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codeName="ThisWorkbook" defaultThemeVersion="166925"/>
  <mc:AlternateContent xmlns:mc="http://schemas.openxmlformats.org/markup-compatibility/2006">
    <mc:Choice Requires="x15">
      <x15ac:absPath xmlns:x15ac="http://schemas.microsoft.com/office/spreadsheetml/2010/11/ac" url="C:\Users\chotaling\EFG Dropbox\Chelsea Hotaling\LCOE Calculator Clean Air Alliance\LCOE Workbook\"/>
    </mc:Choice>
  </mc:AlternateContent>
  <xr:revisionPtr revIDLastSave="0" documentId="13_ncr:1_{33EAE048-22EF-4D1B-95EC-224716F4E6CC}" xr6:coauthVersionLast="47" xr6:coauthVersionMax="47" xr10:uidLastSave="{00000000-0000-0000-0000-000000000000}"/>
  <bookViews>
    <workbookView xWindow="-120" yWindow="-120" windowWidth="29040" windowHeight="15720" firstSheet="12" activeTab="17" xr2:uid="{47F07DD7-EC15-4FBE-A498-B58D28C824A1}"/>
  </bookViews>
  <sheets>
    <sheet name="START" sheetId="10" r:id="rId1"/>
    <sheet name="Input Sources--&gt;" sheetId="77" r:id="rId2"/>
    <sheet name="TVA IRP" sheetId="76" r:id="rId3"/>
    <sheet name="Vogtle Costs" sheetId="75" r:id="rId4"/>
    <sheet name="IESO Pathways to Decarb App A" sheetId="72" r:id="rId5"/>
    <sheet name="NREL ATB 2023 Financial" sheetId="64" r:id="rId6"/>
    <sheet name="NREL ATB 2023 Solar" sheetId="85" r:id="rId7"/>
    <sheet name="US CPI" sheetId="70" r:id="rId8"/>
    <sheet name="LCOE $MWH--&gt;" sheetId="78" r:id="rId9"/>
    <sheet name="Offshore Wind LCOE" sheetId="67" r:id="rId10"/>
    <sheet name="Nuclear LCOE" sheetId="66" r:id="rId11"/>
    <sheet name="Onshore Wind LCOE" sheetId="79" r:id="rId12"/>
    <sheet name="Solar LCOE" sheetId="68" r:id="rId13"/>
    <sheet name="LCOE in 2024$MWh--&gt;" sheetId="82" r:id="rId14"/>
    <sheet name="Summary US 2030" sheetId="83" r:id="rId15"/>
    <sheet name="Summary CAD 2030" sheetId="84" r:id="rId16"/>
    <sheet name="Summary US 2040" sheetId="86" r:id="rId17"/>
    <sheet name="Summary CAD 2040" sheetId="87" r:id="rId18"/>
  </sheets>
  <externalReferences>
    <externalReference r:id="rId19"/>
    <externalReference r:id="rId20"/>
    <externalReference r:id="rId21"/>
    <externalReference r:id="rId22"/>
    <externalReference r:id="rId23"/>
    <externalReference r:id="rId24"/>
    <externalReference r:id="rId25"/>
  </externalReferences>
  <definedNames>
    <definedName name="__123Graph_X" hidden="1">'[1]Capital Costs'!#REF!</definedName>
    <definedName name="_AtRisk_SimSetting_AutomaticResultsDisplayMode" hidden="1">2</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CorrelationEnabledState" hidden="1">1</definedName>
    <definedName name="_AtRisk_SimSetting_GoalSeekTargetValue" hidden="1">0</definedName>
    <definedName name="_AtRisk_SimSetting_LiveUpdate" hidden="1">TRUE</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-1</definedName>
    <definedName name="_AtRisk_SimSetting_MultipleCPUMode" hidden="1">1</definedName>
    <definedName name="_AtRisk_SimSetting_MultipleCPUModeV8" hidden="1">1</definedName>
    <definedName name="_AtRisk_SimSetting_RandomNumberGenerator" hidden="1">0</definedName>
    <definedName name="_AtRisk_SimSetting_ShowSimulationProgressWindow" hidden="1">TRUE</definedName>
    <definedName name="_AtRisk_SimSetting_SimNameCount" hidden="1">0</definedName>
    <definedName name="_AtRisk_SimSetting_SmartSensitivityAnalysisEnabled" hidden="1">FALSE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Fill" hidden="1">#REF!</definedName>
    <definedName name="_Order1" hidden="1">255</definedName>
    <definedName name="_Order2" hidden="1">255</definedName>
    <definedName name="_Regression_Out" hidden="1">'[1]Capital Costs'!#REF!</definedName>
    <definedName name="AllTemplate1">#REF!</definedName>
    <definedName name="AllTemplate10">[2]CASE7!#REF!</definedName>
    <definedName name="AllTemplate11">[2]CASE8!#REF!</definedName>
    <definedName name="AllTemplate12">[2]CASE9!#REF!</definedName>
    <definedName name="AllTemplate13">[2]CASE10!#REF!</definedName>
    <definedName name="AllTemplate14">[2]CASE11!#REF!</definedName>
    <definedName name="AllTemplate15">[2]CASE14!#REF!</definedName>
    <definedName name="AllTemplate16">[2]CASE16!#REF!</definedName>
    <definedName name="AllTemplate17">#REF!</definedName>
    <definedName name="AllTemplate18">[2]CASE12!#REF!</definedName>
    <definedName name="AllTemplate19">[2]CASE5!#REF!</definedName>
    <definedName name="AllTemplate2">#REF!</definedName>
    <definedName name="AllTemplate20">[2]CASE13!#REF!</definedName>
    <definedName name="AllTemplate21">#REF!</definedName>
    <definedName name="AllTemplate22">[2]CASE2!#REF!</definedName>
    <definedName name="AllTemplate23">[2]CASE2!#REF!</definedName>
    <definedName name="AllTemplate24">[2]CASE3!#REF!</definedName>
    <definedName name="AllTemplate25">[2]CASE4!#REF!</definedName>
    <definedName name="AllTemplate26">[2]CASE4!#REF!</definedName>
    <definedName name="AllTemplate27">[2]CASE5!#REF!</definedName>
    <definedName name="AllTemplate28">[2]CASE6!#REF!</definedName>
    <definedName name="AllTemplate29">[2]CASE7!#REF!</definedName>
    <definedName name="AllTemplate3">#REF!</definedName>
    <definedName name="AllTemplate30">[2]CASE8!#REF!</definedName>
    <definedName name="AllTemplate31">[2]CASE9!#REF!</definedName>
    <definedName name="AllTemplate32">[2]CASE10!#REF!</definedName>
    <definedName name="AllTemplate33">[2]CASE11!#REF!</definedName>
    <definedName name="AllTemplate34">[2]CASE12!#REF!</definedName>
    <definedName name="AllTemplate35">[2]CASE13!#REF!</definedName>
    <definedName name="AllTemplate36">[2]CASE14!#REF!</definedName>
    <definedName name="AllTemplate37">#REF!</definedName>
    <definedName name="AllTemplate38">[2]CASE16!#REF!</definedName>
    <definedName name="AllTemplate39">[2]CASE17!#REF!</definedName>
    <definedName name="AllTemplate4">#REF!</definedName>
    <definedName name="AllTemplate40">[2]CASE18!#REF!</definedName>
    <definedName name="AllTemplate41">[2]CASE19!#REF!</definedName>
    <definedName name="AllTemplate42">[2]CASE20!#REF!</definedName>
    <definedName name="AllTemplate43">[2]CASE21!#REF!</definedName>
    <definedName name="AllTemplate44">#REF!</definedName>
    <definedName name="AllTemplate45">[2]CASE15!#REF!</definedName>
    <definedName name="AllTemplate46">[2]CASE22!#REF!</definedName>
    <definedName name="AllTemplate47">#REF!</definedName>
    <definedName name="AllTemplate48">[2]CASE2!#REF!</definedName>
    <definedName name="AllTemplate49">[2]CASE3!#REF!</definedName>
    <definedName name="AllTemplate50">[2]CASE4!#REF!</definedName>
    <definedName name="AllTemplate51">[2]CASE5!#REF!</definedName>
    <definedName name="AllTemplate52">[2]CASE6!#REF!</definedName>
    <definedName name="AllTemplate53">[2]CASE7!#REF!</definedName>
    <definedName name="AllTemplate54">[2]CASE8!#REF!</definedName>
    <definedName name="AllTemplate55">[2]CASE9!#REF!</definedName>
    <definedName name="AllTemplate56">[2]CASE9!#REF!</definedName>
    <definedName name="AllTemplate57">[2]CASE10!#REF!</definedName>
    <definedName name="AllTemplate58">[2]CASE11!#REF!</definedName>
    <definedName name="AllTemplate59">[2]CASE12!#REF!</definedName>
    <definedName name="AllTemplate6">[2]CASE2!#REF!</definedName>
    <definedName name="AllTemplate60">[2]CASE13!#REF!</definedName>
    <definedName name="AllTemplate61">[2]CASE14!#REF!</definedName>
    <definedName name="AllTemplate62">[2]CASE15!#REF!</definedName>
    <definedName name="AllTemplate63">[2]CASE16!#REF!</definedName>
    <definedName name="AllTemplate64">[2]CASE17!#REF!</definedName>
    <definedName name="AllTemplate65">[2]CASE18!#REF!</definedName>
    <definedName name="AllTemplate66">[2]CASE19!#REF!</definedName>
    <definedName name="AllTemplate67">[2]CASE19!#REF!</definedName>
    <definedName name="AllTemplate68">[2]CASE20!#REF!</definedName>
    <definedName name="AllTemplate69">[2]CASE21!#REF!</definedName>
    <definedName name="AllTemplate7">[2]CASE3!#REF!</definedName>
    <definedName name="AllTemplate70">[2]CASE22!#REF!</definedName>
    <definedName name="AllTemplate71">#REF!</definedName>
    <definedName name="AllTemplate72">[2]CASE2!#REF!</definedName>
    <definedName name="AllTemplate73">[2]CASE2!#REF!</definedName>
    <definedName name="AllTemplate74">#REF!</definedName>
    <definedName name="AllTemplate75">#REF!</definedName>
    <definedName name="AllTemplate76">#REF!</definedName>
    <definedName name="AllTemplate77">#REF!</definedName>
    <definedName name="AllTemplate78">#REF!</definedName>
    <definedName name="AllTemplate8">[2]CASE4!#REF!</definedName>
    <definedName name="AllTemplate83">[2]CASE6!#REF!</definedName>
    <definedName name="AllTemplate9">[2]CASE6!#REF!</definedName>
    <definedName name="ANNINST">#REF!</definedName>
    <definedName name="ANNLBR">#REF!</definedName>
    <definedName name="ANNMAT">#REF!</definedName>
    <definedName name="anscount" hidden="1">6</definedName>
    <definedName name="Ash_Removal">[3]Menus!$A$56:$A$57</definedName>
    <definedName name="Base_Overbuild_Ratio">[4]Lookups!$C$51</definedName>
    <definedName name="BMSLBR">#REF!</definedName>
    <definedName name="BURNINST">#REF!</definedName>
    <definedName name="BURNTOT">#REF!</definedName>
    <definedName name="case1totalstaff">[3]Staffing!$D$126</definedName>
    <definedName name="case2totalstaff">[3]Staffing!$D$255</definedName>
    <definedName name="case3totalstaff">[3]Staffing!$D$382</definedName>
    <definedName name="case4totalstaff">[3]Staffing!$D$512</definedName>
    <definedName name="case5totalstaff">[3]Staffing!$D$638</definedName>
    <definedName name="case6totalstaff">[3]Staffing!$D$767</definedName>
    <definedName name="case7totalstaff">[3]Staffing!$D$894</definedName>
    <definedName name="case8totalstaff">[3]Staffing!$D$1020</definedName>
    <definedName name="CaseID1">#REF!</definedName>
    <definedName name="CaseID10">[2]CASE7!#REF!</definedName>
    <definedName name="CaseID11">[2]CASE8!#REF!</definedName>
    <definedName name="CaseID12">[2]CASE9!#REF!</definedName>
    <definedName name="CaseID13">[2]CASE10!#REF!</definedName>
    <definedName name="CaseID14">[2]CASE11!#REF!</definedName>
    <definedName name="CaseID15">[2]CASE14!#REF!</definedName>
    <definedName name="CaseID16">[2]CASE16!#REF!</definedName>
    <definedName name="CaseID17">#REF!</definedName>
    <definedName name="CaseID18">[2]CASE12!#REF!</definedName>
    <definedName name="CaseID19">[2]CASE5!#REF!</definedName>
    <definedName name="CaseID2">#REF!</definedName>
    <definedName name="CaseID20">[2]CASE13!#REF!</definedName>
    <definedName name="CaseID21">#REF!</definedName>
    <definedName name="CaseID22">[2]CASE2!#REF!</definedName>
    <definedName name="CaseID23">[2]CASE2!#REF!</definedName>
    <definedName name="CaseID24">[2]CASE3!#REF!</definedName>
    <definedName name="CaseID25">[2]CASE4!#REF!</definedName>
    <definedName name="CaseID26">[2]CASE4!#REF!</definedName>
    <definedName name="CaseID27">[2]CASE5!#REF!</definedName>
    <definedName name="CaseID28">[2]CASE6!#REF!</definedName>
    <definedName name="CaseID29">[2]CASE7!#REF!</definedName>
    <definedName name="CaseID3">#REF!</definedName>
    <definedName name="CaseID30">[2]CASE8!#REF!</definedName>
    <definedName name="CaseID31">[2]CASE9!#REF!</definedName>
    <definedName name="CaseID32">[2]CASE10!#REF!</definedName>
    <definedName name="CaseID33">[2]CASE11!#REF!</definedName>
    <definedName name="CaseID34">[2]CASE12!#REF!</definedName>
    <definedName name="CaseID35">[2]CASE13!#REF!</definedName>
    <definedName name="CaseID36">[2]CASE14!#REF!</definedName>
    <definedName name="CaseID37">#REF!</definedName>
    <definedName name="CaseID38">[2]CASE16!#REF!</definedName>
    <definedName name="CaseID39">[2]CASE17!#REF!</definedName>
    <definedName name="CaseID4">#REF!</definedName>
    <definedName name="CaseID40">[2]CASE18!#REF!</definedName>
    <definedName name="CaseID41">[2]CASE19!#REF!</definedName>
    <definedName name="CaseID42">[2]CASE20!#REF!</definedName>
    <definedName name="CaseID43">[2]CASE21!#REF!</definedName>
    <definedName name="CaseID44">#REF!</definedName>
    <definedName name="CaseID45">[2]CASE15!#REF!</definedName>
    <definedName name="CaseID46">[2]CASE22!#REF!</definedName>
    <definedName name="CaseID47">#REF!</definedName>
    <definedName name="CaseID48">[2]CASE2!#REF!</definedName>
    <definedName name="CaseID49">[2]CASE3!#REF!</definedName>
    <definedName name="CaseID50">[2]CASE4!#REF!</definedName>
    <definedName name="CaseID51">[2]CASE5!#REF!</definedName>
    <definedName name="CaseID52">[2]CASE6!#REF!</definedName>
    <definedName name="CaseID53">[2]CASE7!#REF!</definedName>
    <definedName name="CaseID54">[2]CASE8!#REF!</definedName>
    <definedName name="CaseID55">[2]CASE9!#REF!</definedName>
    <definedName name="CaseID56">[2]CASE9!#REF!</definedName>
    <definedName name="CaseID57">[2]CASE10!#REF!</definedName>
    <definedName name="CaseID58">[2]CASE11!#REF!</definedName>
    <definedName name="CaseID59">[2]CASE12!#REF!</definedName>
    <definedName name="CaseID6">[2]CASE2!#REF!</definedName>
    <definedName name="CaseID60">[2]CASE13!#REF!</definedName>
    <definedName name="CaseID61">[2]CASE14!#REF!</definedName>
    <definedName name="CaseID62">[2]CASE15!#REF!</definedName>
    <definedName name="CaseID63">[2]CASE16!#REF!</definedName>
    <definedName name="CaseID64">[2]CASE17!#REF!</definedName>
    <definedName name="CaseID65">[2]CASE18!#REF!</definedName>
    <definedName name="CaseID66">[2]CASE19!#REF!</definedName>
    <definedName name="CaseID67">[2]CASE19!#REF!</definedName>
    <definedName name="CaseID68">[2]CASE20!#REF!</definedName>
    <definedName name="CaseID69">[2]CASE21!#REF!</definedName>
    <definedName name="CaseID7">[2]CASE3!#REF!</definedName>
    <definedName name="CaseID70">[2]CASE22!#REF!</definedName>
    <definedName name="CaseID71">#REF!</definedName>
    <definedName name="CaseID72">[2]CASE2!#REF!</definedName>
    <definedName name="CaseID73">[2]CASE2!#REF!</definedName>
    <definedName name="CaseID74">#REF!</definedName>
    <definedName name="CaseID75">#REF!</definedName>
    <definedName name="CaseID76">#REF!</definedName>
    <definedName name="CaseID77">#REF!</definedName>
    <definedName name="CaseID78">#REF!</definedName>
    <definedName name="CaseID8">[2]CASE4!#REF!</definedName>
    <definedName name="CaseID83">[2]CASE6!#REF!</definedName>
    <definedName name="CaseID9">[2]CASE6!#REF!</definedName>
    <definedName name="CASH_FLOW_PROFILE">'[5]1_Design'!#REF!</definedName>
    <definedName name="COMBINST">#REF!</definedName>
    <definedName name="COMBLBR">#REF!</definedName>
    <definedName name="CONLBR">#REF!</definedName>
    <definedName name="CONSINST">#REF!</definedName>
    <definedName name="COSTS">'[5]1_Design'!#REF!</definedName>
    <definedName name="DALBR">#REF!</definedName>
    <definedName name="_xlnm.Database">#REF!</definedName>
    <definedName name="DATAINST">#REF!</definedName>
    <definedName name="DEHINST">#REF!</definedName>
    <definedName name="DEHLBR">#REF!</definedName>
    <definedName name="DEHMAT">#REF!</definedName>
    <definedName name="DescriptionColumn1">#REF!</definedName>
    <definedName name="DescriptionColumn10">[2]CASE7!#REF!</definedName>
    <definedName name="DescriptionColumn11">[2]CASE8!#REF!</definedName>
    <definedName name="DescriptionColumn12">[2]CASE9!#REF!</definedName>
    <definedName name="DescriptionColumn13">[2]CASE10!#REF!</definedName>
    <definedName name="DescriptionColumn14">[2]CASE11!#REF!</definedName>
    <definedName name="DescriptionColumn15">[2]CASE14!#REF!</definedName>
    <definedName name="DescriptionColumn16">[2]CASE16!#REF!</definedName>
    <definedName name="DescriptionColumn17">#REF!</definedName>
    <definedName name="DescriptionColumn18">[2]CASE12!#REF!</definedName>
    <definedName name="DescriptionColumn19">[2]CASE5!#REF!</definedName>
    <definedName name="DescriptionColumn2">#REF!</definedName>
    <definedName name="DescriptionColumn20">[2]CASE13!#REF!</definedName>
    <definedName name="DescriptionColumn21">#REF!</definedName>
    <definedName name="DescriptionColumn22">[2]CASE2!#REF!</definedName>
    <definedName name="DescriptionColumn23">[2]CASE2!#REF!</definedName>
    <definedName name="DescriptionColumn24">[2]CASE3!#REF!</definedName>
    <definedName name="DescriptionColumn25">[2]CASE4!#REF!</definedName>
    <definedName name="DescriptionColumn26">[2]CASE4!#REF!</definedName>
    <definedName name="DescriptionColumn27">[2]CASE5!#REF!</definedName>
    <definedName name="DescriptionColumn28">[2]CASE6!#REF!</definedName>
    <definedName name="DescriptionColumn29">[2]CASE7!#REF!</definedName>
    <definedName name="DescriptionColumn3">#REF!</definedName>
    <definedName name="DescriptionColumn30">[2]CASE8!#REF!</definedName>
    <definedName name="DescriptionColumn31">[2]CASE9!#REF!</definedName>
    <definedName name="DescriptionColumn32">[2]CASE10!#REF!</definedName>
    <definedName name="DescriptionColumn33">[2]CASE11!#REF!</definedName>
    <definedName name="DescriptionColumn34">[2]CASE12!#REF!</definedName>
    <definedName name="DescriptionColumn35">[2]CASE13!#REF!</definedName>
    <definedName name="DescriptionColumn36">[2]CASE14!#REF!</definedName>
    <definedName name="DescriptionColumn37">#REF!</definedName>
    <definedName name="DescriptionColumn38">[2]CASE16!#REF!</definedName>
    <definedName name="DescriptionColumn39">[2]CASE17!#REF!</definedName>
    <definedName name="DescriptionColumn4">#REF!</definedName>
    <definedName name="DescriptionColumn40">[2]CASE18!#REF!</definedName>
    <definedName name="DescriptionColumn41">[2]CASE19!#REF!</definedName>
    <definedName name="DescriptionColumn42">[2]CASE20!#REF!</definedName>
    <definedName name="DescriptionColumn43">[2]CASE21!#REF!</definedName>
    <definedName name="DescriptionColumn44">#REF!</definedName>
    <definedName name="DescriptionColumn45">[2]CASE15!#REF!</definedName>
    <definedName name="DescriptionColumn46">[2]CASE22!#REF!</definedName>
    <definedName name="DescriptionColumn47">#REF!</definedName>
    <definedName name="DescriptionColumn48">[2]CASE2!#REF!</definedName>
    <definedName name="DescriptionColumn49">[2]CASE3!#REF!</definedName>
    <definedName name="DescriptionColumn50">[2]CASE4!#REF!</definedName>
    <definedName name="DescriptionColumn51">[2]CASE5!#REF!</definedName>
    <definedName name="DescriptionColumn52">[2]CASE6!#REF!</definedName>
    <definedName name="DescriptionColumn53">[2]CASE7!#REF!</definedName>
    <definedName name="DescriptionColumn54">[2]CASE8!#REF!</definedName>
    <definedName name="DescriptionColumn55">[2]CASE9!#REF!</definedName>
    <definedName name="DescriptionColumn56">[2]CASE9!#REF!</definedName>
    <definedName name="DescriptionColumn57">[2]CASE10!#REF!</definedName>
    <definedName name="DescriptionColumn58">[2]CASE11!#REF!</definedName>
    <definedName name="DescriptionColumn59">[2]CASE12!#REF!</definedName>
    <definedName name="DescriptionColumn6">[2]CASE2!#REF!</definedName>
    <definedName name="DescriptionColumn60">[2]CASE13!#REF!</definedName>
    <definedName name="DescriptionColumn61">[2]CASE14!#REF!</definedName>
    <definedName name="DescriptionColumn62">[2]CASE15!#REF!</definedName>
    <definedName name="DescriptionColumn63">[2]CASE16!#REF!</definedName>
    <definedName name="DescriptionColumn64">[2]CASE17!#REF!</definedName>
    <definedName name="DescriptionColumn65">[2]CASE18!#REF!</definedName>
    <definedName name="DescriptionColumn66">[2]CASE19!#REF!</definedName>
    <definedName name="DescriptionColumn67">[2]CASE19!#REF!</definedName>
    <definedName name="DescriptionColumn68">[2]CASE20!#REF!</definedName>
    <definedName name="DescriptionColumn69">[2]CASE21!#REF!</definedName>
    <definedName name="DescriptionColumn7">[2]CASE3!#REF!</definedName>
    <definedName name="DescriptionColumn70">[2]CASE22!#REF!</definedName>
    <definedName name="DescriptionColumn71">#REF!</definedName>
    <definedName name="DescriptionColumn72">[2]CASE2!#REF!</definedName>
    <definedName name="DescriptionColumn73">[2]CASE2!#REF!</definedName>
    <definedName name="DescriptionColumn74">#REF!</definedName>
    <definedName name="DescriptionColumn75">#REF!</definedName>
    <definedName name="DescriptionColumn76">#REF!</definedName>
    <definedName name="DescriptionColumn77">#REF!</definedName>
    <definedName name="DescriptionColumn78">#REF!</definedName>
    <definedName name="DescriptionColumn8">[2]CASE4!#REF!</definedName>
    <definedName name="DescriptionColumn83">[2]CASE6!#REF!</definedName>
    <definedName name="DescriptionColumn9">[2]CASE6!#REF!</definedName>
    <definedName name="DESIGN">'[5]1_Design'!#REF!</definedName>
    <definedName name="ElectricalBOS_AdjustmentB">[4]Lookups!$C$79</definedName>
    <definedName name="ElectricalBOS_Year1">[4]Model!$C$35</definedName>
    <definedName name="ElectricalBOS_Year10">[4]Model!$L$35</definedName>
    <definedName name="ElectricalBOS_Year2">[4]Model!$D$35</definedName>
    <definedName name="ElectricalBOS_Year3">[4]Model!$E$35</definedName>
    <definedName name="ElectricalBOS_Year4">[4]Model!$F$35</definedName>
    <definedName name="ElectricalBOS_Year5">[4]Model!$G$35</definedName>
    <definedName name="ElectricalBOS_Year6">[4]Model!$H$35</definedName>
    <definedName name="ElectricalBOS_Year7">[4]Model!$I$35</definedName>
    <definedName name="ElectricalBOS_Year8">[4]Model!$J$35</definedName>
    <definedName name="ElectricalBOS_Year9">[4]Model!$K$35</definedName>
    <definedName name="EMISSIONS">'[5]1_Design'!#REF!</definedName>
    <definedName name="FilePath1">#REF!</definedName>
    <definedName name="FilePath10">[2]CASE7!#REF!</definedName>
    <definedName name="FilePath11">[2]CASE8!#REF!</definedName>
    <definedName name="FilePath12">[2]CASE9!#REF!</definedName>
    <definedName name="FilePath13">[2]CASE10!#REF!</definedName>
    <definedName name="FilePath14">[2]CASE11!#REF!</definedName>
    <definedName name="FilePath15">[2]CASE14!#REF!</definedName>
    <definedName name="FilePath16">[2]CASE16!#REF!</definedName>
    <definedName name="FilePath17">#REF!</definedName>
    <definedName name="FilePath18">[2]CASE12!#REF!</definedName>
    <definedName name="FilePath19">[2]CASE5!#REF!</definedName>
    <definedName name="FilePath2">#REF!</definedName>
    <definedName name="FilePath20">[2]CASE13!#REF!</definedName>
    <definedName name="FilePath21">#REF!</definedName>
    <definedName name="FilePath22">[2]CASE2!#REF!</definedName>
    <definedName name="FilePath23">[2]CASE2!#REF!</definedName>
    <definedName name="FilePath24">[2]CASE3!#REF!</definedName>
    <definedName name="FilePath25">[2]CASE4!#REF!</definedName>
    <definedName name="FilePath26">[2]CASE4!#REF!</definedName>
    <definedName name="FilePath27">[2]CASE5!#REF!</definedName>
    <definedName name="FilePath28">[2]CASE6!#REF!</definedName>
    <definedName name="FilePath29">[2]CASE7!#REF!</definedName>
    <definedName name="FilePath3">#REF!</definedName>
    <definedName name="FilePath30">[2]CASE8!#REF!</definedName>
    <definedName name="FilePath31">[2]CASE9!#REF!</definedName>
    <definedName name="FilePath32">[2]CASE10!#REF!</definedName>
    <definedName name="FilePath33">[2]CASE11!#REF!</definedName>
    <definedName name="FilePath34">[2]CASE12!#REF!</definedName>
    <definedName name="FilePath35">[2]CASE13!#REF!</definedName>
    <definedName name="FilePath36">[2]CASE14!#REF!</definedName>
    <definedName name="FilePath37">#REF!</definedName>
    <definedName name="FilePath38">[2]CASE16!#REF!</definedName>
    <definedName name="FilePath39">[2]CASE17!#REF!</definedName>
    <definedName name="FilePath4">#REF!</definedName>
    <definedName name="FilePath40">[2]CASE18!#REF!</definedName>
    <definedName name="FilePath41">[2]CASE19!#REF!</definedName>
    <definedName name="FilePath42">[2]CASE20!#REF!</definedName>
    <definedName name="FilePath43">[2]CASE21!#REF!</definedName>
    <definedName name="FilePath44">#REF!</definedName>
    <definedName name="FilePath45">[2]CASE15!#REF!</definedName>
    <definedName name="FilePath46">[2]CASE22!#REF!</definedName>
    <definedName name="FilePath47">#REF!</definedName>
    <definedName name="FilePath48">[2]CASE2!#REF!</definedName>
    <definedName name="FilePath49">[2]CASE3!#REF!</definedName>
    <definedName name="FilePath50">[2]CASE4!#REF!</definedName>
    <definedName name="FilePath51">[2]CASE5!#REF!</definedName>
    <definedName name="FilePath52">[2]CASE6!#REF!</definedName>
    <definedName name="FilePath53">[2]CASE7!#REF!</definedName>
    <definedName name="FilePath54">[2]CASE8!#REF!</definedName>
    <definedName name="FilePath55">[2]CASE9!#REF!</definedName>
    <definedName name="FilePath56">[2]CASE9!#REF!</definedName>
    <definedName name="FilePath57">[2]CASE10!#REF!</definedName>
    <definedName name="FilePath58">[2]CASE11!#REF!</definedName>
    <definedName name="FilePath59">[2]CASE12!#REF!</definedName>
    <definedName name="FilePath6">[2]CASE2!#REF!</definedName>
    <definedName name="FilePath60">[2]CASE13!#REF!</definedName>
    <definedName name="FilePath61">[2]CASE14!#REF!</definedName>
    <definedName name="FilePath62">[2]CASE15!#REF!</definedName>
    <definedName name="FilePath63">[2]CASE16!#REF!</definedName>
    <definedName name="FilePath64">[2]CASE17!#REF!</definedName>
    <definedName name="FilePath65">[2]CASE18!#REF!</definedName>
    <definedName name="FilePath66">[2]CASE19!#REF!</definedName>
    <definedName name="FilePath67">[2]CASE19!#REF!</definedName>
    <definedName name="FilePath68">[2]CASE20!#REF!</definedName>
    <definedName name="FilePath69">[2]CASE21!#REF!</definedName>
    <definedName name="FilePath7">[2]CASE3!#REF!</definedName>
    <definedName name="FilePath70">[2]CASE22!#REF!</definedName>
    <definedName name="FilePath71">#REF!</definedName>
    <definedName name="FilePath72">[2]CASE2!#REF!</definedName>
    <definedName name="FilePath73">[2]CASE2!#REF!</definedName>
    <definedName name="FilePath74">#REF!</definedName>
    <definedName name="FilePath75">#REF!</definedName>
    <definedName name="FilePath76">#REF!</definedName>
    <definedName name="FilePath77">#REF!</definedName>
    <definedName name="FilePath78">#REF!</definedName>
    <definedName name="FilePath8">[2]CASE4!#REF!</definedName>
    <definedName name="FilePath83">[2]CASE6!#REF!</definedName>
    <definedName name="FilePath9">[2]CASE6!#REF!</definedName>
    <definedName name="GCInputs1">#REF!</definedName>
    <definedName name="GCInputs10">[2]CASE7!#REF!</definedName>
    <definedName name="GCInputs11">[2]CASE8!#REF!</definedName>
    <definedName name="GCInputs12">[2]CASE9!#REF!</definedName>
    <definedName name="GCInputs13">[2]CASE10!#REF!</definedName>
    <definedName name="GCInputs14">[2]CASE11!#REF!</definedName>
    <definedName name="GCInputs15">[2]CASE14!#REF!</definedName>
    <definedName name="GCInputs16">[2]CASE16!#REF!</definedName>
    <definedName name="GCInputs17">#REF!</definedName>
    <definedName name="GCInputs18">[2]CASE12!#REF!</definedName>
    <definedName name="GCInputs19">[2]CASE5!#REF!</definedName>
    <definedName name="GCInputs2">#REF!</definedName>
    <definedName name="GCInputs20">[2]CASE13!#REF!</definedName>
    <definedName name="GCInputs21">#REF!</definedName>
    <definedName name="GCInputs22">[2]CASE2!#REF!</definedName>
    <definedName name="GCInputs23">[2]CASE2!#REF!</definedName>
    <definedName name="GCInputs24">[2]CASE3!#REF!</definedName>
    <definedName name="GCInputs25">[2]CASE4!#REF!</definedName>
    <definedName name="GCInputs26">[2]CASE4!#REF!</definedName>
    <definedName name="GCInputs27">[2]CASE5!#REF!</definedName>
    <definedName name="GCInputs28">[2]CASE6!#REF!</definedName>
    <definedName name="GCInputs29">[2]CASE7!#REF!</definedName>
    <definedName name="GCInputs3">#REF!</definedName>
    <definedName name="GCInputs30">[2]CASE8!#REF!</definedName>
    <definedName name="GCInputs31">[2]CASE9!#REF!</definedName>
    <definedName name="GCInputs32">[2]CASE10!#REF!</definedName>
    <definedName name="GCInputs33">[2]CASE11!#REF!</definedName>
    <definedName name="GCInputs34">[2]CASE12!#REF!</definedName>
    <definedName name="GCInputs35">[2]CASE13!#REF!</definedName>
    <definedName name="GCInputs36">[2]CASE14!#REF!</definedName>
    <definedName name="GCInputs37">#REF!</definedName>
    <definedName name="GCInputs38">[2]CASE16!#REF!</definedName>
    <definedName name="GCInputs39">[2]CASE17!#REF!</definedName>
    <definedName name="GCInputs4">#REF!</definedName>
    <definedName name="GCInputs40">[2]CASE18!#REF!</definedName>
    <definedName name="GCInputs41">[2]CASE19!#REF!</definedName>
    <definedName name="GCInputs42">[2]CASE20!#REF!</definedName>
    <definedName name="GCInputs43">[2]CASE21!#REF!</definedName>
    <definedName name="GCInputs44">#REF!</definedName>
    <definedName name="GCInputs45">[2]CASE15!#REF!</definedName>
    <definedName name="GCInputs46">[2]CASE22!#REF!</definedName>
    <definedName name="GCInputs47">#REF!</definedName>
    <definedName name="GCInputs48">[2]CASE2!#REF!</definedName>
    <definedName name="GCInputs49">[2]CASE3!#REF!</definedName>
    <definedName name="GCInputs50">[2]CASE4!#REF!</definedName>
    <definedName name="GCInputs51">[2]CASE5!#REF!</definedName>
    <definedName name="GCInputs52">[2]CASE6!#REF!</definedName>
    <definedName name="GCInputs53">[2]CASE7!#REF!</definedName>
    <definedName name="GCInputs54">[2]CASE8!#REF!</definedName>
    <definedName name="GCInputs55">[2]CASE9!#REF!</definedName>
    <definedName name="GCInputs56">[2]CASE9!#REF!</definedName>
    <definedName name="GCInputs57">[2]CASE10!#REF!</definedName>
    <definedName name="GCInputs58">[2]CASE11!#REF!</definedName>
    <definedName name="GCInputs59">[2]CASE12!#REF!</definedName>
    <definedName name="GCInputs6">[2]CASE2!#REF!</definedName>
    <definedName name="GCInputs60">[2]CASE13!#REF!</definedName>
    <definedName name="GCInputs61">[2]CASE14!#REF!</definedName>
    <definedName name="GCInputs62">[2]CASE15!#REF!</definedName>
    <definedName name="GCInputs63">[2]CASE16!#REF!</definedName>
    <definedName name="GCInputs64">[2]CASE17!#REF!</definedName>
    <definedName name="GCInputs65">[2]CASE18!#REF!</definedName>
    <definedName name="GCInputs66">[2]CASE19!#REF!</definedName>
    <definedName name="GCInputs67">[2]CASE19!#REF!</definedName>
    <definedName name="GCInputs68">[2]CASE20!#REF!</definedName>
    <definedName name="GCInputs69">[2]CASE21!#REF!</definedName>
    <definedName name="GCInputs7">[2]CASE3!#REF!</definedName>
    <definedName name="GCInputs70">[2]CASE22!#REF!</definedName>
    <definedName name="GCInputs71">#REF!</definedName>
    <definedName name="GCInputs72">[2]CASE2!#REF!</definedName>
    <definedName name="GCInputs73">[2]CASE2!#REF!</definedName>
    <definedName name="GCInputs74">#REF!</definedName>
    <definedName name="GCInputs75">#REF!</definedName>
    <definedName name="GCInputs76">#REF!</definedName>
    <definedName name="GCInputs77">#REF!</definedName>
    <definedName name="GCInputs78">#REF!</definedName>
    <definedName name="GCInputs8">[2]CASE4!#REF!</definedName>
    <definedName name="GCInputs83">[2]CASE6!#REF!</definedName>
    <definedName name="GCInputs9">[2]CASE6!#REF!</definedName>
    <definedName name="GCInputsRow1">#REF!</definedName>
    <definedName name="GCInputsRow10">[2]CASE7!#REF!</definedName>
    <definedName name="GCInputsRow11">[2]CASE8!#REF!</definedName>
    <definedName name="GCInputsRow12">[2]CASE9!#REF!</definedName>
    <definedName name="GCInputsRow13">[2]CASE10!#REF!</definedName>
    <definedName name="GCInputsRow14">[2]CASE11!#REF!</definedName>
    <definedName name="GCInputsRow15">[2]CASE14!#REF!</definedName>
    <definedName name="GCInputsRow16">[2]CASE16!#REF!</definedName>
    <definedName name="GCInputsRow17">#REF!</definedName>
    <definedName name="GCInputsRow18">[2]CASE12!#REF!</definedName>
    <definedName name="GCInputsRow19">[2]CASE5!#REF!</definedName>
    <definedName name="GCInputsRow2">#REF!</definedName>
    <definedName name="GCInputsRow20">[2]CASE13!#REF!</definedName>
    <definedName name="GCInputsRow21">#REF!</definedName>
    <definedName name="GCInputsRow22">[2]CASE2!#REF!</definedName>
    <definedName name="GCInputsRow23">[2]CASE2!#REF!</definedName>
    <definedName name="GCInputsRow24">[2]CASE3!#REF!</definedName>
    <definedName name="GCInputsRow25">[2]CASE4!#REF!</definedName>
    <definedName name="GCInputsRow26">[2]CASE4!#REF!</definedName>
    <definedName name="GCInputsRow27">[2]CASE5!#REF!</definedName>
    <definedName name="GCInputsRow28">[2]CASE6!#REF!</definedName>
    <definedName name="GCInputsRow29">[2]CASE7!#REF!</definedName>
    <definedName name="GCInputsRow3">#REF!</definedName>
    <definedName name="GCInputsRow30">[2]CASE8!#REF!</definedName>
    <definedName name="GCInputsRow31">[2]CASE9!#REF!</definedName>
    <definedName name="GCInputsRow32">[2]CASE10!#REF!</definedName>
    <definedName name="GCInputsRow33">[2]CASE11!#REF!</definedName>
    <definedName name="GCInputsRow34">[2]CASE12!#REF!</definedName>
    <definedName name="GCInputsRow35">[2]CASE13!#REF!</definedName>
    <definedName name="GCInputsRow36">[2]CASE14!#REF!</definedName>
    <definedName name="GCInputsRow37">#REF!</definedName>
    <definedName name="GCInputsRow38">[2]CASE16!#REF!</definedName>
    <definedName name="GCInputsRow39">[2]CASE17!#REF!</definedName>
    <definedName name="GCInputsRow4">#REF!</definedName>
    <definedName name="GCInputsRow40">[2]CASE18!#REF!</definedName>
    <definedName name="GCInputsRow41">[2]CASE19!#REF!</definedName>
    <definedName name="GCInputsRow42">[2]CASE20!#REF!</definedName>
    <definedName name="GCInputsRow43">[2]CASE21!#REF!</definedName>
    <definedName name="GCInputsRow44">#REF!</definedName>
    <definedName name="GCInputsRow45">[2]CASE15!#REF!</definedName>
    <definedName name="GCInputsRow46">[2]CASE22!#REF!</definedName>
    <definedName name="GCInputsRow47">#REF!</definedName>
    <definedName name="GCInputsRow48">[2]CASE2!#REF!</definedName>
    <definedName name="GCInputsRow49">[2]CASE3!#REF!</definedName>
    <definedName name="GCInputsRow50">[2]CASE4!#REF!</definedName>
    <definedName name="GCInputsRow51">[2]CASE5!#REF!</definedName>
    <definedName name="GCInputsRow52">[2]CASE6!#REF!</definedName>
    <definedName name="GCInputsRow53">[2]CASE7!#REF!</definedName>
    <definedName name="GCInputsRow54">[2]CASE8!#REF!</definedName>
    <definedName name="GCInputsRow55">[2]CASE9!#REF!</definedName>
    <definedName name="GCInputsRow56">[2]CASE9!#REF!</definedName>
    <definedName name="GCInputsRow57">[2]CASE10!#REF!</definedName>
    <definedName name="GCInputsRow58">[2]CASE11!#REF!</definedName>
    <definedName name="GCInputsRow59">[2]CASE12!#REF!</definedName>
    <definedName name="GCInputsRow6">[2]CASE2!#REF!</definedName>
    <definedName name="GCInputsRow60">[2]CASE13!#REF!</definedName>
    <definedName name="GCInputsRow61">[2]CASE14!#REF!</definedName>
    <definedName name="GCInputsRow62">[2]CASE15!#REF!</definedName>
    <definedName name="GCInputsRow63">[2]CASE16!#REF!</definedName>
    <definedName name="GCInputsRow64">[2]CASE17!#REF!</definedName>
    <definedName name="GCInputsRow65">[2]CASE18!#REF!</definedName>
    <definedName name="GCInputsRow66">[2]CASE19!#REF!</definedName>
    <definedName name="GCInputsRow67">[2]CASE19!#REF!</definedName>
    <definedName name="GCInputsRow68">[2]CASE20!#REF!</definedName>
    <definedName name="GCInputsRow69">[2]CASE21!#REF!</definedName>
    <definedName name="GCInputsRow7">[2]CASE3!#REF!</definedName>
    <definedName name="GCInputsRow70">[2]CASE22!#REF!</definedName>
    <definedName name="GCInputsRow71">#REF!</definedName>
    <definedName name="GCInputsRow72">[2]CASE2!#REF!</definedName>
    <definedName name="GCInputsRow73">[2]CASE2!#REF!</definedName>
    <definedName name="GCInputsRow74">#REF!</definedName>
    <definedName name="GCInputsRow75">#REF!</definedName>
    <definedName name="GCInputsRow76">#REF!</definedName>
    <definedName name="GCInputsRow77">#REF!</definedName>
    <definedName name="GCInputsRow78">#REF!</definedName>
    <definedName name="GCInputsRow8">[2]CASE4!#REF!</definedName>
    <definedName name="GCInputsRow83">[2]CASE6!#REF!</definedName>
    <definedName name="GCInputsRow9">[2]CASE6!#REF!</definedName>
    <definedName name="GCOutputs1">#REF!</definedName>
    <definedName name="GCOutputs10">[2]CASE7!#REF!</definedName>
    <definedName name="GCOutputs11">[2]CASE8!#REF!</definedName>
    <definedName name="GCOutputs12">[2]CASE9!#REF!</definedName>
    <definedName name="GCOutputs13">[2]CASE10!#REF!</definedName>
    <definedName name="GCOutputs14">[2]CASE11!#REF!</definedName>
    <definedName name="GCOutputs15">[2]CASE14!#REF!</definedName>
    <definedName name="GCOutputs16">[2]CASE16!#REF!</definedName>
    <definedName name="GCOutputs17">#REF!</definedName>
    <definedName name="GCOutputs18">[2]CASE12!#REF!</definedName>
    <definedName name="GCOutputs19">[2]CASE5!#REF!</definedName>
    <definedName name="GCOutputs2">#REF!</definedName>
    <definedName name="GCOutputs20">[2]CASE13!#REF!</definedName>
    <definedName name="GCOutputs21">#REF!</definedName>
    <definedName name="GCOutputs22">[2]CASE2!#REF!</definedName>
    <definedName name="GCOutputs23">[2]CASE2!#REF!</definedName>
    <definedName name="GCOutputs24">[2]CASE3!#REF!</definedName>
    <definedName name="GCOutputs25">[2]CASE4!#REF!</definedName>
    <definedName name="GCOutputs26">[2]CASE4!#REF!</definedName>
    <definedName name="GCOutputs27">[2]CASE5!#REF!</definedName>
    <definedName name="GCOutputs28">[2]CASE6!#REF!</definedName>
    <definedName name="GCOutputs29">[2]CASE7!#REF!</definedName>
    <definedName name="GCOutputs3">#REF!</definedName>
    <definedName name="GCOutputs30">[2]CASE8!#REF!</definedName>
    <definedName name="GCOutputs31">[2]CASE9!#REF!</definedName>
    <definedName name="GCOutputs32">[2]CASE10!#REF!</definedName>
    <definedName name="GCOutputs33">[2]CASE11!#REF!</definedName>
    <definedName name="GCOutputs34">[2]CASE12!#REF!</definedName>
    <definedName name="GCOutputs35">[2]CASE13!#REF!</definedName>
    <definedName name="GCOutputs36">[2]CASE14!#REF!</definedName>
    <definedName name="GCOutputs37">#REF!</definedName>
    <definedName name="GCOutputs38">[2]CASE16!#REF!</definedName>
    <definedName name="GCOutputs39">[2]CASE17!#REF!</definedName>
    <definedName name="GCOutputs4">#REF!</definedName>
    <definedName name="GCOutputs40">[2]CASE18!#REF!</definedName>
    <definedName name="GCOutputs41">[2]CASE19!#REF!</definedName>
    <definedName name="GCOutputs42">[2]CASE20!#REF!</definedName>
    <definedName name="GCOutputs43">[2]CASE21!#REF!</definedName>
    <definedName name="GCOutputs44">#REF!</definedName>
    <definedName name="GCOutputs45">[2]CASE15!#REF!</definedName>
    <definedName name="GCOutputs46">[2]CASE22!#REF!</definedName>
    <definedName name="GCOutputs47">#REF!</definedName>
    <definedName name="GCOutputs48">[2]CASE2!#REF!</definedName>
    <definedName name="GCOutputs49">[2]CASE3!#REF!</definedName>
    <definedName name="GCOutputs50">[2]CASE4!#REF!</definedName>
    <definedName name="GCOutputs51">[2]CASE5!#REF!</definedName>
    <definedName name="GCOutputs52">[2]CASE6!#REF!</definedName>
    <definedName name="GCOutputs53">[2]CASE7!#REF!</definedName>
    <definedName name="GCOutputs54">[2]CASE8!#REF!</definedName>
    <definedName name="GCOutputs55">[2]CASE9!#REF!</definedName>
    <definedName name="GCOutputs56">[2]CASE9!#REF!</definedName>
    <definedName name="GCOutputs57">[2]CASE10!#REF!</definedName>
    <definedName name="GCOutputs58">[2]CASE11!#REF!</definedName>
    <definedName name="GCOutputs59">[2]CASE12!#REF!</definedName>
    <definedName name="GCOutputs6">[2]CASE2!#REF!</definedName>
    <definedName name="GCOutputs60">[2]CASE13!#REF!</definedName>
    <definedName name="GCOutputs61">[2]CASE14!#REF!</definedName>
    <definedName name="GCOutputs62">[2]CASE15!#REF!</definedName>
    <definedName name="GCOutputs63">[2]CASE16!#REF!</definedName>
    <definedName name="GCOutputs64">[2]CASE17!#REF!</definedName>
    <definedName name="GCOutputs65">[2]CASE18!#REF!</definedName>
    <definedName name="GCOutputs66">[2]CASE19!#REF!</definedName>
    <definedName name="GCOutputs67">[2]CASE19!#REF!</definedName>
    <definedName name="GCOutputs68">[2]CASE20!#REF!</definedName>
    <definedName name="GCOutputs69">[2]CASE21!#REF!</definedName>
    <definedName name="GCOutputs7">[2]CASE3!#REF!</definedName>
    <definedName name="GCOutputs70">[2]CASE22!#REF!</definedName>
    <definedName name="GCOutputs71">#REF!</definedName>
    <definedName name="GCOutputs72">[2]CASE2!#REF!</definedName>
    <definedName name="GCOutputs73">[2]CASE2!#REF!</definedName>
    <definedName name="GCOutputs74">#REF!</definedName>
    <definedName name="GCOutputs75">#REF!</definedName>
    <definedName name="GCOutputs76">#REF!</definedName>
    <definedName name="GCOutputs77">#REF!</definedName>
    <definedName name="GCOutputs78">#REF!</definedName>
    <definedName name="GCOutputs8">[2]CASE4!#REF!</definedName>
    <definedName name="GCOutputs83">[2]CASE6!#REF!</definedName>
    <definedName name="GCOutputs9">[2]CASE6!#REF!</definedName>
    <definedName name="GCOutputsRow1">#REF!</definedName>
    <definedName name="GCOutputsRow10">[2]CASE7!#REF!</definedName>
    <definedName name="GCOutputsRow100">[2]CASE22!#REF!</definedName>
    <definedName name="GCOutputsRow11">[2]CASE8!#REF!</definedName>
    <definedName name="GCOutputsRow12">[2]CASE9!#REF!</definedName>
    <definedName name="GCOutputsRow129">[2]CASE22!#REF!</definedName>
    <definedName name="GCOutputsRow13">[2]CASE10!#REF!</definedName>
    <definedName name="GCOutputsRow14">[2]CASE11!#REF!</definedName>
    <definedName name="GCOutputsRow15">[2]CASE14!#REF!</definedName>
    <definedName name="GCOutputsRow16">[2]CASE16!#REF!</definedName>
    <definedName name="GCOutputsRow17">#REF!</definedName>
    <definedName name="GCOutputsRow18">[2]CASE12!#REF!</definedName>
    <definedName name="GCOutputsRow19">[2]CASE5!#REF!</definedName>
    <definedName name="GCOutputsRow2">#REF!</definedName>
    <definedName name="GCOutputsRow20">[2]CASE13!#REF!</definedName>
    <definedName name="GCOutputsRow21">#REF!</definedName>
    <definedName name="GCOutputsRow22">[2]CASE2!#REF!</definedName>
    <definedName name="GCOutputsRow23">[2]CASE2!#REF!</definedName>
    <definedName name="GCOutputsRow24">[2]CASE3!#REF!</definedName>
    <definedName name="GCOutputsRow25">[2]CASE4!#REF!</definedName>
    <definedName name="GCOutputsRow26">[2]CASE4!#REF!</definedName>
    <definedName name="GCOutputsRow27">[2]CASE5!#REF!</definedName>
    <definedName name="GCOutputsRow28">[2]CASE6!#REF!</definedName>
    <definedName name="GCOutputsRow29">[2]CASE7!#REF!</definedName>
    <definedName name="GCOutputsRow3">#REF!</definedName>
    <definedName name="GCOutputsRow30">[2]CASE8!#REF!</definedName>
    <definedName name="GCOutputsRow31">[2]CASE9!#REF!</definedName>
    <definedName name="GCOutputsRow32">[2]CASE10!#REF!</definedName>
    <definedName name="GCOutputsRow33">[2]CASE11!#REF!</definedName>
    <definedName name="GCOutputsRow34">[2]CASE12!#REF!</definedName>
    <definedName name="GCOutputsRow35">[2]CASE13!#REF!</definedName>
    <definedName name="GCOutputsRow36">[2]CASE14!#REF!</definedName>
    <definedName name="GCOutputsRow37">#REF!</definedName>
    <definedName name="GCOutputsRow38">[2]CASE16!#REF!</definedName>
    <definedName name="GCOutputsRow39">[2]CASE17!#REF!</definedName>
    <definedName name="GCOutputsRow4">#REF!</definedName>
    <definedName name="GCOutputsRow40">[2]CASE18!#REF!</definedName>
    <definedName name="GCOutputsRow41">[2]CASE19!#REF!</definedName>
    <definedName name="GCOutputsRow42">[2]CASE20!#REF!</definedName>
    <definedName name="GCOutputsRow43">[2]CASE21!#REF!</definedName>
    <definedName name="GCOutputsRow44">#REF!</definedName>
    <definedName name="GCOutputsRow45">[2]CASE15!#REF!</definedName>
    <definedName name="GCOutputsRow46">[2]CASE22!#REF!</definedName>
    <definedName name="GCOutputsRow47">#REF!</definedName>
    <definedName name="GCOutputsRow48">[2]CASE2!#REF!</definedName>
    <definedName name="GCOutputsRow49">[2]CASE3!#REF!</definedName>
    <definedName name="GCOutputsRow50">[2]CASE4!#REF!</definedName>
    <definedName name="GCOutputsRow51">[2]CASE5!#REF!</definedName>
    <definedName name="GCOutputsRow52">[2]CASE6!#REF!</definedName>
    <definedName name="GCOutputsRow53">[2]CASE7!#REF!</definedName>
    <definedName name="GCOutputsRow54">[2]CASE8!#REF!</definedName>
    <definedName name="GCOutputsRow55">[2]CASE9!#REF!</definedName>
    <definedName name="GCOutputsRow56">[2]CASE9!#REF!</definedName>
    <definedName name="GCOutputsRow57">[2]CASE10!#REF!</definedName>
    <definedName name="GCOutputsRow58">[2]CASE11!#REF!</definedName>
    <definedName name="GCOutputsRow59">[2]CASE12!#REF!</definedName>
    <definedName name="GCOutputsRow6">[2]CASE2!#REF!</definedName>
    <definedName name="GCOutputsRow60">[2]CASE13!#REF!</definedName>
    <definedName name="GCOutputsRow61">[2]CASE14!#REF!</definedName>
    <definedName name="GCOutputsRow62">[2]CASE15!#REF!</definedName>
    <definedName name="GCOutputsRow63">[2]CASE16!#REF!</definedName>
    <definedName name="GCOutputsRow64">[2]CASE17!#REF!</definedName>
    <definedName name="GCOutputsRow65">[2]CASE18!#REF!</definedName>
    <definedName name="GCOutputsRow66">[2]CASE19!#REF!</definedName>
    <definedName name="GCOutputsRow67">[2]CASE19!#REF!</definedName>
    <definedName name="GCOutputsRow68">[2]CASE20!#REF!</definedName>
    <definedName name="GCOutputsRow69">[2]CASE21!#REF!</definedName>
    <definedName name="GCOutputsRow7">[2]CASE3!#REF!</definedName>
    <definedName name="GCOutputsRow70">[2]CASE22!#REF!</definedName>
    <definedName name="GCOutputsRow71">#REF!</definedName>
    <definedName name="GCOutputsRow72">[2]CASE2!#REF!</definedName>
    <definedName name="GCOutputsRow73">[2]CASE2!#REF!</definedName>
    <definedName name="GCOutputsRow74">#REF!</definedName>
    <definedName name="GCOutputsRow75">#REF!</definedName>
    <definedName name="GCOutputsRow76">#REF!</definedName>
    <definedName name="GCOutputsRow77">#REF!</definedName>
    <definedName name="GCOutputsRow78">#REF!</definedName>
    <definedName name="GCOutputsRow8">[2]CASE4!#REF!</definedName>
    <definedName name="GCOutputsRow83">[2]CASE6!#REF!</definedName>
    <definedName name="GCOutputsRow9">[2]CASE6!#REF!</definedName>
    <definedName name="h">#REF!</definedName>
    <definedName name="INSERT1">#REF!</definedName>
    <definedName name="INSERT10">[2]CASE7!#REF!</definedName>
    <definedName name="INSERT11">[2]CASE8!#REF!</definedName>
    <definedName name="INSERT12">[2]CASE9!#REF!</definedName>
    <definedName name="INSERT13">[2]CASE10!#REF!</definedName>
    <definedName name="INSERT14">[2]CASE11!#REF!</definedName>
    <definedName name="INSERT15">[2]CASE14!#REF!</definedName>
    <definedName name="INSERT16">[2]CASE16!#REF!</definedName>
    <definedName name="INSERT17">#REF!</definedName>
    <definedName name="INSERT18">[2]CASE12!#REF!</definedName>
    <definedName name="INSERT19">[2]CASE5!#REF!</definedName>
    <definedName name="INSERT2">#REF!</definedName>
    <definedName name="INSERT20">[2]CASE13!#REF!</definedName>
    <definedName name="INSERT21">#REF!</definedName>
    <definedName name="INSERT22">[2]CASE2!#REF!</definedName>
    <definedName name="INSERT23">[2]CASE2!#REF!</definedName>
    <definedName name="INSERT24">[2]CASE3!#REF!</definedName>
    <definedName name="INSERT25">[2]CASE4!#REF!</definedName>
    <definedName name="INSERT26">[2]CASE4!#REF!</definedName>
    <definedName name="INSERT27">[2]CASE5!#REF!</definedName>
    <definedName name="INSERT28">[2]CASE6!#REF!</definedName>
    <definedName name="INSERT29">[2]CASE7!#REF!</definedName>
    <definedName name="INSERT3">#REF!</definedName>
    <definedName name="INSERT30">[2]CASE8!#REF!</definedName>
    <definedName name="INSERT31">[2]CASE9!#REF!</definedName>
    <definedName name="INSERT32">[2]CASE10!#REF!</definedName>
    <definedName name="INSERT33">[2]CASE11!#REF!</definedName>
    <definedName name="INSERT34">[2]CASE12!#REF!</definedName>
    <definedName name="INSERT35">[2]CASE13!#REF!</definedName>
    <definedName name="INSERT36">[2]CASE14!#REF!</definedName>
    <definedName name="INSERT37">#REF!</definedName>
    <definedName name="INSERT38">[2]CASE16!#REF!</definedName>
    <definedName name="INSERT39">[2]CASE17!#REF!</definedName>
    <definedName name="INSERT4">#REF!</definedName>
    <definedName name="INSERT40">[2]CASE18!#REF!</definedName>
    <definedName name="INSERT41">[2]CASE19!#REF!</definedName>
    <definedName name="INSERT42">[2]CASE20!#REF!</definedName>
    <definedName name="INSERT43">[2]CASE21!#REF!</definedName>
    <definedName name="INSERT44">#REF!</definedName>
    <definedName name="INSERT45">[2]CASE15!#REF!</definedName>
    <definedName name="INSERT46">[2]CASE22!#REF!</definedName>
    <definedName name="INSERT47">#REF!</definedName>
    <definedName name="INSERT48">[2]CASE2!#REF!</definedName>
    <definedName name="INSERT49">[2]CASE3!#REF!</definedName>
    <definedName name="INSERT50">[2]CASE4!#REF!</definedName>
    <definedName name="INSERT51">[2]CASE5!#REF!</definedName>
    <definedName name="INSERT52">[2]CASE6!#REF!</definedName>
    <definedName name="INSERT53">[2]CASE7!#REF!</definedName>
    <definedName name="INSERT54">[2]CASE8!#REF!</definedName>
    <definedName name="INSERT55">[2]CASE9!#REF!</definedName>
    <definedName name="INSERT56">[2]CASE9!#REF!</definedName>
    <definedName name="INSERT57">[2]CASE10!#REF!</definedName>
    <definedName name="INSERT58">[2]CASE11!#REF!</definedName>
    <definedName name="INSERT59">[2]CASE12!#REF!</definedName>
    <definedName name="INSERT6">[2]CASE2!#REF!</definedName>
    <definedName name="INSERT60">[2]CASE13!#REF!</definedName>
    <definedName name="INSERT61">[2]CASE14!#REF!</definedName>
    <definedName name="INSERT62">[2]CASE15!#REF!</definedName>
    <definedName name="INSERT63">[2]CASE16!#REF!</definedName>
    <definedName name="INSERT64">[2]CASE17!#REF!</definedName>
    <definedName name="INSERT65">[2]CASE18!#REF!</definedName>
    <definedName name="INSERT66">[2]CASE19!#REF!</definedName>
    <definedName name="INSERT67">[2]CASE19!#REF!</definedName>
    <definedName name="INSERT68">[2]CASE20!#REF!</definedName>
    <definedName name="INSERT69">[2]CASE21!#REF!</definedName>
    <definedName name="INSERT7">[2]CASE3!#REF!</definedName>
    <definedName name="INSERT70">[2]CASE22!#REF!</definedName>
    <definedName name="INSERT71">#REF!</definedName>
    <definedName name="INSERT72">[2]CASE2!#REF!</definedName>
    <definedName name="INSERT73">[2]CASE2!#REF!</definedName>
    <definedName name="INSERT74">#REF!</definedName>
    <definedName name="INSERT75">#REF!</definedName>
    <definedName name="INSERT76">#REF!</definedName>
    <definedName name="INSERT77">#REF!</definedName>
    <definedName name="INSERT78">#REF!</definedName>
    <definedName name="INSERT8">[2]CASE4!#REF!</definedName>
    <definedName name="INSERT83">[2]CASE6!#REF!</definedName>
    <definedName name="INSERT9">[2]CASE6!#REF!</definedName>
    <definedName name="Inverter_AdjustmentB">[4]Lookups!$C$78</definedName>
    <definedName name="kkkk">'[6]WET TWR HB'!#REF!</definedName>
    <definedName name="LABRATE">#REF!</definedName>
    <definedName name="LastRow1">#REF!</definedName>
    <definedName name="LastRow10">[2]CASE7!#REF!</definedName>
    <definedName name="LastRow100">[2]CASE22!#REF!</definedName>
    <definedName name="LastRow11">[2]CASE8!#REF!</definedName>
    <definedName name="LastRow12">[2]CASE9!#REF!</definedName>
    <definedName name="LastRow13">[2]CASE10!#REF!</definedName>
    <definedName name="LastRow14">[2]CASE11!#REF!</definedName>
    <definedName name="LastRow15">[2]CASE14!#REF!</definedName>
    <definedName name="LastRow16">[2]CASE16!#REF!</definedName>
    <definedName name="LastRow17">#REF!</definedName>
    <definedName name="LastRow18">[2]CASE12!#REF!</definedName>
    <definedName name="LastRow19">[2]CASE5!#REF!</definedName>
    <definedName name="LastRow2">#REF!</definedName>
    <definedName name="LastRow20">[2]CASE13!#REF!</definedName>
    <definedName name="LastRow21">#REF!</definedName>
    <definedName name="LastRow22">[2]CASE2!#REF!</definedName>
    <definedName name="LastRow23">[2]CASE2!#REF!</definedName>
    <definedName name="LastRow24">[2]CASE3!#REF!</definedName>
    <definedName name="LastRow25">[2]CASE4!#REF!</definedName>
    <definedName name="LastRow26">[2]CASE4!#REF!</definedName>
    <definedName name="LastRow27">[2]CASE5!#REF!</definedName>
    <definedName name="LastRow28">[2]CASE6!#REF!</definedName>
    <definedName name="LastRow29">[2]CASE7!#REF!</definedName>
    <definedName name="LastRow3">#REF!</definedName>
    <definedName name="LastRow30">[2]CASE8!#REF!</definedName>
    <definedName name="LastRow31">[2]CASE9!#REF!</definedName>
    <definedName name="LastRow32">[2]CASE10!#REF!</definedName>
    <definedName name="LastRow33">[2]CASE11!#REF!</definedName>
    <definedName name="LastRow34">[2]CASE12!#REF!</definedName>
    <definedName name="LastRow35">[2]CASE13!#REF!</definedName>
    <definedName name="LastRow36">[2]CASE14!#REF!</definedName>
    <definedName name="LastRow37">#REF!</definedName>
    <definedName name="LastRow38">[2]CASE16!#REF!</definedName>
    <definedName name="LastRow39">[2]CASE17!#REF!</definedName>
    <definedName name="LastRow4">#REF!</definedName>
    <definedName name="LastRow40">[2]CASE18!#REF!</definedName>
    <definedName name="LastRow41">[2]CASE19!#REF!</definedName>
    <definedName name="LastRow42">[2]CASE20!#REF!</definedName>
    <definedName name="LastRow43">[2]CASE21!#REF!</definedName>
    <definedName name="LastRow44">#REF!</definedName>
    <definedName name="LastRow45">[2]CASE15!#REF!</definedName>
    <definedName name="LastRow46">[2]CASE22!#REF!</definedName>
    <definedName name="LastRow47">#REF!</definedName>
    <definedName name="LastRow48">[2]CASE2!#REF!</definedName>
    <definedName name="LastRow49">[2]CASE3!#REF!</definedName>
    <definedName name="LastRow5">[2]CASE1!#REF!</definedName>
    <definedName name="LastRow50">[2]CASE4!#REF!</definedName>
    <definedName name="LastRow51">[2]CASE5!#REF!</definedName>
    <definedName name="LastRow52">[2]CASE6!#REF!</definedName>
    <definedName name="LastRow53">[2]CASE7!#REF!</definedName>
    <definedName name="LastRow54">[2]CASE8!#REF!</definedName>
    <definedName name="LastRow55">[2]CASE9!#REF!</definedName>
    <definedName name="LastRow56">[2]CASE9!#REF!</definedName>
    <definedName name="LastRow57">[2]CASE10!#REF!</definedName>
    <definedName name="LastRow58">[2]CASE11!#REF!</definedName>
    <definedName name="LastRow59">[2]CASE12!#REF!</definedName>
    <definedName name="LastRow6">[2]CASE2!#REF!</definedName>
    <definedName name="LastRow60">[2]CASE13!#REF!</definedName>
    <definedName name="LastRow61">[2]CASE14!#REF!</definedName>
    <definedName name="LastRow62">[2]CASE15!#REF!</definedName>
    <definedName name="LastRow63">[2]CASE16!#REF!</definedName>
    <definedName name="LastRow64">[2]CASE17!#REF!</definedName>
    <definedName name="LastRow65">[2]CASE18!#REF!</definedName>
    <definedName name="LastRow66">[2]CASE19!#REF!</definedName>
    <definedName name="LastRow67">[2]CASE19!#REF!</definedName>
    <definedName name="LastRow68">[2]CASE20!#REF!</definedName>
    <definedName name="LastRow69">[2]CASE21!#REF!</definedName>
    <definedName name="LastRow7">[2]CASE3!#REF!</definedName>
    <definedName name="LastRow70">[2]CASE22!#REF!</definedName>
    <definedName name="LastRow71">#REF!</definedName>
    <definedName name="LastRow72">[2]CASE2!#REF!</definedName>
    <definedName name="LastRow73">[2]CASE2!#REF!</definedName>
    <definedName name="LastRow74">#REF!</definedName>
    <definedName name="LastRow75">#REF!</definedName>
    <definedName name="LastRow76">#REF!</definedName>
    <definedName name="LastRow77">#REF!</definedName>
    <definedName name="LastRow78">#REF!</definedName>
    <definedName name="LastRow79">[2]CASE2!#REF!</definedName>
    <definedName name="LastRow8">[2]CASE4!#REF!</definedName>
    <definedName name="LastRow80">[2]CASE3!#REF!</definedName>
    <definedName name="LastRow81">[2]CASE4!#REF!</definedName>
    <definedName name="LastRow83">[2]CASE6!#REF!</definedName>
    <definedName name="LastRow84">[2]CASE6!#REF!</definedName>
    <definedName name="LastRow85">[2]CASE7!#REF!</definedName>
    <definedName name="LastRow86">[2]CASE8!#REF!</definedName>
    <definedName name="LastRow87">[2]CASE9!#REF!</definedName>
    <definedName name="LastRow89">[2]CASE11!#REF!</definedName>
    <definedName name="LastRow9">[2]CASE6!#REF!</definedName>
    <definedName name="LastRow90">[2]CASE12!#REF!</definedName>
    <definedName name="LastRow91">[2]CASE13!#REF!</definedName>
    <definedName name="LastRow92">[2]CASE14!#REF!</definedName>
    <definedName name="LastRow93">[2]CASE15!#REF!</definedName>
    <definedName name="LastRow94">[2]CASE16!#REF!</definedName>
    <definedName name="LastRow95">[2]CASE17!#REF!</definedName>
    <definedName name="LastRow96">[2]CASE18!#REF!</definedName>
    <definedName name="LastRow97">[2]CASE19!#REF!</definedName>
    <definedName name="LastRow98">[2]CASE20!#REF!</definedName>
    <definedName name="LastRow99">[2]CASE21!#REF!</definedName>
    <definedName name="LocationColumn1">#REF!</definedName>
    <definedName name="LocationColumn10">[2]CASE7!#REF!</definedName>
    <definedName name="LocationColumn11">[2]CASE8!#REF!</definedName>
    <definedName name="LocationColumn12">[2]CASE9!#REF!</definedName>
    <definedName name="LocationColumn13">[2]CASE10!#REF!</definedName>
    <definedName name="LocationColumn14">[2]CASE11!#REF!</definedName>
    <definedName name="LocationColumn15">[2]CASE14!#REF!</definedName>
    <definedName name="LocationColumn16">[2]CASE16!#REF!</definedName>
    <definedName name="LocationColumn17">#REF!</definedName>
    <definedName name="LocationColumn18">[2]CASE12!#REF!</definedName>
    <definedName name="LocationColumn19">[2]CASE5!#REF!</definedName>
    <definedName name="LocationColumn2">#REF!</definedName>
    <definedName name="LocationColumn20">[2]CASE13!#REF!</definedName>
    <definedName name="LocationColumn21">#REF!</definedName>
    <definedName name="LocationColumn22">[2]CASE2!#REF!</definedName>
    <definedName name="LocationColumn23">[2]CASE2!#REF!</definedName>
    <definedName name="LocationColumn24">[2]CASE3!#REF!</definedName>
    <definedName name="LocationColumn25">[2]CASE4!#REF!</definedName>
    <definedName name="LocationColumn26">[2]CASE4!#REF!</definedName>
    <definedName name="LocationColumn27">[2]CASE5!#REF!</definedName>
    <definedName name="LocationColumn28">[2]CASE6!#REF!</definedName>
    <definedName name="LocationColumn29">[2]CASE7!#REF!</definedName>
    <definedName name="LocationColumn3">#REF!</definedName>
    <definedName name="LocationColumn30">[2]CASE8!#REF!</definedName>
    <definedName name="LocationColumn31">[2]CASE9!#REF!</definedName>
    <definedName name="LocationColumn32">[2]CASE10!#REF!</definedName>
    <definedName name="LocationColumn33">[2]CASE11!#REF!</definedName>
    <definedName name="LocationColumn34">[2]CASE12!#REF!</definedName>
    <definedName name="LocationColumn35">[2]CASE13!#REF!</definedName>
    <definedName name="LocationColumn36">[2]CASE14!#REF!</definedName>
    <definedName name="LocationColumn37">#REF!</definedName>
    <definedName name="LocationColumn38">[2]CASE16!#REF!</definedName>
    <definedName name="LocationColumn39">[2]CASE17!#REF!</definedName>
    <definedName name="LocationColumn4">#REF!</definedName>
    <definedName name="LocationColumn40">[2]CASE18!#REF!</definedName>
    <definedName name="LocationColumn41">[2]CASE19!#REF!</definedName>
    <definedName name="LocationColumn42">[2]CASE20!#REF!</definedName>
    <definedName name="LocationColumn43">[2]CASE21!#REF!</definedName>
    <definedName name="LocationColumn44">#REF!</definedName>
    <definedName name="LocationColumn45">[2]CASE15!#REF!</definedName>
    <definedName name="LocationColumn46">[2]CASE22!#REF!</definedName>
    <definedName name="LocationColumn47">#REF!</definedName>
    <definedName name="LocationColumn48">[2]CASE2!#REF!</definedName>
    <definedName name="LocationColumn49">[2]CASE3!#REF!</definedName>
    <definedName name="LocationColumn50">[2]CASE4!#REF!</definedName>
    <definedName name="LocationColumn51">[2]CASE5!#REF!</definedName>
    <definedName name="LocationColumn52">[2]CASE6!#REF!</definedName>
    <definedName name="LocationColumn53">[2]CASE7!#REF!</definedName>
    <definedName name="LocationColumn54">[2]CASE8!#REF!</definedName>
    <definedName name="LocationColumn55">[2]CASE9!#REF!</definedName>
    <definedName name="LocationColumn56">[2]CASE9!#REF!</definedName>
    <definedName name="LocationColumn57">[2]CASE10!#REF!</definedName>
    <definedName name="LocationColumn58">[2]CASE11!#REF!</definedName>
    <definedName name="LocationColumn59">[2]CASE12!#REF!</definedName>
    <definedName name="LocationColumn6">[2]CASE2!#REF!</definedName>
    <definedName name="LocationColumn60">[2]CASE13!#REF!</definedName>
    <definedName name="LocationColumn61">[2]CASE14!#REF!</definedName>
    <definedName name="LocationColumn62">[2]CASE15!#REF!</definedName>
    <definedName name="LocationColumn63">[2]CASE16!#REF!</definedName>
    <definedName name="LocationColumn64">[2]CASE17!#REF!</definedName>
    <definedName name="LocationColumn65">[2]CASE18!#REF!</definedName>
    <definedName name="LocationColumn66">[2]CASE19!#REF!</definedName>
    <definedName name="LocationColumn67">[2]CASE19!#REF!</definedName>
    <definedName name="LocationColumn68">[2]CASE20!#REF!</definedName>
    <definedName name="LocationColumn69">[2]CASE21!#REF!</definedName>
    <definedName name="LocationColumn7">[2]CASE3!#REF!</definedName>
    <definedName name="LocationColumn70">[2]CASE22!#REF!</definedName>
    <definedName name="LocationColumn71">#REF!</definedName>
    <definedName name="LocationColumn72">[2]CASE2!#REF!</definedName>
    <definedName name="LocationColumn73">[2]CASE2!#REF!</definedName>
    <definedName name="LocationColumn74">#REF!</definedName>
    <definedName name="LocationColumn75">#REF!</definedName>
    <definedName name="LocationColumn76">#REF!</definedName>
    <definedName name="LocationColumn77">#REF!</definedName>
    <definedName name="LocationColumn78">#REF!</definedName>
    <definedName name="LocationColumn8">[2]CASE4!#REF!</definedName>
    <definedName name="LocationColumn83">[2]CASE6!#REF!</definedName>
    <definedName name="LocationColumn9">[2]CASE6!#REF!</definedName>
    <definedName name="MCLLBR">#REF!</definedName>
    <definedName name="MEHINST">#REF!</definedName>
    <definedName name="MEHLBR">#REF!</definedName>
    <definedName name="MEHMAT">#REF!</definedName>
    <definedName name="MinimizeCosts">FALSE</definedName>
    <definedName name="ModelID1">#REF!</definedName>
    <definedName name="ModelID10">[2]CASE7!#REF!</definedName>
    <definedName name="ModelID11">[2]CASE8!#REF!</definedName>
    <definedName name="ModelID12">[2]CASE9!#REF!</definedName>
    <definedName name="ModelID13">[2]CASE10!#REF!</definedName>
    <definedName name="ModelID14">[2]CASE11!#REF!</definedName>
    <definedName name="ModelID15">[2]CASE14!#REF!</definedName>
    <definedName name="ModelID16">[2]CASE16!#REF!</definedName>
    <definedName name="ModelID17">#REF!</definedName>
    <definedName name="ModelID18">[2]CASE12!#REF!</definedName>
    <definedName name="ModelID19">[2]CASE5!#REF!</definedName>
    <definedName name="ModelID2">#REF!</definedName>
    <definedName name="ModelID20">[2]CASE13!#REF!</definedName>
    <definedName name="ModelID21">#REF!</definedName>
    <definedName name="ModelID22">[2]CASE2!#REF!</definedName>
    <definedName name="ModelID23">[2]CASE2!#REF!</definedName>
    <definedName name="ModelID24">[2]CASE3!#REF!</definedName>
    <definedName name="ModelID25">[2]CASE4!#REF!</definedName>
    <definedName name="ModelID26">[2]CASE4!#REF!</definedName>
    <definedName name="ModelID27">[2]CASE5!#REF!</definedName>
    <definedName name="ModelID28">[2]CASE6!#REF!</definedName>
    <definedName name="ModelID29">[2]CASE7!#REF!</definedName>
    <definedName name="ModelID3">#REF!</definedName>
    <definedName name="ModelID30">[2]CASE8!#REF!</definedName>
    <definedName name="ModelID31">[2]CASE9!#REF!</definedName>
    <definedName name="ModelID32">[2]CASE10!#REF!</definedName>
    <definedName name="ModelID33">[2]CASE11!#REF!</definedName>
    <definedName name="ModelID34">[2]CASE12!#REF!</definedName>
    <definedName name="ModelID35">[2]CASE13!#REF!</definedName>
    <definedName name="ModelID36">[2]CASE14!#REF!</definedName>
    <definedName name="ModelID37">#REF!</definedName>
    <definedName name="ModelID38">[2]CASE16!#REF!</definedName>
    <definedName name="ModelID39">[2]CASE17!#REF!</definedName>
    <definedName name="ModelID4">#REF!</definedName>
    <definedName name="ModelID40">[2]CASE18!#REF!</definedName>
    <definedName name="ModelID41">[2]CASE19!#REF!</definedName>
    <definedName name="ModelID42">[2]CASE20!#REF!</definedName>
    <definedName name="ModelID43">[2]CASE21!#REF!</definedName>
    <definedName name="ModelID44">#REF!</definedName>
    <definedName name="ModelID45">[2]CASE15!#REF!</definedName>
    <definedName name="ModelID46">[2]CASE22!#REF!</definedName>
    <definedName name="ModelID47">#REF!</definedName>
    <definedName name="ModelID48">[2]CASE2!#REF!</definedName>
    <definedName name="ModelID49">[2]CASE3!#REF!</definedName>
    <definedName name="ModelID50">[2]CASE4!#REF!</definedName>
    <definedName name="ModelID51">[2]CASE5!#REF!</definedName>
    <definedName name="ModelID52">[2]CASE6!#REF!</definedName>
    <definedName name="ModelID53">[2]CASE7!#REF!</definedName>
    <definedName name="ModelID54">[2]CASE8!#REF!</definedName>
    <definedName name="ModelID55">[2]CASE9!#REF!</definedName>
    <definedName name="ModelID56">[2]CASE9!#REF!</definedName>
    <definedName name="ModelID57">[2]CASE10!#REF!</definedName>
    <definedName name="ModelID58">[2]CASE11!#REF!</definedName>
    <definedName name="ModelID59">[2]CASE12!#REF!</definedName>
    <definedName name="ModelID6">[2]CASE2!#REF!</definedName>
    <definedName name="ModelID60">[2]CASE13!#REF!</definedName>
    <definedName name="ModelID61">[2]CASE14!#REF!</definedName>
    <definedName name="ModelID62">[2]CASE15!#REF!</definedName>
    <definedName name="ModelID63">[2]CASE16!#REF!</definedName>
    <definedName name="ModelID64">[2]CASE17!#REF!</definedName>
    <definedName name="ModelID65">[2]CASE18!#REF!</definedName>
    <definedName name="ModelID66">[2]CASE19!#REF!</definedName>
    <definedName name="ModelID67">[2]CASE19!#REF!</definedName>
    <definedName name="ModelID68">[2]CASE20!#REF!</definedName>
    <definedName name="ModelID69">[2]CASE21!#REF!</definedName>
    <definedName name="ModelID7">[2]CASE3!#REF!</definedName>
    <definedName name="ModelID70">[2]CASE22!#REF!</definedName>
    <definedName name="ModelID71">#REF!</definedName>
    <definedName name="ModelID72">[2]CASE2!#REF!</definedName>
    <definedName name="ModelID73">[2]CASE2!#REF!</definedName>
    <definedName name="ModelID74">#REF!</definedName>
    <definedName name="ModelID75">#REF!</definedName>
    <definedName name="ModelID76">#REF!</definedName>
    <definedName name="ModelID77">#REF!</definedName>
    <definedName name="ModelID78">#REF!</definedName>
    <definedName name="ModelID8">[2]CASE4!#REF!</definedName>
    <definedName name="ModelID83">[2]CASE6!#REF!</definedName>
    <definedName name="ModelID9">[2]CASE6!#REF!</definedName>
    <definedName name="MOTINST">#REF!</definedName>
    <definedName name="MW_Adjustment">[4]Model!$H$7</definedName>
    <definedName name="NamesColumn1">#REF!</definedName>
    <definedName name="NamesColumn10">[2]CASE7!#REF!</definedName>
    <definedName name="NamesColumn11">[2]CASE8!#REF!</definedName>
    <definedName name="NamesColumn12">[2]CASE9!#REF!</definedName>
    <definedName name="NamesColumn13">[2]CASE10!#REF!</definedName>
    <definedName name="NamesColumn14">[2]CASE11!#REF!</definedName>
    <definedName name="NamesColumn15">[2]CASE14!#REF!</definedName>
    <definedName name="NamesColumn16">[2]CASE16!#REF!</definedName>
    <definedName name="NamesColumn17">#REF!</definedName>
    <definedName name="NamesColumn18">[2]CASE12!#REF!</definedName>
    <definedName name="NamesColumn19">[2]CASE5!#REF!</definedName>
    <definedName name="NamesColumn2">#REF!</definedName>
    <definedName name="NamesColumn20">[2]CASE13!#REF!</definedName>
    <definedName name="NamesColumn21">#REF!</definedName>
    <definedName name="NamesColumn22">[2]CASE2!#REF!</definedName>
    <definedName name="NamesColumn23">[2]CASE2!#REF!</definedName>
    <definedName name="NamesColumn24">[2]CASE3!#REF!</definedName>
    <definedName name="NamesColumn25">[2]CASE4!#REF!</definedName>
    <definedName name="NamesColumn26">[2]CASE4!#REF!</definedName>
    <definedName name="NamesColumn27">[2]CASE5!#REF!</definedName>
    <definedName name="NamesColumn28">[2]CASE6!#REF!</definedName>
    <definedName name="NamesColumn29">[2]CASE7!#REF!</definedName>
    <definedName name="NamesColumn3">#REF!</definedName>
    <definedName name="NamesColumn30">[2]CASE8!#REF!</definedName>
    <definedName name="NamesColumn31">[2]CASE9!#REF!</definedName>
    <definedName name="NamesColumn32">[2]CASE10!#REF!</definedName>
    <definedName name="NamesColumn33">[2]CASE11!#REF!</definedName>
    <definedName name="NamesColumn34">[2]CASE12!#REF!</definedName>
    <definedName name="NamesColumn35">[2]CASE13!#REF!</definedName>
    <definedName name="NamesColumn36">[2]CASE14!#REF!</definedName>
    <definedName name="NamesColumn37">#REF!</definedName>
    <definedName name="NamesColumn38">[2]CASE16!#REF!</definedName>
    <definedName name="NamesColumn39">[2]CASE17!#REF!</definedName>
    <definedName name="NamesColumn4">#REF!</definedName>
    <definedName name="NamesColumn40">[2]CASE18!#REF!</definedName>
    <definedName name="NamesColumn41">[2]CASE19!#REF!</definedName>
    <definedName name="NamesColumn42">[2]CASE20!#REF!</definedName>
    <definedName name="NamesColumn43">[2]CASE21!#REF!</definedName>
    <definedName name="NamesColumn44">#REF!</definedName>
    <definedName name="NamesColumn45">[2]CASE15!#REF!</definedName>
    <definedName name="NamesColumn46">[2]CASE22!#REF!</definedName>
    <definedName name="NamesColumn47">#REF!</definedName>
    <definedName name="NamesColumn48">[2]CASE2!#REF!</definedName>
    <definedName name="NamesColumn49">[2]CASE3!#REF!</definedName>
    <definedName name="NamesColumn50">[2]CASE4!#REF!</definedName>
    <definedName name="NamesColumn51">[2]CASE5!#REF!</definedName>
    <definedName name="NamesColumn52">[2]CASE6!#REF!</definedName>
    <definedName name="NamesColumn53">[2]CASE7!#REF!</definedName>
    <definedName name="NamesColumn54">[2]CASE8!#REF!</definedName>
    <definedName name="NamesColumn55">[2]CASE9!#REF!</definedName>
    <definedName name="NamesColumn56">[2]CASE9!#REF!</definedName>
    <definedName name="NamesColumn57">[2]CASE10!#REF!</definedName>
    <definedName name="NamesColumn58">[2]CASE11!#REF!</definedName>
    <definedName name="NamesColumn59">[2]CASE12!#REF!</definedName>
    <definedName name="NamesColumn6">[2]CASE2!#REF!</definedName>
    <definedName name="NamesColumn60">[2]CASE13!#REF!</definedName>
    <definedName name="NamesColumn61">[2]CASE14!#REF!</definedName>
    <definedName name="NamesColumn62">[2]CASE15!#REF!</definedName>
    <definedName name="NamesColumn63">[2]CASE16!#REF!</definedName>
    <definedName name="NamesColumn64">[2]CASE17!#REF!</definedName>
    <definedName name="NamesColumn65">[2]CASE18!#REF!</definedName>
    <definedName name="NamesColumn66">[2]CASE19!#REF!</definedName>
    <definedName name="NamesColumn67">[2]CASE19!#REF!</definedName>
    <definedName name="NamesColumn68">[2]CASE20!#REF!</definedName>
    <definedName name="NamesColumn69">[2]CASE21!#REF!</definedName>
    <definedName name="NamesColumn7">[2]CASE3!#REF!</definedName>
    <definedName name="NamesColumn70">[2]CASE22!#REF!</definedName>
    <definedName name="NamesColumn71">#REF!</definedName>
    <definedName name="NamesColumn72">[2]CASE2!#REF!</definedName>
    <definedName name="NamesColumn73">[2]CASE2!#REF!</definedName>
    <definedName name="NamesColumn74">#REF!</definedName>
    <definedName name="NamesColumn75">#REF!</definedName>
    <definedName name="NamesColumn76">#REF!</definedName>
    <definedName name="NamesColumn77">#REF!</definedName>
    <definedName name="NamesColumn78">#REF!</definedName>
    <definedName name="NamesColumn8">[2]CASE4!#REF!</definedName>
    <definedName name="NamesColumn83">[2]CASE6!#REF!</definedName>
    <definedName name="NamesColumn9">[2]CASE6!#REF!</definedName>
    <definedName name="Overbuild_Ratio">[4]Inputs!$C$10</definedName>
    <definedName name="PERFORMANCE">'[5]1_Design'!#REF!</definedName>
    <definedName name="Power">'[7]Storage Inputs'!$C$9/1000</definedName>
    <definedName name="POWINST">#REF!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TRUE</definedName>
    <definedName name="RiskNumIterations" hidden="1">100000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ROOMLBR">#REF!</definedName>
    <definedName name="sencount" hidden="1">1</definedName>
    <definedName name="START_UP">'[5]1_Design'!#REF!</definedName>
    <definedName name="StructuralBOS_AdjustmentB">[4]Lookups!$C$80</definedName>
    <definedName name="TAGAssumptions">#REF!</definedName>
    <definedName name="Tamplate">[2]CASE12!#REF!</definedName>
    <definedName name="TEFERI">#REF!</definedName>
    <definedName name="Teferi_Inputs">#REF!</definedName>
    <definedName name="Teferi_Outputs">#REF!</definedName>
    <definedName name="TefHeading">#REF!</definedName>
    <definedName name="TEFOUT">#REF!</definedName>
    <definedName name="TEFOUT1">#REF!</definedName>
    <definedName name="TemplateID1">#REF!</definedName>
    <definedName name="TemplateID10">[2]CASE7!#REF!</definedName>
    <definedName name="TemplateID11">[2]CASE8!#REF!</definedName>
    <definedName name="TemplateID12">[2]CASE9!#REF!</definedName>
    <definedName name="TemplateID13">[2]CASE10!#REF!</definedName>
    <definedName name="TemplateID14">[2]CASE11!#REF!</definedName>
    <definedName name="TemplateID15">[2]CASE14!#REF!</definedName>
    <definedName name="TemplateID16">[2]CASE16!#REF!</definedName>
    <definedName name="TemplateID17">#REF!</definedName>
    <definedName name="TemplateID18">[2]CASE12!#REF!</definedName>
    <definedName name="TemplateID19">[2]CASE5!#REF!</definedName>
    <definedName name="TemplateID2">#REF!</definedName>
    <definedName name="TemplateID20">[2]CASE13!#REF!</definedName>
    <definedName name="TemplateID21">#REF!</definedName>
    <definedName name="TemplateID22">[2]CASE2!#REF!</definedName>
    <definedName name="TemplateID23">[2]CASE2!#REF!</definedName>
    <definedName name="TemplateID24">[2]CASE3!#REF!</definedName>
    <definedName name="TemplateID25">[2]CASE4!#REF!</definedName>
    <definedName name="TemplateID26">[2]CASE4!#REF!</definedName>
    <definedName name="TemplateID27">[2]CASE5!#REF!</definedName>
    <definedName name="TemplateID28">[2]CASE6!#REF!</definedName>
    <definedName name="TemplateID29">[2]CASE7!#REF!</definedName>
    <definedName name="TemplateID3">#REF!</definedName>
    <definedName name="TemplateID30">[2]CASE8!#REF!</definedName>
    <definedName name="TemplateID31">[2]CASE9!#REF!</definedName>
    <definedName name="TemplateID32">[2]CASE10!#REF!</definedName>
    <definedName name="TemplateID33">[2]CASE11!#REF!</definedName>
    <definedName name="TemplateID34">[2]CASE12!#REF!</definedName>
    <definedName name="TemplateID35">[2]CASE13!#REF!</definedName>
    <definedName name="TemplateID36">[2]CASE14!#REF!</definedName>
    <definedName name="TemplateID37">#REF!</definedName>
    <definedName name="TemplateID38">[2]CASE16!#REF!</definedName>
    <definedName name="TemplateID39">[2]CASE17!#REF!</definedName>
    <definedName name="TemplateID4">#REF!</definedName>
    <definedName name="TemplateID40">[2]CASE18!#REF!</definedName>
    <definedName name="TemplateID41">[2]CASE19!#REF!</definedName>
    <definedName name="TemplateID42">[2]CASE20!#REF!</definedName>
    <definedName name="TemplateID43">[2]CASE21!#REF!</definedName>
    <definedName name="TemplateID44">#REF!</definedName>
    <definedName name="TemplateID45">[2]CASE15!#REF!</definedName>
    <definedName name="TemplateID46">[2]CASE22!#REF!</definedName>
    <definedName name="TemplateID47">#REF!</definedName>
    <definedName name="TemplateID48">[2]CASE2!#REF!</definedName>
    <definedName name="TemplateID49">[2]CASE3!#REF!</definedName>
    <definedName name="TemplateID50">[2]CASE4!#REF!</definedName>
    <definedName name="TemplateID51">[2]CASE5!#REF!</definedName>
    <definedName name="TemplateID52">[2]CASE6!#REF!</definedName>
    <definedName name="TemplateID53">[2]CASE7!#REF!</definedName>
    <definedName name="TemplateID54">[2]CASE8!#REF!</definedName>
    <definedName name="TemplateID55">[2]CASE9!#REF!</definedName>
    <definedName name="TemplateID56">[2]CASE9!#REF!</definedName>
    <definedName name="TemplateID57">[2]CASE10!#REF!</definedName>
    <definedName name="TemplateID58">[2]CASE11!#REF!</definedName>
    <definedName name="TemplateID59">[2]CASE12!#REF!</definedName>
    <definedName name="TemplateID6">[2]CASE2!#REF!</definedName>
    <definedName name="TemplateID60">[2]CASE13!#REF!</definedName>
    <definedName name="TemplateID61">[2]CASE14!#REF!</definedName>
    <definedName name="TemplateID62">[2]CASE15!#REF!</definedName>
    <definedName name="TemplateID63">[2]CASE16!#REF!</definedName>
    <definedName name="TemplateID64">[2]CASE17!#REF!</definedName>
    <definedName name="TemplateID65">[2]CASE18!#REF!</definedName>
    <definedName name="TemplateID66">[2]CASE19!#REF!</definedName>
    <definedName name="TemplateID67">[2]CASE19!#REF!</definedName>
    <definedName name="TemplateID68">[2]CASE20!#REF!</definedName>
    <definedName name="TemplateID69">[2]CASE21!#REF!</definedName>
    <definedName name="TemplateID7">[2]CASE3!#REF!</definedName>
    <definedName name="TemplateID70">[2]CASE22!#REF!</definedName>
    <definedName name="TemplateID71">#REF!</definedName>
    <definedName name="TemplateID72">[2]CASE2!#REF!</definedName>
    <definedName name="TemplateID73">[2]CASE2!#REF!</definedName>
    <definedName name="TemplateID74">#REF!</definedName>
    <definedName name="TemplateID75">#REF!</definedName>
    <definedName name="TemplateID76">#REF!</definedName>
    <definedName name="TemplateID77">#REF!</definedName>
    <definedName name="TemplateID78">#REF!</definedName>
    <definedName name="TemplateID8">[2]CASE4!#REF!</definedName>
    <definedName name="TemplateID83">[2]CASE6!#REF!</definedName>
    <definedName name="TemplateID9">[2]CASE6!#REF!</definedName>
    <definedName name="TO">#REF!</definedName>
    <definedName name="Total_Energy">'[7]Storage Forecast'!$C$8</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t_AC">[4]Lookups!$M$6</definedName>
    <definedName name="UOMColumn1">#REF!</definedName>
    <definedName name="UOMColumn10">[2]CASE7!#REF!</definedName>
    <definedName name="UOMColumn11">[2]CASE8!#REF!</definedName>
    <definedName name="UOMColumn12">[2]CASE9!#REF!</definedName>
    <definedName name="UOMColumn13">[2]CASE10!#REF!</definedName>
    <definedName name="UOMColumn14">[2]CASE11!#REF!</definedName>
    <definedName name="UOMColumn15">[2]CASE14!#REF!</definedName>
    <definedName name="UOMColumn16">[2]CASE16!#REF!</definedName>
    <definedName name="UOMColumn17">#REF!</definedName>
    <definedName name="UOMColumn18">[2]CASE12!#REF!</definedName>
    <definedName name="UOMColumn19">[2]CASE5!#REF!</definedName>
    <definedName name="UOMColumn2">#REF!</definedName>
    <definedName name="UOMColumn20">[2]CASE13!#REF!</definedName>
    <definedName name="UOMColumn21">#REF!</definedName>
    <definedName name="UOMColumn22">[2]CASE2!#REF!</definedName>
    <definedName name="UOMColumn23">[2]CASE2!#REF!</definedName>
    <definedName name="UOMColumn24">[2]CASE3!#REF!</definedName>
    <definedName name="UOMColumn25">[2]CASE4!#REF!</definedName>
    <definedName name="UOMColumn26">[2]CASE4!#REF!</definedName>
    <definedName name="UOMColumn27">[2]CASE5!#REF!</definedName>
    <definedName name="UOMColumn28">[2]CASE6!#REF!</definedName>
    <definedName name="UOMColumn29">[2]CASE7!#REF!</definedName>
    <definedName name="UOMColumn3">#REF!</definedName>
    <definedName name="UOMColumn30">[2]CASE8!#REF!</definedName>
    <definedName name="UOMColumn31">[2]CASE9!#REF!</definedName>
    <definedName name="UOMColumn32">[2]CASE10!#REF!</definedName>
    <definedName name="UOMColumn33">[2]CASE11!#REF!</definedName>
    <definedName name="UOMColumn34">[2]CASE12!#REF!</definedName>
    <definedName name="UOMColumn35">[2]CASE13!#REF!</definedName>
    <definedName name="UOMColumn36">[2]CASE14!#REF!</definedName>
    <definedName name="UOMColumn37">#REF!</definedName>
    <definedName name="UOMColumn38">[2]CASE16!#REF!</definedName>
    <definedName name="UOMColumn39">[2]CASE17!#REF!</definedName>
    <definedName name="UOMColumn4">#REF!</definedName>
    <definedName name="UOMColumn40">[2]CASE18!#REF!</definedName>
    <definedName name="UOMColumn41">[2]CASE19!#REF!</definedName>
    <definedName name="UOMColumn42">[2]CASE20!#REF!</definedName>
    <definedName name="UOMColumn43">[2]CASE21!#REF!</definedName>
    <definedName name="UOMColumn44">#REF!</definedName>
    <definedName name="UOMColumn45">[2]CASE15!#REF!</definedName>
    <definedName name="UOMColumn46">[2]CASE22!#REF!</definedName>
    <definedName name="UOMColumn47">#REF!</definedName>
    <definedName name="UOMColumn48">[2]CASE2!#REF!</definedName>
    <definedName name="UOMColumn49">[2]CASE3!#REF!</definedName>
    <definedName name="UOMColumn50">[2]CASE4!#REF!</definedName>
    <definedName name="UOMColumn51">[2]CASE5!#REF!</definedName>
    <definedName name="UOMColumn52">[2]CASE6!#REF!</definedName>
    <definedName name="UOMColumn53">[2]CASE7!#REF!</definedName>
    <definedName name="UOMColumn54">[2]CASE8!#REF!</definedName>
    <definedName name="UOMColumn55">[2]CASE9!#REF!</definedName>
    <definedName name="UOMColumn56">[2]CASE9!#REF!</definedName>
    <definedName name="UOMColumn57">[2]CASE10!#REF!</definedName>
    <definedName name="UOMColumn58">[2]CASE11!#REF!</definedName>
    <definedName name="UOMColumn59">[2]CASE12!#REF!</definedName>
    <definedName name="UOMColumn6">[2]CASE2!#REF!</definedName>
    <definedName name="UOMColumn60">[2]CASE13!#REF!</definedName>
    <definedName name="UOMColumn61">[2]CASE14!#REF!</definedName>
    <definedName name="UOMColumn62">[2]CASE15!#REF!</definedName>
    <definedName name="UOMColumn63">[2]CASE16!#REF!</definedName>
    <definedName name="UOMColumn64">[2]CASE17!#REF!</definedName>
    <definedName name="UOMColumn65">[2]CASE18!#REF!</definedName>
    <definedName name="UOMColumn66">[2]CASE19!#REF!</definedName>
    <definedName name="UOMColumn67">[2]CASE19!#REF!</definedName>
    <definedName name="UOMColumn68">[2]CASE20!#REF!</definedName>
    <definedName name="UOMColumn69">[2]CASE21!#REF!</definedName>
    <definedName name="UOMColumn7">[2]CASE3!#REF!</definedName>
    <definedName name="UOMColumn70">[2]CASE22!#REF!</definedName>
    <definedName name="UOMColumn71">#REF!</definedName>
    <definedName name="UOMColumn72">[2]CASE2!#REF!</definedName>
    <definedName name="UOMColumn73">[2]CASE2!#REF!</definedName>
    <definedName name="UOMColumn74">#REF!</definedName>
    <definedName name="UOMColumn75">#REF!</definedName>
    <definedName name="UOMColumn76">#REF!</definedName>
    <definedName name="UOMColumn77">#REF!</definedName>
    <definedName name="UOMColumn78">#REF!</definedName>
    <definedName name="UOMColumn8">[2]CASE4!#REF!</definedName>
    <definedName name="UOMColumn83">[2]CASE6!#REF!</definedName>
    <definedName name="UOMColumn9">[2]CASE6!#REF!</definedName>
    <definedName name="UPSLBR">#REF!</definedName>
    <definedName name="Usable_Energy">'[7]Storage Forecast'!$C$7</definedName>
    <definedName name="UseExpUtility">FALSE</definedName>
    <definedName name="ValueColumn1">#REF!</definedName>
    <definedName name="ValueColumn10">[2]CASE7!#REF!</definedName>
    <definedName name="ValueColumn11">[2]CASE8!#REF!</definedName>
    <definedName name="ValueColumn12">[2]CASE9!#REF!</definedName>
    <definedName name="ValueColumn13">[2]CASE10!#REF!</definedName>
    <definedName name="ValueColumn14">[2]CASE11!#REF!</definedName>
    <definedName name="ValueColumn15">[2]CASE14!#REF!</definedName>
    <definedName name="ValueColumn16">[2]CASE16!#REF!</definedName>
    <definedName name="ValueColumn17">#REF!</definedName>
    <definedName name="ValueColumn18">[2]CASE12!#REF!</definedName>
    <definedName name="ValueColumn19">[2]CASE5!#REF!</definedName>
    <definedName name="ValueColumn2">#REF!</definedName>
    <definedName name="ValueColumn20">[2]CASE13!#REF!</definedName>
    <definedName name="ValueColumn21">#REF!</definedName>
    <definedName name="ValueColumn22">[2]CASE2!#REF!</definedName>
    <definedName name="ValueColumn23">[2]CASE2!#REF!</definedName>
    <definedName name="ValueColumn24">[2]CASE3!#REF!</definedName>
    <definedName name="ValueColumn25">[2]CASE4!#REF!</definedName>
    <definedName name="ValueColumn26">[2]CASE4!#REF!</definedName>
    <definedName name="ValueColumn27">[2]CASE5!#REF!</definedName>
    <definedName name="ValueColumn28">[2]CASE6!#REF!</definedName>
    <definedName name="ValueColumn29">[2]CASE7!#REF!</definedName>
    <definedName name="ValueColumn3">#REF!</definedName>
    <definedName name="ValueColumn30">[2]CASE8!#REF!</definedName>
    <definedName name="ValueColumn31">[2]CASE9!#REF!</definedName>
    <definedName name="ValueColumn32">[2]CASE10!#REF!</definedName>
    <definedName name="ValueColumn33">[2]CASE11!#REF!</definedName>
    <definedName name="ValueColumn34">[2]CASE12!#REF!</definedName>
    <definedName name="ValueColumn35">[2]CASE13!#REF!</definedName>
    <definedName name="ValueColumn36">[2]CASE14!#REF!</definedName>
    <definedName name="ValueColumn37">#REF!</definedName>
    <definedName name="ValueColumn38">[2]CASE16!#REF!</definedName>
    <definedName name="ValueColumn39">[2]CASE17!#REF!</definedName>
    <definedName name="ValueColumn4">#REF!</definedName>
    <definedName name="ValueColumn40">[2]CASE18!#REF!</definedName>
    <definedName name="ValueColumn41">[2]CASE19!#REF!</definedName>
    <definedName name="ValueColumn42">[2]CASE20!#REF!</definedName>
    <definedName name="ValueColumn43">[2]CASE21!#REF!</definedName>
    <definedName name="ValueColumn44">#REF!</definedName>
    <definedName name="ValueColumn45">[2]CASE15!#REF!</definedName>
    <definedName name="ValueColumn46">[2]CASE22!#REF!</definedName>
    <definedName name="ValueColumn47">#REF!</definedName>
    <definedName name="ValueColumn48">[2]CASE2!#REF!</definedName>
    <definedName name="ValueColumn49">[2]CASE3!#REF!</definedName>
    <definedName name="ValueColumn50">[2]CASE4!#REF!</definedName>
    <definedName name="ValueColumn51">[2]CASE5!#REF!</definedName>
    <definedName name="ValueColumn52">[2]CASE6!#REF!</definedName>
    <definedName name="ValueColumn53">[2]CASE7!#REF!</definedName>
    <definedName name="ValueColumn54">[2]CASE8!#REF!</definedName>
    <definedName name="ValueColumn55">[2]CASE9!#REF!</definedName>
    <definedName name="ValueColumn56">[2]CASE9!#REF!</definedName>
    <definedName name="ValueColumn57">[2]CASE10!#REF!</definedName>
    <definedName name="ValueColumn58">[2]CASE11!#REF!</definedName>
    <definedName name="ValueColumn59">[2]CASE12!#REF!</definedName>
    <definedName name="ValueColumn6">[2]CASE2!#REF!</definedName>
    <definedName name="ValueColumn60">[2]CASE13!#REF!</definedName>
    <definedName name="ValueColumn61">[2]CASE14!#REF!</definedName>
    <definedName name="ValueColumn62">[2]CASE15!#REF!</definedName>
    <definedName name="ValueColumn63">[2]CASE16!#REF!</definedName>
    <definedName name="ValueColumn64">[2]CASE17!#REF!</definedName>
    <definedName name="ValueColumn65">[2]CASE18!#REF!</definedName>
    <definedName name="ValueColumn66">[2]CASE19!#REF!</definedName>
    <definedName name="ValueColumn67">[2]CASE19!#REF!</definedName>
    <definedName name="ValueColumn68">[2]CASE20!#REF!</definedName>
    <definedName name="ValueColumn69">[2]CASE21!#REF!</definedName>
    <definedName name="ValueColumn7">[2]CASE3!#REF!</definedName>
    <definedName name="ValueColumn70">[2]CASE22!#REF!</definedName>
    <definedName name="ValueColumn71">#REF!</definedName>
    <definedName name="ValueColumn72">[2]CASE2!#REF!</definedName>
    <definedName name="ValueColumn73">[2]CASE2!#REF!</definedName>
    <definedName name="ValueColumn74">#REF!</definedName>
    <definedName name="ValueColumn75">#REF!</definedName>
    <definedName name="ValueColumn76">#REF!</definedName>
    <definedName name="ValueColumn77">#REF!</definedName>
    <definedName name="ValueColumn78">#REF!</definedName>
    <definedName name="ValueColumn8">[2]CASE4!#REF!</definedName>
    <definedName name="ValueColumn83">[2]CASE6!#REF!</definedName>
    <definedName name="ValueColumn9">[2]CASE6!#REF!</definedName>
    <definedName name="wrn.Data._.Reduction." hidden="1">{"Inputs",#N/A,FALSE,"Data Reduction";"Outputs",#N/A,FALSE,"Data Reduction";"Cycle Deck Comparison",#N/A,FALSE,"Data Reduction"}</definedName>
    <definedName name="αElectricalBOS">[4]Model!$C$9</definedName>
    <definedName name="αInverter">[4]Model!$C$8</definedName>
    <definedName name="αStructuralBos">[4]Model!$C$10</definedName>
    <definedName name="βElectricalBOS">[4]Model!$D$9</definedName>
    <definedName name="βInverter">[4]Model!$D$8</definedName>
    <definedName name="βStructuralBos">[4]Model!$D$10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86" l="1"/>
  <c r="K3" i="83"/>
  <c r="K3" i="84" s="1"/>
  <c r="M3" i="87"/>
  <c r="N3" i="87"/>
  <c r="M4" i="87"/>
  <c r="N4" i="87"/>
  <c r="M5" i="87"/>
  <c r="N5" i="87"/>
  <c r="M6" i="87"/>
  <c r="N6" i="87"/>
  <c r="M7" i="87"/>
  <c r="N7" i="87"/>
  <c r="M8" i="87"/>
  <c r="N8" i="87"/>
  <c r="M9" i="87"/>
  <c r="N9" i="87"/>
  <c r="M10" i="87"/>
  <c r="N10" i="87"/>
  <c r="M11" i="87"/>
  <c r="N11" i="87"/>
  <c r="M12" i="87"/>
  <c r="N12" i="87"/>
  <c r="M13" i="87"/>
  <c r="N13" i="87"/>
  <c r="L4" i="87"/>
  <c r="L5" i="87"/>
  <c r="L6" i="87"/>
  <c r="L7" i="87"/>
  <c r="L8" i="87"/>
  <c r="L9" i="87"/>
  <c r="L10" i="87"/>
  <c r="L11" i="87"/>
  <c r="L12" i="87"/>
  <c r="L13" i="87"/>
  <c r="L3" i="87"/>
  <c r="K13" i="87"/>
  <c r="K12" i="87"/>
  <c r="K11" i="87"/>
  <c r="K10" i="87"/>
  <c r="K9" i="87"/>
  <c r="K8" i="87"/>
  <c r="K7" i="87"/>
  <c r="K6" i="87"/>
  <c r="K5" i="87"/>
  <c r="K4" i="87"/>
  <c r="K3" i="87"/>
  <c r="M3" i="86"/>
  <c r="N3" i="86"/>
  <c r="M4" i="86"/>
  <c r="N4" i="86"/>
  <c r="M5" i="86"/>
  <c r="N5" i="86"/>
  <c r="M6" i="86"/>
  <c r="N6" i="86"/>
  <c r="M7" i="86"/>
  <c r="N7" i="86"/>
  <c r="M8" i="86"/>
  <c r="N8" i="86"/>
  <c r="M9" i="86"/>
  <c r="N9" i="86"/>
  <c r="M10" i="86"/>
  <c r="N10" i="86"/>
  <c r="M11" i="86"/>
  <c r="N11" i="86"/>
  <c r="M12" i="86"/>
  <c r="N12" i="86"/>
  <c r="M13" i="86"/>
  <c r="N13" i="86"/>
  <c r="L4" i="86"/>
  <c r="L5" i="86"/>
  <c r="L6" i="86"/>
  <c r="L7" i="86"/>
  <c r="L8" i="86"/>
  <c r="L9" i="86"/>
  <c r="L10" i="86"/>
  <c r="L11" i="86"/>
  <c r="L12" i="86"/>
  <c r="L13" i="86"/>
  <c r="L3" i="86"/>
  <c r="K4" i="84"/>
  <c r="K5" i="84"/>
  <c r="K6" i="84"/>
  <c r="K7" i="84"/>
  <c r="K8" i="84"/>
  <c r="K9" i="84"/>
  <c r="K10" i="84"/>
  <c r="K11" i="84"/>
  <c r="K12" i="84"/>
  <c r="K13" i="84"/>
  <c r="J4" i="84"/>
  <c r="J5" i="84"/>
  <c r="J6" i="84"/>
  <c r="J7" i="84"/>
  <c r="J8" i="84"/>
  <c r="J9" i="84"/>
  <c r="J10" i="84"/>
  <c r="J11" i="84"/>
  <c r="J12" i="84"/>
  <c r="J13" i="84"/>
  <c r="J3" i="84"/>
  <c r="K4" i="83"/>
  <c r="K5" i="83"/>
  <c r="K6" i="83"/>
  <c r="K7" i="83"/>
  <c r="K8" i="83"/>
  <c r="K9" i="83"/>
  <c r="K10" i="83"/>
  <c r="K11" i="83"/>
  <c r="K12" i="83"/>
  <c r="K13" i="83"/>
  <c r="J4" i="83"/>
  <c r="J5" i="83"/>
  <c r="J6" i="83"/>
  <c r="J7" i="83"/>
  <c r="J8" i="83"/>
  <c r="J9" i="83"/>
  <c r="J10" i="83"/>
  <c r="J11" i="83"/>
  <c r="J12" i="83"/>
  <c r="J13" i="83"/>
  <c r="J3" i="83"/>
  <c r="K4" i="86" l="1"/>
  <c r="K5" i="86"/>
  <c r="K6" i="86"/>
  <c r="K7" i="86"/>
  <c r="K8" i="86"/>
  <c r="K9" i="86"/>
  <c r="K10" i="86"/>
  <c r="K11" i="86"/>
  <c r="K12" i="86"/>
  <c r="K13" i="86"/>
  <c r="K3" i="86"/>
  <c r="G15" i="84"/>
  <c r="G16" i="84"/>
  <c r="G17" i="84"/>
  <c r="F16" i="84"/>
  <c r="F17" i="84"/>
  <c r="F15" i="84"/>
  <c r="G9" i="84"/>
  <c r="G10" i="84"/>
  <c r="G11" i="84"/>
  <c r="F10" i="84"/>
  <c r="F11" i="84"/>
  <c r="F9" i="84"/>
  <c r="G10" i="83"/>
  <c r="G11" i="83"/>
  <c r="G9" i="83"/>
  <c r="G5" i="83"/>
  <c r="G4" i="83"/>
  <c r="G3" i="83"/>
  <c r="AE7" i="66"/>
  <c r="T13" i="66"/>
  <c r="T12" i="66"/>
  <c r="S12" i="66"/>
  <c r="S13" i="66"/>
  <c r="Q13" i="66"/>
  <c r="Q12" i="66"/>
  <c r="P13" i="66"/>
  <c r="P12" i="66"/>
  <c r="T9" i="66"/>
  <c r="T5" i="66"/>
  <c r="Q9" i="66"/>
  <c r="Q5" i="66"/>
  <c r="S9" i="66"/>
  <c r="P9" i="66"/>
  <c r="T4" i="66"/>
  <c r="S5" i="66"/>
  <c r="S4" i="66"/>
  <c r="T8" i="66"/>
  <c r="S8" i="66"/>
  <c r="Q8" i="66"/>
  <c r="P8" i="66"/>
  <c r="Q4" i="66"/>
  <c r="P5" i="66"/>
  <c r="P4" i="66"/>
  <c r="I47" i="66" l="1"/>
  <c r="I17" i="66"/>
  <c r="I11" i="66"/>
  <c r="I10" i="66"/>
  <c r="I9" i="66"/>
  <c r="I8" i="66"/>
  <c r="H11" i="66"/>
  <c r="H10" i="66"/>
  <c r="H9" i="66"/>
  <c r="H9" i="68"/>
  <c r="G9" i="68"/>
  <c r="H8" i="68"/>
  <c r="G8" i="68"/>
  <c r="H5" i="68"/>
  <c r="G5" i="68"/>
  <c r="AD7" i="66"/>
  <c r="AA7" i="66"/>
  <c r="Z7" i="66"/>
  <c r="T11" i="66"/>
  <c r="S11" i="66"/>
  <c r="Q11" i="66"/>
  <c r="P11" i="66"/>
  <c r="T7" i="66"/>
  <c r="S7" i="66"/>
  <c r="Q7" i="66"/>
  <c r="P7" i="66"/>
  <c r="H47" i="66"/>
  <c r="G47" i="66"/>
  <c r="I46" i="66"/>
  <c r="H46" i="66"/>
  <c r="G46" i="66"/>
  <c r="I32" i="66"/>
  <c r="H32" i="66"/>
  <c r="I31" i="66"/>
  <c r="H31" i="66"/>
  <c r="G33" i="66"/>
  <c r="G32" i="66"/>
  <c r="G31" i="66"/>
  <c r="V6" i="85"/>
  <c r="U13" i="76" l="1"/>
  <c r="U16" i="76"/>
  <c r="I8" i="64"/>
  <c r="I10" i="64" s="1"/>
  <c r="G55" i="79"/>
  <c r="H55" i="79"/>
  <c r="G56" i="79"/>
  <c r="H56" i="79"/>
  <c r="G57" i="79"/>
  <c r="H57" i="79"/>
  <c r="G58" i="79"/>
  <c r="H58" i="79"/>
  <c r="G59" i="79"/>
  <c r="H59" i="79"/>
  <c r="G60" i="79"/>
  <c r="H60" i="79"/>
  <c r="G61" i="79"/>
  <c r="H61" i="79"/>
  <c r="G62" i="79"/>
  <c r="H62" i="79"/>
  <c r="G63" i="79"/>
  <c r="H63" i="79"/>
  <c r="G64" i="79"/>
  <c r="H64" i="79"/>
  <c r="G65" i="79"/>
  <c r="H65" i="79"/>
  <c r="G66" i="79"/>
  <c r="H66" i="79"/>
  <c r="G42" i="79"/>
  <c r="G67" i="79" s="1"/>
  <c r="H42" i="79"/>
  <c r="H67" i="79" s="1"/>
  <c r="G43" i="79"/>
  <c r="G70" i="79" s="1"/>
  <c r="H43" i="79"/>
  <c r="H70" i="79" s="1"/>
  <c r="G44" i="79"/>
  <c r="G71" i="79" s="1"/>
  <c r="H44" i="79"/>
  <c r="H71" i="79" s="1"/>
  <c r="G45" i="79"/>
  <c r="G72" i="79" s="1"/>
  <c r="H45" i="79"/>
  <c r="H72" i="79" s="1"/>
  <c r="G46" i="79"/>
  <c r="G73" i="79" s="1"/>
  <c r="H46" i="79"/>
  <c r="H73" i="79" s="1"/>
  <c r="G47" i="79"/>
  <c r="G74" i="79" s="1"/>
  <c r="H47" i="79"/>
  <c r="H74" i="79" s="1"/>
  <c r="G48" i="79"/>
  <c r="G75" i="79" s="1"/>
  <c r="H48" i="79"/>
  <c r="H75" i="79" s="1"/>
  <c r="G49" i="79"/>
  <c r="G76" i="79" s="1"/>
  <c r="H49" i="79"/>
  <c r="H76" i="79" s="1"/>
  <c r="G50" i="79"/>
  <c r="G77" i="79" s="1"/>
  <c r="H50" i="79"/>
  <c r="H77" i="79" s="1"/>
  <c r="G51" i="79"/>
  <c r="G78" i="79" s="1"/>
  <c r="H51" i="79"/>
  <c r="H78" i="79" s="1"/>
  <c r="G52" i="79"/>
  <c r="G79" i="79" s="1"/>
  <c r="H52" i="79"/>
  <c r="H79" i="79" s="1"/>
  <c r="G53" i="79"/>
  <c r="G80" i="79" s="1"/>
  <c r="H53" i="79"/>
  <c r="H80" i="79" s="1"/>
  <c r="G54" i="79"/>
  <c r="G81" i="79" s="1"/>
  <c r="H54" i="79"/>
  <c r="H81" i="79" s="1"/>
  <c r="G16" i="79"/>
  <c r="H16" i="79"/>
  <c r="G17" i="79"/>
  <c r="H17" i="79"/>
  <c r="G18" i="79"/>
  <c r="H18" i="79"/>
  <c r="G19" i="79"/>
  <c r="H19" i="79"/>
  <c r="G20" i="79"/>
  <c r="H20" i="79"/>
  <c r="G21" i="79"/>
  <c r="H21" i="79"/>
  <c r="G22" i="79"/>
  <c r="H22" i="79"/>
  <c r="G23" i="79"/>
  <c r="H23" i="79"/>
  <c r="G24" i="79"/>
  <c r="H24" i="79"/>
  <c r="G25" i="79"/>
  <c r="H25" i="79"/>
  <c r="G26" i="79"/>
  <c r="H26" i="79"/>
  <c r="G27" i="79"/>
  <c r="H27" i="79"/>
  <c r="G5" i="79"/>
  <c r="G31" i="79" s="1"/>
  <c r="H5" i="79"/>
  <c r="H31" i="79" s="1"/>
  <c r="G6" i="79"/>
  <c r="G32" i="79" s="1"/>
  <c r="H6" i="79"/>
  <c r="H32" i="79" s="1"/>
  <c r="G7" i="79"/>
  <c r="G33" i="79" s="1"/>
  <c r="H7" i="79"/>
  <c r="H33" i="79" s="1"/>
  <c r="G8" i="79"/>
  <c r="G34" i="79" s="1"/>
  <c r="H8" i="79"/>
  <c r="H34" i="79" s="1"/>
  <c r="G9" i="79"/>
  <c r="G35" i="79" s="1"/>
  <c r="H9" i="79"/>
  <c r="H35" i="79" s="1"/>
  <c r="G10" i="79"/>
  <c r="G36" i="79" s="1"/>
  <c r="H10" i="79"/>
  <c r="H36" i="79" s="1"/>
  <c r="G11" i="79"/>
  <c r="G37" i="79" s="1"/>
  <c r="H11" i="79"/>
  <c r="H37" i="79" s="1"/>
  <c r="G12" i="79"/>
  <c r="G38" i="79" s="1"/>
  <c r="H12" i="79"/>
  <c r="H38" i="79" s="1"/>
  <c r="G13" i="79"/>
  <c r="G39" i="79" s="1"/>
  <c r="H13" i="79"/>
  <c r="H39" i="79" s="1"/>
  <c r="G14" i="79"/>
  <c r="G40" i="79" s="1"/>
  <c r="H14" i="79"/>
  <c r="H40" i="79" s="1"/>
  <c r="G15" i="79"/>
  <c r="G41" i="79" s="1"/>
  <c r="H15" i="79"/>
  <c r="H41" i="79" s="1"/>
  <c r="F5" i="79"/>
  <c r="F6" i="79"/>
  <c r="F7" i="79"/>
  <c r="F8" i="79"/>
  <c r="F9" i="79"/>
  <c r="F10" i="79"/>
  <c r="F11" i="79"/>
  <c r="F12" i="79"/>
  <c r="F13" i="79"/>
  <c r="F14" i="79"/>
  <c r="F15" i="79"/>
  <c r="G3" i="79"/>
  <c r="G28" i="79" s="1"/>
  <c r="G29" i="79" s="1"/>
  <c r="H3" i="79"/>
  <c r="H28" i="79" s="1"/>
  <c r="H29" i="79" s="1"/>
  <c r="G4" i="79"/>
  <c r="G30" i="79" s="1"/>
  <c r="H4" i="79"/>
  <c r="H30" i="79" s="1"/>
  <c r="H15" i="66"/>
  <c r="H17" i="66" s="1"/>
  <c r="I35" i="64"/>
  <c r="I37" i="64" s="1"/>
  <c r="H35" i="64"/>
  <c r="H37" i="64" s="1"/>
  <c r="I26" i="64"/>
  <c r="I28" i="64" s="1"/>
  <c r="H26" i="64"/>
  <c r="H28" i="64" s="1"/>
  <c r="I17" i="64"/>
  <c r="I19" i="64" s="1"/>
  <c r="H17" i="64"/>
  <c r="H19" i="64" s="1"/>
  <c r="H8" i="64"/>
  <c r="H10" i="64" s="1"/>
  <c r="I15" i="66"/>
  <c r="H25" i="66"/>
  <c r="I25" i="66"/>
  <c r="H30" i="66"/>
  <c r="I30" i="66"/>
  <c r="H45" i="66"/>
  <c r="I45" i="66"/>
  <c r="G20" i="67"/>
  <c r="H20" i="67"/>
  <c r="G21" i="67"/>
  <c r="H21" i="67"/>
  <c r="F21" i="67"/>
  <c r="F20" i="67"/>
  <c r="G3" i="67"/>
  <c r="H3" i="67"/>
  <c r="G4" i="67"/>
  <c r="H4" i="67"/>
  <c r="G5" i="67"/>
  <c r="H5" i="67"/>
  <c r="G6" i="67"/>
  <c r="H6" i="67"/>
  <c r="G7" i="67"/>
  <c r="H7" i="67"/>
  <c r="G8" i="67"/>
  <c r="H8" i="67"/>
  <c r="G9" i="67"/>
  <c r="H9" i="67"/>
  <c r="G15" i="67"/>
  <c r="G22" i="67" s="1"/>
  <c r="H15" i="67"/>
  <c r="H22" i="67" s="1"/>
  <c r="G16" i="67"/>
  <c r="G25" i="67" s="1"/>
  <c r="H16" i="67"/>
  <c r="H25" i="67" s="1"/>
  <c r="G17" i="67"/>
  <c r="G26" i="67" s="1"/>
  <c r="H17" i="67"/>
  <c r="H26" i="67" s="1"/>
  <c r="G18" i="67"/>
  <c r="G27" i="67" s="1"/>
  <c r="H18" i="67"/>
  <c r="H27" i="67" s="1"/>
  <c r="G19" i="67"/>
  <c r="H19" i="67"/>
  <c r="V2" i="84"/>
  <c r="F56" i="79"/>
  <c r="F57" i="79"/>
  <c r="F58" i="79"/>
  <c r="F59" i="79"/>
  <c r="F60" i="79"/>
  <c r="F61" i="79"/>
  <c r="F62" i="79"/>
  <c r="F63" i="79"/>
  <c r="F64" i="79"/>
  <c r="F65" i="79"/>
  <c r="F66" i="79"/>
  <c r="F44" i="79"/>
  <c r="F45" i="79"/>
  <c r="F46" i="79"/>
  <c r="F47" i="79"/>
  <c r="F48" i="79"/>
  <c r="F49" i="79"/>
  <c r="F50" i="79"/>
  <c r="F51" i="79"/>
  <c r="F52" i="79"/>
  <c r="F53" i="79"/>
  <c r="F54" i="79"/>
  <c r="F17" i="79"/>
  <c r="F18" i="79"/>
  <c r="F19" i="79"/>
  <c r="F20" i="79"/>
  <c r="F21" i="79"/>
  <c r="F22" i="79"/>
  <c r="F23" i="79"/>
  <c r="F24" i="79"/>
  <c r="F25" i="79"/>
  <c r="F26" i="79"/>
  <c r="F27" i="79"/>
  <c r="F19" i="67"/>
  <c r="F18" i="67"/>
  <c r="F17" i="67"/>
  <c r="F16" i="67"/>
  <c r="F15" i="67"/>
  <c r="G25" i="66"/>
  <c r="E35" i="64"/>
  <c r="E37" i="64" s="1"/>
  <c r="F55" i="79"/>
  <c r="F43" i="79"/>
  <c r="F42" i="79"/>
  <c r="F16" i="79"/>
  <c r="F4" i="79"/>
  <c r="F3" i="79"/>
  <c r="F9" i="67"/>
  <c r="F8" i="67"/>
  <c r="F7" i="67"/>
  <c r="F6" i="67"/>
  <c r="F5" i="67"/>
  <c r="F4" i="67"/>
  <c r="F3" i="67"/>
  <c r="G45" i="66"/>
  <c r="G30" i="66"/>
  <c r="I76" i="76"/>
  <c r="G15" i="66"/>
  <c r="C7" i="75"/>
  <c r="J7" i="70"/>
  <c r="K7" i="70"/>
  <c r="L7" i="70"/>
  <c r="O7" i="70" s="1"/>
  <c r="I7" i="70"/>
  <c r="E26" i="64"/>
  <c r="E28" i="64" s="1"/>
  <c r="E17" i="64"/>
  <c r="F19" i="64" s="1"/>
  <c r="E8" i="64"/>
  <c r="G19" i="64"/>
  <c r="W13" i="66" l="1"/>
  <c r="W9" i="66"/>
  <c r="W5" i="66"/>
  <c r="G17" i="83" s="1"/>
  <c r="W4" i="66"/>
  <c r="G16" i="83" s="1"/>
  <c r="V9" i="66"/>
  <c r="V13" i="66"/>
  <c r="W12" i="66"/>
  <c r="V12" i="66"/>
  <c r="W8" i="66"/>
  <c r="V8" i="66"/>
  <c r="AI7" i="66"/>
  <c r="V5" i="66"/>
  <c r="AH7" i="66"/>
  <c r="V4" i="66"/>
  <c r="W7" i="66"/>
  <c r="W11" i="66"/>
  <c r="V7" i="66"/>
  <c r="V11" i="66"/>
  <c r="H68" i="79"/>
  <c r="H69" i="79"/>
  <c r="G68" i="79"/>
  <c r="G69" i="79"/>
  <c r="H23" i="67"/>
  <c r="H24" i="67"/>
  <c r="G24" i="67"/>
  <c r="G23" i="67"/>
  <c r="G16" i="66"/>
  <c r="G17" i="66"/>
  <c r="H6" i="66"/>
  <c r="I6" i="66"/>
  <c r="I7" i="66" s="1"/>
  <c r="G6" i="66"/>
  <c r="V14" i="76"/>
  <c r="V15" i="76" s="1"/>
  <c r="V16" i="76" s="1"/>
  <c r="I18" i="66"/>
  <c r="I20" i="66" s="1"/>
  <c r="G18" i="66"/>
  <c r="H18" i="66"/>
  <c r="H20" i="66" s="1"/>
  <c r="I19" i="66"/>
  <c r="I16" i="66"/>
  <c r="H16" i="66"/>
  <c r="E19" i="64"/>
  <c r="E10" i="64"/>
  <c r="M10" i="70"/>
  <c r="M11" i="70" s="1"/>
  <c r="M12" i="70" s="1"/>
  <c r="M13" i="70" s="1"/>
  <c r="M14" i="70" s="1"/>
  <c r="M15" i="70" s="1"/>
  <c r="M16" i="70" s="1"/>
  <c r="M7" i="70"/>
  <c r="I10" i="70" s="1"/>
  <c r="I11" i="70" s="1"/>
  <c r="I12" i="70" s="1"/>
  <c r="I13" i="70" s="1"/>
  <c r="I14" i="70" s="1"/>
  <c r="I15" i="70" s="1"/>
  <c r="I16" i="70" s="1"/>
  <c r="G19" i="66" l="1"/>
  <c r="G20" i="66"/>
  <c r="H7" i="66"/>
  <c r="H8" i="66"/>
  <c r="G8" i="66"/>
  <c r="G7" i="66"/>
  <c r="G9" i="66"/>
  <c r="H14" i="67"/>
  <c r="H33" i="66"/>
  <c r="I48" i="66"/>
  <c r="G35" i="66"/>
  <c r="I35" i="66"/>
  <c r="H35" i="66"/>
  <c r="H48" i="66"/>
  <c r="G48" i="66"/>
  <c r="I33" i="66"/>
  <c r="M17" i="70"/>
  <c r="M18" i="70" s="1"/>
  <c r="M19" i="70" s="1"/>
  <c r="M20" i="70" s="1"/>
  <c r="M21" i="70" s="1"/>
  <c r="M22" i="70" s="1"/>
  <c r="M23" i="70" s="1"/>
  <c r="M24" i="70" s="1"/>
  <c r="M25" i="70" s="1"/>
  <c r="M26" i="70" s="1"/>
  <c r="N16" i="70"/>
  <c r="H19" i="66"/>
  <c r="G13" i="67"/>
  <c r="H13" i="67"/>
  <c r="G14" i="67"/>
  <c r="F10" i="67"/>
  <c r="H10" i="67"/>
  <c r="H11" i="67" s="1"/>
  <c r="L7" i="85"/>
  <c r="L6" i="85"/>
  <c r="G12" i="67"/>
  <c r="H12" i="67"/>
  <c r="G10" i="67"/>
  <c r="F41" i="79"/>
  <c r="I17" i="70"/>
  <c r="I18" i="70" s="1"/>
  <c r="I19" i="70" s="1"/>
  <c r="I20" i="70" s="1"/>
  <c r="I21" i="70" s="1"/>
  <c r="I22" i="70" s="1"/>
  <c r="I23" i="70" s="1"/>
  <c r="I24" i="70" s="1"/>
  <c r="I25" i="70" s="1"/>
  <c r="I26" i="70" s="1"/>
  <c r="F14" i="67"/>
  <c r="F32" i="79"/>
  <c r="F37" i="79"/>
  <c r="F30" i="79"/>
  <c r="F12" i="67"/>
  <c r="F33" i="79"/>
  <c r="F38" i="79"/>
  <c r="F36" i="79"/>
  <c r="F28" i="79"/>
  <c r="F39" i="79"/>
  <c r="F34" i="79"/>
  <c r="F35" i="79"/>
  <c r="F40" i="79"/>
  <c r="F31" i="79"/>
  <c r="F13" i="67"/>
  <c r="G11" i="67" l="1"/>
  <c r="O36" i="79"/>
  <c r="O22" i="79"/>
  <c r="O29" i="79"/>
  <c r="O34" i="79"/>
  <c r="O39" i="79"/>
  <c r="I3" i="66"/>
  <c r="H3" i="66"/>
  <c r="G3" i="66"/>
  <c r="G11" i="66"/>
  <c r="G10" i="66"/>
  <c r="O38" i="79"/>
  <c r="H12" i="66"/>
  <c r="N26" i="70"/>
  <c r="O37" i="79"/>
  <c r="O20" i="79"/>
  <c r="O25" i="79"/>
  <c r="O19" i="79"/>
  <c r="N6" i="67"/>
  <c r="O21" i="79"/>
  <c r="O18" i="79"/>
  <c r="O30" i="79"/>
  <c r="O23" i="79"/>
  <c r="O24" i="79"/>
  <c r="N4" i="67"/>
  <c r="B4" i="83" s="1"/>
  <c r="B4" i="84" s="1"/>
  <c r="O26" i="79"/>
  <c r="O17" i="79"/>
  <c r="O35" i="79"/>
  <c r="O16" i="79"/>
  <c r="H4" i="68"/>
  <c r="F4" i="68"/>
  <c r="F5" i="68" s="1"/>
  <c r="G4" i="68"/>
  <c r="N3" i="67"/>
  <c r="B3" i="83" s="1"/>
  <c r="B3" i="84" s="1"/>
  <c r="G6" i="68"/>
  <c r="H6" i="68"/>
  <c r="F6" i="68"/>
  <c r="N7" i="67"/>
  <c r="O32" i="79"/>
  <c r="N9" i="67"/>
  <c r="N10" i="67"/>
  <c r="O33" i="79"/>
  <c r="O31" i="79"/>
  <c r="H51" i="66"/>
  <c r="H55" i="66" s="1"/>
  <c r="I51" i="66"/>
  <c r="I55" i="66" s="1"/>
  <c r="H53" i="66"/>
  <c r="I38" i="66"/>
  <c r="I53" i="66"/>
  <c r="I52" i="66"/>
  <c r="H36" i="66"/>
  <c r="I36" i="66"/>
  <c r="V7" i="85"/>
  <c r="H52" i="66"/>
  <c r="H37" i="66"/>
  <c r="I37" i="66"/>
  <c r="H38" i="66"/>
  <c r="F11" i="67"/>
  <c r="O3" i="67" s="1"/>
  <c r="C3" i="83" s="1"/>
  <c r="C3" i="84" s="1"/>
  <c r="F25" i="67"/>
  <c r="G52" i="66"/>
  <c r="G51" i="66"/>
  <c r="G55" i="66" s="1"/>
  <c r="G38" i="66"/>
  <c r="F75" i="79"/>
  <c r="F22" i="67"/>
  <c r="G53" i="66"/>
  <c r="G37" i="66"/>
  <c r="F73" i="79"/>
  <c r="F70" i="79"/>
  <c r="F27" i="67"/>
  <c r="G36" i="66"/>
  <c r="F74" i="79"/>
  <c r="F79" i="79"/>
  <c r="F26" i="67"/>
  <c r="F78" i="79"/>
  <c r="F72" i="79"/>
  <c r="F77" i="79"/>
  <c r="F81" i="79"/>
  <c r="F80" i="79"/>
  <c r="F67" i="79"/>
  <c r="F76" i="79"/>
  <c r="F71" i="79"/>
  <c r="F29" i="79"/>
  <c r="O7" i="79"/>
  <c r="O10" i="79"/>
  <c r="O13" i="79"/>
  <c r="O4" i="79"/>
  <c r="O12" i="79"/>
  <c r="O6" i="79"/>
  <c r="O14" i="79"/>
  <c r="O8" i="79"/>
  <c r="O11" i="79"/>
  <c r="O9" i="79"/>
  <c r="O5" i="79"/>
  <c r="H13" i="66" l="1"/>
  <c r="H14" i="66"/>
  <c r="G12" i="66"/>
  <c r="I12" i="66"/>
  <c r="G5" i="66"/>
  <c r="V3" i="66"/>
  <c r="F15" i="83" s="1"/>
  <c r="S3" i="66"/>
  <c r="F9" i="83" s="1"/>
  <c r="G4" i="66"/>
  <c r="P3" i="66"/>
  <c r="F3" i="83" s="1"/>
  <c r="I4" i="66"/>
  <c r="I5" i="66"/>
  <c r="H4" i="66"/>
  <c r="H5" i="66"/>
  <c r="H40" i="66"/>
  <c r="AC7" i="66" s="1"/>
  <c r="H50" i="66"/>
  <c r="G40" i="66"/>
  <c r="I40" i="66"/>
  <c r="I50" i="66"/>
  <c r="AE8" i="66"/>
  <c r="L4" i="68"/>
  <c r="L6" i="68"/>
  <c r="M4" i="68"/>
  <c r="O4" i="67"/>
  <c r="C4" i="83" s="1"/>
  <c r="C4" i="84" s="1"/>
  <c r="O6" i="67"/>
  <c r="O7" i="67"/>
  <c r="AG12" i="66"/>
  <c r="AE12" i="66"/>
  <c r="Y12" i="66"/>
  <c r="AC12" i="66"/>
  <c r="AC13" i="66"/>
  <c r="Y13" i="66"/>
  <c r="AA12" i="66"/>
  <c r="AI12" i="66"/>
  <c r="AG13" i="66"/>
  <c r="AD12" i="66"/>
  <c r="AH12" i="66"/>
  <c r="Z13" i="66"/>
  <c r="Z12" i="66"/>
  <c r="AD13" i="66"/>
  <c r="AH13" i="66"/>
  <c r="G7" i="68"/>
  <c r="H7" i="68"/>
  <c r="F7" i="68"/>
  <c r="AE13" i="66"/>
  <c r="AI13" i="66"/>
  <c r="R34" i="79"/>
  <c r="R35" i="79"/>
  <c r="R36" i="79"/>
  <c r="R37" i="79"/>
  <c r="R38" i="79"/>
  <c r="R29" i="79"/>
  <c r="R30" i="79"/>
  <c r="R32" i="79"/>
  <c r="R31" i="79"/>
  <c r="R33" i="79"/>
  <c r="R39" i="79"/>
  <c r="G10" i="68"/>
  <c r="H10" i="68"/>
  <c r="F10" i="68"/>
  <c r="AG8" i="66"/>
  <c r="Y8" i="66"/>
  <c r="AH9" i="66"/>
  <c r="AC8" i="66"/>
  <c r="AD9" i="66"/>
  <c r="Z9" i="66"/>
  <c r="AC9" i="66"/>
  <c r="Y9" i="66"/>
  <c r="AG9" i="66"/>
  <c r="Z8" i="66"/>
  <c r="AE9" i="66"/>
  <c r="AI9" i="66"/>
  <c r="AH8" i="66"/>
  <c r="AD8" i="66"/>
  <c r="AA9" i="66"/>
  <c r="AA13" i="66"/>
  <c r="Q7" i="67"/>
  <c r="Q6" i="67"/>
  <c r="P31" i="79"/>
  <c r="P32" i="79"/>
  <c r="P33" i="79"/>
  <c r="P34" i="79"/>
  <c r="P37" i="79"/>
  <c r="P38" i="79"/>
  <c r="P39" i="79"/>
  <c r="P30" i="79"/>
  <c r="P29" i="79"/>
  <c r="P36" i="79"/>
  <c r="P35" i="79"/>
  <c r="R19" i="79"/>
  <c r="R20" i="79"/>
  <c r="R21" i="79"/>
  <c r="R22" i="79"/>
  <c r="R16" i="79"/>
  <c r="R17" i="79"/>
  <c r="R23" i="79"/>
  <c r="R18" i="79"/>
  <c r="R24" i="79"/>
  <c r="R25" i="79"/>
  <c r="R26" i="79"/>
  <c r="L8" i="68"/>
  <c r="Q10" i="67"/>
  <c r="Q9" i="67"/>
  <c r="O10" i="67"/>
  <c r="O9" i="67"/>
  <c r="P16" i="79"/>
  <c r="P17" i="79"/>
  <c r="P18" i="79"/>
  <c r="P19" i="79"/>
  <c r="P20" i="79"/>
  <c r="P21" i="79"/>
  <c r="P23" i="79"/>
  <c r="P22" i="79"/>
  <c r="P24" i="79"/>
  <c r="P25" i="79"/>
  <c r="P26" i="79"/>
  <c r="M6" i="68"/>
  <c r="M8" i="68"/>
  <c r="AA8" i="66"/>
  <c r="AI8" i="66"/>
  <c r="AG7" i="66"/>
  <c r="Y7" i="66"/>
  <c r="N3" i="83"/>
  <c r="N3" i="84" s="1"/>
  <c r="O3" i="83"/>
  <c r="O3" i="84" s="1"/>
  <c r="F69" i="79"/>
  <c r="F68" i="79"/>
  <c r="R14" i="79"/>
  <c r="R10" i="79"/>
  <c r="R8" i="79"/>
  <c r="R13" i="79"/>
  <c r="R5" i="79"/>
  <c r="R7" i="79"/>
  <c r="R12" i="79"/>
  <c r="R11" i="79"/>
  <c r="R4" i="79"/>
  <c r="R9" i="79"/>
  <c r="R6" i="79"/>
  <c r="Y5" i="66"/>
  <c r="G5" i="87" s="1"/>
  <c r="AD4" i="66"/>
  <c r="H9" i="86" s="1"/>
  <c r="H9" i="87" s="1"/>
  <c r="AG4" i="66"/>
  <c r="G14" i="86" s="1"/>
  <c r="G14" i="87" s="1"/>
  <c r="AI5" i="66"/>
  <c r="I15" i="86" s="1"/>
  <c r="I15" i="87" s="1"/>
  <c r="AH4" i="66"/>
  <c r="H14" i="86" s="1"/>
  <c r="H14" i="87" s="1"/>
  <c r="AI4" i="66"/>
  <c r="I14" i="86" s="1"/>
  <c r="I14" i="87" s="1"/>
  <c r="AE5" i="66"/>
  <c r="I10" i="86" s="1"/>
  <c r="I10" i="87" s="1"/>
  <c r="AE4" i="66"/>
  <c r="I9" i="86" s="1"/>
  <c r="I9" i="87" s="1"/>
  <c r="AD5" i="66"/>
  <c r="H10" i="86" s="1"/>
  <c r="H10" i="87" s="1"/>
  <c r="AG5" i="66"/>
  <c r="G15" i="86" s="1"/>
  <c r="G15" i="87" s="1"/>
  <c r="AC5" i="66"/>
  <c r="G10" i="86" s="1"/>
  <c r="G10" i="87" s="1"/>
  <c r="AA5" i="66"/>
  <c r="I5" i="86" s="1"/>
  <c r="I5" i="87" s="1"/>
  <c r="Z5" i="66"/>
  <c r="H5" i="86" s="1"/>
  <c r="H5" i="87" s="1"/>
  <c r="AA4" i="66"/>
  <c r="I4" i="86" s="1"/>
  <c r="I4" i="87" s="1"/>
  <c r="Z4" i="66"/>
  <c r="H4" i="86" s="1"/>
  <c r="H4" i="87" s="1"/>
  <c r="Y4" i="66"/>
  <c r="G4" i="86" s="1"/>
  <c r="G4" i="87" s="1"/>
  <c r="AH5" i="66"/>
  <c r="H15" i="86" s="1"/>
  <c r="H15" i="87" s="1"/>
  <c r="AC4" i="66"/>
  <c r="G9" i="86" s="1"/>
  <c r="G9" i="87" s="1"/>
  <c r="F24" i="67"/>
  <c r="F23" i="67"/>
  <c r="Q4" i="67"/>
  <c r="B4" i="86" s="1"/>
  <c r="B4" i="87" s="1"/>
  <c r="Q3" i="67"/>
  <c r="B3" i="86" s="1"/>
  <c r="B3" i="87" s="1"/>
  <c r="P6" i="79"/>
  <c r="P14" i="79"/>
  <c r="P11" i="79"/>
  <c r="P13" i="79"/>
  <c r="P4" i="79"/>
  <c r="P12" i="79"/>
  <c r="P7" i="79"/>
  <c r="P9" i="79"/>
  <c r="P10" i="79"/>
  <c r="P8" i="79"/>
  <c r="P5" i="79"/>
  <c r="I13" i="66" l="1"/>
  <c r="I14" i="66"/>
  <c r="AI11" i="66" s="1"/>
  <c r="G13" i="66"/>
  <c r="G14" i="66"/>
  <c r="Y3" i="66"/>
  <c r="G3" i="86" s="1"/>
  <c r="G3" i="87" s="1"/>
  <c r="AC3" i="66"/>
  <c r="G8" i="86" s="1"/>
  <c r="G8" i="87" s="1"/>
  <c r="G50" i="66"/>
  <c r="T3" i="66"/>
  <c r="W3" i="66"/>
  <c r="G15" i="83" s="1"/>
  <c r="Q3" i="66"/>
  <c r="AE3" i="66"/>
  <c r="I8" i="86" s="1"/>
  <c r="I8" i="87" s="1"/>
  <c r="AD3" i="66"/>
  <c r="H8" i="86" s="1"/>
  <c r="H8" i="87" s="1"/>
  <c r="G3" i="84"/>
  <c r="AH11" i="66"/>
  <c r="Z11" i="66"/>
  <c r="AA11" i="66"/>
  <c r="AH3" i="66"/>
  <c r="H13" i="86" s="1"/>
  <c r="H13" i="87" s="1"/>
  <c r="Z3" i="66"/>
  <c r="H3" i="86" s="1"/>
  <c r="H3" i="87" s="1"/>
  <c r="AD11" i="66"/>
  <c r="AG3" i="66"/>
  <c r="G13" i="86" s="1"/>
  <c r="G13" i="87" s="1"/>
  <c r="AG11" i="66"/>
  <c r="AC11" i="66"/>
  <c r="Y11" i="66"/>
  <c r="AE11" i="66"/>
  <c r="P8" i="68"/>
  <c r="P6" i="68"/>
  <c r="Q6" i="68"/>
  <c r="Q8" i="68"/>
  <c r="T36" i="79"/>
  <c r="T37" i="79"/>
  <c r="T38" i="79"/>
  <c r="T39" i="79"/>
  <c r="T29" i="79"/>
  <c r="T33" i="79"/>
  <c r="T35" i="79"/>
  <c r="T30" i="79"/>
  <c r="T34" i="79"/>
  <c r="T32" i="79"/>
  <c r="T31" i="79"/>
  <c r="O8" i="68"/>
  <c r="T21" i="79"/>
  <c r="T22" i="79"/>
  <c r="T23" i="79"/>
  <c r="T24" i="79"/>
  <c r="T20" i="79"/>
  <c r="T17" i="79"/>
  <c r="T25" i="79"/>
  <c r="T16" i="79"/>
  <c r="T18" i="79"/>
  <c r="T26" i="79"/>
  <c r="T19" i="79"/>
  <c r="O6" i="68"/>
  <c r="F8" i="68"/>
  <c r="P4" i="68" s="1"/>
  <c r="R3" i="86" s="1"/>
  <c r="R3" i="87" s="1"/>
  <c r="S6" i="67"/>
  <c r="S7" i="67"/>
  <c r="R10" i="67"/>
  <c r="R9" i="67"/>
  <c r="S10" i="67"/>
  <c r="S9" i="67"/>
  <c r="O4" i="68"/>
  <c r="Q3" i="86" s="1"/>
  <c r="Q3" i="87" s="1"/>
  <c r="F9" i="68"/>
  <c r="Q4" i="68" s="1"/>
  <c r="S3" i="86" s="1"/>
  <c r="S3" i="87" s="1"/>
  <c r="S35" i="79"/>
  <c r="S36" i="79"/>
  <c r="S37" i="79"/>
  <c r="S38" i="79"/>
  <c r="S39" i="79"/>
  <c r="S34" i="79"/>
  <c r="S29" i="79"/>
  <c r="S33" i="79"/>
  <c r="S30" i="79"/>
  <c r="S31" i="79"/>
  <c r="S32" i="79"/>
  <c r="S20" i="79"/>
  <c r="S21" i="79"/>
  <c r="S22" i="79"/>
  <c r="S23" i="79"/>
  <c r="S25" i="79"/>
  <c r="S16" i="79"/>
  <c r="S26" i="79"/>
  <c r="S17" i="79"/>
  <c r="S24" i="79"/>
  <c r="S18" i="79"/>
  <c r="S19" i="79"/>
  <c r="R7" i="67"/>
  <c r="R6" i="67"/>
  <c r="F3" i="84"/>
  <c r="R3" i="67"/>
  <c r="C3" i="86" s="1"/>
  <c r="C3" i="87" s="1"/>
  <c r="R4" i="67"/>
  <c r="C4" i="86" s="1"/>
  <c r="C4" i="87" s="1"/>
  <c r="S12" i="79"/>
  <c r="S6" i="79"/>
  <c r="S10" i="79"/>
  <c r="S5" i="79"/>
  <c r="S14" i="79"/>
  <c r="S4" i="79"/>
  <c r="S13" i="79"/>
  <c r="S11" i="79"/>
  <c r="S7" i="79"/>
  <c r="S9" i="79"/>
  <c r="S8" i="79"/>
  <c r="T4" i="79"/>
  <c r="T5" i="79"/>
  <c r="T7" i="79"/>
  <c r="T11" i="79"/>
  <c r="T8" i="79"/>
  <c r="T12" i="79"/>
  <c r="T14" i="79"/>
  <c r="T10" i="79"/>
  <c r="T6" i="79"/>
  <c r="T13" i="79"/>
  <c r="T9" i="79"/>
  <c r="S3" i="67"/>
  <c r="D3" i="86" s="1"/>
  <c r="D3" i="87" s="1"/>
  <c r="S4" i="67"/>
  <c r="D4" i="86" s="1"/>
  <c r="D4" i="87" s="1"/>
  <c r="F4" i="83" l="1"/>
  <c r="F4" i="84" s="1"/>
  <c r="F16" i="83"/>
  <c r="F10" i="83"/>
  <c r="G4" i="84"/>
  <c r="F11" i="83"/>
  <c r="F5" i="83"/>
  <c r="F5" i="84" s="1"/>
  <c r="F17" i="83"/>
  <c r="AA3" i="66"/>
  <c r="I3" i="86" s="1"/>
  <c r="I3" i="87" s="1"/>
  <c r="AI3" i="66"/>
  <c r="I13" i="86" s="1"/>
  <c r="I13" i="87" s="1"/>
  <c r="G5" i="8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Chelsea Hotaling</author>
  </authors>
  <commentList>
    <comment ref="U13" authorId="0" shapeId="0" xr:uid="{2029F678-44AF-49D3-BACD-A54D3EDA4400}">
      <text>
        <r>
          <rPr>
            <b/>
            <sz val="9"/>
            <color indexed="81"/>
            <rFont val="Tahoma"/>
            <family val="2"/>
          </rPr>
          <t>Chelsea Hotaling:</t>
        </r>
        <r>
          <rPr>
            <sz val="9"/>
            <color indexed="81"/>
            <rFont val="Tahoma"/>
            <family val="2"/>
          </rPr>
          <t xml:space="preserve">
Translating 2033 costs into 2030 costs for LCOE calculation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tc={2F90BC0E-0F45-4709-BA46-8446973F5883}</author>
  </authors>
  <commentList>
    <comment ref="A76" authorId="0" shapeId="0" xr:uid="{2F90BC0E-0F45-4709-BA46-8446973F5883}">
      <text>
        <t>[Threaded comment]
Your version of Excel allows you to read this threaded comment; however, any edits to it will get removed if the file is opened in a newer version of Excel. Learn more: https://go.microsoft.com/fwlink/?linkid=870924
Comment:
    Should this be removed?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Chelsea Hotaling</author>
  </authors>
  <commentList>
    <comment ref="D4" authorId="0" shapeId="0" xr:uid="{98D478C0-A174-4947-BCEE-F14704357517}">
      <text>
        <r>
          <rPr>
            <b/>
            <sz val="9"/>
            <color indexed="81"/>
            <rFont val="Tahoma"/>
            <family val="2"/>
          </rPr>
          <t>Chelsea Hotaling:</t>
        </r>
        <r>
          <rPr>
            <sz val="9"/>
            <color indexed="81"/>
            <rFont val="Tahoma"/>
            <family val="2"/>
          </rPr>
          <t xml:space="preserve">
Tax rate modified to reflect Canadian tax rate
The change to the tax rate assumption influences the NREL reported Project Finance Factor. To replicate these results the tax rate input in the NREL ATB workbook will need to be modified to 26.5%.</t>
        </r>
      </text>
    </comment>
    <comment ref="D13" authorId="0" shapeId="0" xr:uid="{98478813-98A0-4475-B4CB-880DAD2D7265}">
      <text>
        <r>
          <rPr>
            <b/>
            <sz val="9"/>
            <color indexed="81"/>
            <rFont val="Tahoma"/>
            <family val="2"/>
          </rPr>
          <t>Chelsea Hotaling:</t>
        </r>
        <r>
          <rPr>
            <sz val="9"/>
            <color indexed="81"/>
            <rFont val="Tahoma"/>
            <family val="2"/>
          </rPr>
          <t xml:space="preserve">
The change to the tax rate assumption influences the NREL reported Project Finance Factor. To replicate these results the tax rate input in the NREL ATB workbook will need to be modified to 26.5%.</t>
        </r>
      </text>
    </comment>
    <comment ref="D22" authorId="0" shapeId="0" xr:uid="{AE5FB09D-646F-4B04-9870-A8510D513D65}">
      <text>
        <r>
          <rPr>
            <b/>
            <sz val="9"/>
            <color indexed="81"/>
            <rFont val="Tahoma"/>
            <family val="2"/>
          </rPr>
          <t>Chelsea Hotaling:</t>
        </r>
        <r>
          <rPr>
            <sz val="9"/>
            <color indexed="81"/>
            <rFont val="Tahoma"/>
            <family val="2"/>
          </rPr>
          <t xml:space="preserve">
The change to the tax rate assumption influences the NREL reported Project Finance Factor. To replicate these results the tax rate input in the NREL ATB workbook will need to be modified to 26.5%.</t>
        </r>
      </text>
    </comment>
    <comment ref="D31" authorId="0" shapeId="0" xr:uid="{EE80D932-0C22-4AE9-9010-5B12F6D98FDA}">
      <text>
        <r>
          <rPr>
            <b/>
            <sz val="9"/>
            <color indexed="81"/>
            <rFont val="Tahoma"/>
            <family val="2"/>
          </rPr>
          <t>Chelsea Hotaling:</t>
        </r>
        <r>
          <rPr>
            <sz val="9"/>
            <color indexed="81"/>
            <rFont val="Tahoma"/>
            <family val="2"/>
          </rPr>
          <t xml:space="preserve">
The change to the tax rate assumption influences the NREL reported Project Finance Factor. To replicate these results the tax rate input in the NREL ATB workbook will need to be modified to 26.5%.</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Chelsea Hotaling</author>
  </authors>
  <commentList>
    <comment ref="D21" authorId="0" shapeId="0" xr:uid="{1F27FA56-A31B-4A8C-A561-8587417898A8}">
      <text>
        <r>
          <rPr>
            <b/>
            <sz val="9"/>
            <color indexed="81"/>
            <rFont val="Tahoma"/>
            <family val="2"/>
          </rPr>
          <t>Chelsea Hotaling:</t>
        </r>
        <r>
          <rPr>
            <sz val="9"/>
            <color indexed="81"/>
            <rFont val="Tahoma"/>
            <family val="2"/>
          </rPr>
          <t xml:space="preserve">
Lifetime Load Factor</t>
        </r>
      </text>
    </comment>
  </commentList>
</comments>
</file>

<file path=xl/sharedStrings.xml><?xml version="1.0" encoding="utf-8"?>
<sst xmlns="http://schemas.openxmlformats.org/spreadsheetml/2006/main" count="1704" uniqueCount="341">
  <si>
    <t>Fixed O&amp;M</t>
  </si>
  <si>
    <t>Capacity Factor</t>
  </si>
  <si>
    <t>Year</t>
  </si>
  <si>
    <t>WACC Nominal</t>
  </si>
  <si>
    <t>Tax Rate</t>
  </si>
  <si>
    <t>Solar</t>
  </si>
  <si>
    <t>Life</t>
  </si>
  <si>
    <t>$/kW</t>
  </si>
  <si>
    <t>Transmission</t>
  </si>
  <si>
    <t>Source:</t>
  </si>
  <si>
    <t>Book Life</t>
  </si>
  <si>
    <t>Source</t>
  </si>
  <si>
    <t>Zone</t>
  </si>
  <si>
    <t>East/SW 14</t>
  </si>
  <si>
    <t>Northeast 15</t>
  </si>
  <si>
    <t>Northwest 16</t>
  </si>
  <si>
    <t>2020 Build Cost
($2021USD/kW)</t>
  </si>
  <si>
    <t>2030 Build Cost
($2021USD/kW)</t>
  </si>
  <si>
    <t>2020 FO&amp;M Charge
($2021USD/kW-year)</t>
  </si>
  <si>
    <t>2030 FO&amp;M Charge
($2021USD/kW-year)</t>
  </si>
  <si>
    <t>Cost of Transmission
($2021USD/kW)</t>
  </si>
  <si>
    <t>New Large Nuclear</t>
  </si>
  <si>
    <t>New Small Modular Reactor</t>
  </si>
  <si>
    <t>Capacity Factor
(%)</t>
  </si>
  <si>
    <t>2040 Build Cost
($2021USD/kW)</t>
  </si>
  <si>
    <t>FO&amp;M Charge
($2021USD/kW-year)</t>
  </si>
  <si>
    <t>VO&amp;M Charge
($2021USD/MWh)</t>
  </si>
  <si>
    <t>Fuel Cost
($2021USD/MWh)</t>
  </si>
  <si>
    <t>Economic Life
(year)</t>
  </si>
  <si>
    <t>Nuclear</t>
  </si>
  <si>
    <t>$/MWh</t>
  </si>
  <si>
    <t>April 2024 Cost</t>
  </si>
  <si>
    <t>SMR</t>
  </si>
  <si>
    <t>https://tva-azr-eastus-cdn-ep-tvawcm-prd.azureedge.net/cdn-tvawcma/docs/default-source/environment/environmental-stewardship/integrated-resource-plan/2025/draft-2025-irp-volume-1-092324.pdf?sfvrsn=26f01b64_1</t>
  </si>
  <si>
    <t>%</t>
  </si>
  <si>
    <t>Years</t>
  </si>
  <si>
    <t>https://atb.nrel.gov/electricity/2023/2023/data</t>
  </si>
  <si>
    <t>Construction Finance Factor</t>
  </si>
  <si>
    <t>Project Finance Factor</t>
  </si>
  <si>
    <t>Debt Fraction</t>
  </si>
  <si>
    <t>Series ID</t>
  </si>
  <si>
    <t>Period</t>
  </si>
  <si>
    <t>Label</t>
  </si>
  <si>
    <t>Value</t>
  </si>
  <si>
    <t>CUUR0000SA0</t>
  </si>
  <si>
    <t>M01</t>
  </si>
  <si>
    <t>2021 Jan</t>
  </si>
  <si>
    <t>M02</t>
  </si>
  <si>
    <t>2021 Feb</t>
  </si>
  <si>
    <t>M03</t>
  </si>
  <si>
    <t>2021 Mar</t>
  </si>
  <si>
    <t>M04</t>
  </si>
  <si>
    <t>2021 Apr</t>
  </si>
  <si>
    <t>M05</t>
  </si>
  <si>
    <t>2021 May</t>
  </si>
  <si>
    <t>M06</t>
  </si>
  <si>
    <t>2021 Jun</t>
  </si>
  <si>
    <t>M07</t>
  </si>
  <si>
    <t>2021 Jul</t>
  </si>
  <si>
    <t>M08</t>
  </si>
  <si>
    <t>2021 Aug</t>
  </si>
  <si>
    <t>M09</t>
  </si>
  <si>
    <t>2021 Sep</t>
  </si>
  <si>
    <t>M10</t>
  </si>
  <si>
    <t>2021 Oct</t>
  </si>
  <si>
    <t>M11</t>
  </si>
  <si>
    <t>2021 Nov</t>
  </si>
  <si>
    <t>M12</t>
  </si>
  <si>
    <t>2021 Dec</t>
  </si>
  <si>
    <t>2022 Jan</t>
  </si>
  <si>
    <t>2022 Feb</t>
  </si>
  <si>
    <t>2022 Mar</t>
  </si>
  <si>
    <t>2022 Apr</t>
  </si>
  <si>
    <t>2022 May</t>
  </si>
  <si>
    <t>2022 Jun</t>
  </si>
  <si>
    <t>2022 Jul</t>
  </si>
  <si>
    <t>2022 Aug</t>
  </si>
  <si>
    <t>2022 Sep</t>
  </si>
  <si>
    <t>2022 Oct</t>
  </si>
  <si>
    <t>2022 Nov</t>
  </si>
  <si>
    <t>2022 Dec</t>
  </si>
  <si>
    <t>2023 Jan</t>
  </si>
  <si>
    <t>2023 Feb</t>
  </si>
  <si>
    <t>2023 Mar</t>
  </si>
  <si>
    <t>2023 Apr</t>
  </si>
  <si>
    <t>2023 May</t>
  </si>
  <si>
    <t>2023 Jun</t>
  </si>
  <si>
    <t>2023 Jul</t>
  </si>
  <si>
    <t>2023 Aug</t>
  </si>
  <si>
    <t>2023 Sep</t>
  </si>
  <si>
    <t>2023 Oct</t>
  </si>
  <si>
    <t>2023 Nov</t>
  </si>
  <si>
    <t>2023 Dec</t>
  </si>
  <si>
    <t>2024 Jan</t>
  </si>
  <si>
    <t>2024 Feb</t>
  </si>
  <si>
    <t>2024 Mar</t>
  </si>
  <si>
    <t>2024 Apr</t>
  </si>
  <si>
    <t>2024 May</t>
  </si>
  <si>
    <t>2024 Jun</t>
  </si>
  <si>
    <t>2024 Jul</t>
  </si>
  <si>
    <t>2024 Aug</t>
  </si>
  <si>
    <t>2024 Sep</t>
  </si>
  <si>
    <t>2024 Oct</t>
  </si>
  <si>
    <t>2024 Nov</t>
  </si>
  <si>
    <t>2024 Dec</t>
  </si>
  <si>
    <t>CPI</t>
  </si>
  <si>
    <t>https://data.bls.gov/dataViewer/view/timeseries/CUUR0000SA0</t>
  </si>
  <si>
    <t>Consumer Price Index for All Urban Consumers (CPI-U)</t>
  </si>
  <si>
    <t>2021-2024</t>
  </si>
  <si>
    <t>Inflation</t>
  </si>
  <si>
    <t>Real</t>
  </si>
  <si>
    <t>Build Cost</t>
  </si>
  <si>
    <t>Nominal</t>
  </si>
  <si>
    <t>Category</t>
  </si>
  <si>
    <t>Units</t>
  </si>
  <si>
    <t>$/kW-Yr</t>
  </si>
  <si>
    <t>All</t>
  </si>
  <si>
    <t>Back to main menu</t>
  </si>
  <si>
    <t>Renewable Generation</t>
  </si>
  <si>
    <t>Total Capacity Available
(MW)</t>
  </si>
  <si>
    <t>2020 Capacity Factor
(%)</t>
  </si>
  <si>
    <t>2030 Capacity Factor
(%)</t>
  </si>
  <si>
    <t>2040 Capacity Factor
(%)</t>
  </si>
  <si>
    <t>2040 FO&amp;M Charge
($2021USD/kW-year)</t>
  </si>
  <si>
    <t>2020 Summer UCAP
(%)</t>
  </si>
  <si>
    <t>2030 Summer UCAP
(%)</t>
  </si>
  <si>
    <t>2040 Summer UCAP
(%)</t>
  </si>
  <si>
    <t>2020 Winter UCAP
(%)</t>
  </si>
  <si>
    <t>2030 Winter UCAP
(%)</t>
  </si>
  <si>
    <t>2040 Winter UCAP
(%)</t>
  </si>
  <si>
    <t>Build Lead Time
(years)</t>
  </si>
  <si>
    <t>Resource Category Annual Build Limit
(MW)</t>
  </si>
  <si>
    <t>Technology Readiness Level
(2022)</t>
  </si>
  <si>
    <t>Data Source</t>
  </si>
  <si>
    <t>New Onshore Wind</t>
  </si>
  <si>
    <t>Northeast 1</t>
  </si>
  <si>
    <t>ATB, Consultant</t>
  </si>
  <si>
    <t> </t>
  </si>
  <si>
    <t>Northeast 2</t>
  </si>
  <si>
    <t>Northeast 3</t>
  </si>
  <si>
    <t>Northwest 4</t>
  </si>
  <si>
    <t>Northwest 5</t>
  </si>
  <si>
    <t>Northwest 6</t>
  </si>
  <si>
    <t>Northwest 7</t>
  </si>
  <si>
    <t>Southwest/Bruce/Niagara 8</t>
  </si>
  <si>
    <t>Southwest/Bruce/Niagara 9</t>
  </si>
  <si>
    <t>Toronto/Essa/East/Ottawa 10</t>
  </si>
  <si>
    <t>Toronto/Essa/East/Ottawa 11</t>
  </si>
  <si>
    <t>West 12</t>
  </si>
  <si>
    <t>West 13</t>
  </si>
  <si>
    <t>New Offshore Wind</t>
  </si>
  <si>
    <t>No Limit, 100 MW sites</t>
  </si>
  <si>
    <t>New Solar</t>
  </si>
  <si>
    <t>Northeast</t>
  </si>
  <si>
    <t>Northwest</t>
  </si>
  <si>
    <t>Southwest/West/Bruce/Niagara</t>
  </si>
  <si>
    <t>Toronto/Essa/East/Ottawa</t>
  </si>
  <si>
    <t>New Hydro</t>
  </si>
  <si>
    <t>NE</t>
  </si>
  <si>
    <t>35 x 10 MW</t>
  </si>
  <si>
    <t>IESO, OPG</t>
  </si>
  <si>
    <t>7 x 50 MW</t>
  </si>
  <si>
    <t>6 x 375 MW</t>
  </si>
  <si>
    <t>5 x 180 MW</t>
  </si>
  <si>
    <t>NW</t>
  </si>
  <si>
    <t>15 x 10 MW</t>
  </si>
  <si>
    <t>10 x 20 MW</t>
  </si>
  <si>
    <t>5 x 55 MW</t>
  </si>
  <si>
    <t>1 x 12 MW</t>
  </si>
  <si>
    <t>South</t>
  </si>
  <si>
    <t>8 x 4 MW</t>
  </si>
  <si>
    <t>Nuclear Generation</t>
  </si>
  <si>
    <t>UCAP
(%)</t>
  </si>
  <si>
    <t>East/Southwest</t>
  </si>
  <si>
    <t>No Limit, 600 MW units</t>
  </si>
  <si>
    <t>N/A</t>
  </si>
  <si>
    <t>No Limit, 200 MW units</t>
  </si>
  <si>
    <t>Storage</t>
  </si>
  <si>
    <t>Duration
(hours)</t>
  </si>
  <si>
    <t>Capacity Limit
(MW)</t>
  </si>
  <si>
    <t>Roundtrip Efficiency
(%)</t>
  </si>
  <si>
    <t>Economic Life
(cycles/years)</t>
  </si>
  <si>
    <t>New Battery Storage (NREL, moderate)</t>
  </si>
  <si>
    <t>3500/15</t>
  </si>
  <si>
    <t>NREL, CEATI</t>
  </si>
  <si>
    <t>Marmora PGS</t>
  </si>
  <si>
    <t>Confidential</t>
  </si>
  <si>
    <t>Unsolicited Proposal</t>
  </si>
  <si>
    <t xml:space="preserve">Meaford PGS </t>
  </si>
  <si>
    <t>Oxford/Schreiber PGS</t>
  </si>
  <si>
    <t>Load Participation - Moratorium</t>
  </si>
  <si>
    <t>2020 Capacity Limit
(MW)</t>
  </si>
  <si>
    <t>2030 Capacity Limit
(MW)</t>
  </si>
  <si>
    <t>2040 Capacity Limit
(MW)</t>
  </si>
  <si>
    <t>Activation Limit
(#/year)</t>
  </si>
  <si>
    <t>Activation Delivery Minimum
(hours)</t>
  </si>
  <si>
    <t>Activation Delivery Maximum
(hours)</t>
  </si>
  <si>
    <t>Annual Capacity Cost ($2021CAD/kW-year)</t>
  </si>
  <si>
    <t>Activation Cost ($2021CAD/MWh)</t>
  </si>
  <si>
    <t>Summer UCAP
(%)</t>
  </si>
  <si>
    <t>Winter UCAP
(%)</t>
  </si>
  <si>
    <t>Hourly Demand Response (HDR) - Industrial (process-based)</t>
  </si>
  <si>
    <t>IESO, Consultant</t>
  </si>
  <si>
    <t xml:space="preserve">HDR - Commercial &amp; Institutional (lighting/HVAC/other-based) </t>
  </si>
  <si>
    <t>HDR - Residential (smart thermostat/EV/other-based)</t>
  </si>
  <si>
    <t>5-min Dispatchable Load - process-based (incl.&lt;1 MW resources)</t>
  </si>
  <si>
    <t xml:space="preserve">N/A </t>
  </si>
  <si>
    <t>Load Participation - Pathways</t>
  </si>
  <si>
    <t>Firm Imports</t>
  </si>
  <si>
    <t>Intertie Build Cost
($2022CAD Millions)</t>
  </si>
  <si>
    <t>Annual Capacity Cost
($2021USD/kW-year)</t>
  </si>
  <si>
    <t>Energy Cost
($2021USD/MWh)</t>
  </si>
  <si>
    <t>Contract Term
(years)</t>
  </si>
  <si>
    <t>Contract Lead Time
(years)</t>
  </si>
  <si>
    <t>Quebec - Current Interties - Considered in Moratorium and Pathways</t>
  </si>
  <si>
    <t>4 x 450 MW</t>
  </si>
  <si>
    <t>Consultant, IESO and HQ</t>
  </si>
  <si>
    <t>Quebec - New Intertie - Considered in Pathways only</t>
  </si>
  <si>
    <t>Combustion - Moratorium and Pathways</t>
  </si>
  <si>
    <t>Fuel Cost</t>
  </si>
  <si>
    <t>Capital Injection
($/MW)</t>
  </si>
  <si>
    <t>FO&amp;M Charge
($/kW-year)</t>
  </si>
  <si>
    <t>VO&amp;M Charge
($/MWh)</t>
  </si>
  <si>
    <t>Economic Life
(years)</t>
  </si>
  <si>
    <t>Technical Characteristics</t>
  </si>
  <si>
    <t>Natural Gas Facility Operation Post Contract Expiry</t>
  </si>
  <si>
    <t>Dependent on facility age</t>
  </si>
  <si>
    <t>2021 APO Forecast</t>
  </si>
  <si>
    <t>20% of new build cost</t>
  </si>
  <si>
    <t>Escalated portion of current NRR</t>
  </si>
  <si>
    <t>Same as current facility</t>
  </si>
  <si>
    <t>Combustion - Pathways Only</t>
  </si>
  <si>
    <t>Fuel Cost
($2021USD/MMBtu)</t>
  </si>
  <si>
    <t>Heat Rate
(MMBtu/MWh)</t>
  </si>
  <si>
    <t>Low Carbon Fuel SCGT</t>
  </si>
  <si>
    <t>No Limit, 250 MW units</t>
  </si>
  <si>
    <t>Hydrogen Fuel Cost: Okulola et al. 2022 https://doi.org/10.1016/j.ijhydene.2021.12.025
H2 SCGT: Oberg et al. 2022 https://doi.org/10.1016/j.ijhydene.2021.10.035, NREL-ATB
H2 SMR-CCS Emissions: Okulola et al. 2022 https://doi.org/10.1016/j.ijhydene.2021.12.025, https://www.nrel.gov/docs/fy01osti/27637.pdf</t>
  </si>
  <si>
    <t>MW</t>
  </si>
  <si>
    <t>APWR</t>
  </si>
  <si>
    <t>Light Water SMR</t>
  </si>
  <si>
    <t>Gen IV SMR</t>
  </si>
  <si>
    <t>Vogtle Cost Estimate</t>
  </si>
  <si>
    <t>TVA Cost Estimate FOAK</t>
  </si>
  <si>
    <t>TVA Cost Estimate NOAK</t>
  </si>
  <si>
    <t>VOM</t>
  </si>
  <si>
    <t>NREL 2023 ATB</t>
  </si>
  <si>
    <t>https://view.officeapps.live.com/op/view.aspx?src=https%3A%2F%2Ftva-azr-eastus-cdn-ep-tvawcm-prd.azureedge.net%2Fcdn-tvawcma%2Fdocs%2Fdefault-source%2Fenvironment%2Fenvironmental-stewardship%2Fintegrated-resource-plan%2F2024%2Fdata-sets%2Fresource-cost-estimates.xlsx%3Fsfvrsn%3Db0a52955_1&amp;wdOrigin=BROWSELINK</t>
  </si>
  <si>
    <t>Nominal Overnight Cost before Investment Tax Credit applied ($/kW)</t>
  </si>
  <si>
    <t>Aero CT 20x</t>
  </si>
  <si>
    <t>Frame CT 4x</t>
  </si>
  <si>
    <t>RICE 24x</t>
  </si>
  <si>
    <t>CC 2x1x1</t>
  </si>
  <si>
    <t>CC 2x1x1 w/ CCS</t>
  </si>
  <si>
    <t>Wind MISO</t>
  </si>
  <si>
    <t>Wind SE High Hub</t>
  </si>
  <si>
    <t xml:space="preserve">Wind HVDC </t>
  </si>
  <si>
    <t>Battery</t>
  </si>
  <si>
    <t>Battery Adv Chem</t>
  </si>
  <si>
    <t>Pump Storage</t>
  </si>
  <si>
    <t>Coal</t>
  </si>
  <si>
    <t xml:space="preserve">Coal CCS </t>
  </si>
  <si>
    <t>Hydro Uprate</t>
  </si>
  <si>
    <t>Technology</t>
  </si>
  <si>
    <t>Moderate</t>
  </si>
  <si>
    <t>Inputs</t>
  </si>
  <si>
    <t>Offshore Wind</t>
  </si>
  <si>
    <t>NREL Case</t>
  </si>
  <si>
    <t>Dollars</t>
  </si>
  <si>
    <t>Table E-5 at pages E-8 and E-9</t>
  </si>
  <si>
    <t>Build Cost with ITC Adjustment 15%</t>
  </si>
  <si>
    <t>Build Cost with ITC Adjustment 30%</t>
  </si>
  <si>
    <t>Build Cost at NOAK Reduction</t>
  </si>
  <si>
    <t>Darlington</t>
  </si>
  <si>
    <t>AP1000</t>
  </si>
  <si>
    <t>$/MMBTu</t>
  </si>
  <si>
    <t>Heat Rate</t>
  </si>
  <si>
    <t>MMBTu/MWh</t>
  </si>
  <si>
    <t xml:space="preserve">Nominal </t>
  </si>
  <si>
    <t>NREL ATB ($2021 Real)</t>
  </si>
  <si>
    <t>Overnight Capital</t>
  </si>
  <si>
    <t>US$ to CAD $ One Year Average</t>
  </si>
  <si>
    <t>WACC</t>
  </si>
  <si>
    <t>Rate of Return on Equity</t>
  </si>
  <si>
    <t xml:space="preserve">Interest Rate </t>
  </si>
  <si>
    <t>Interest Rate</t>
  </si>
  <si>
    <t>Capital Recovery Factor ("CRF")</t>
  </si>
  <si>
    <t>Build Cost FOAK</t>
  </si>
  <si>
    <t>IESO</t>
  </si>
  <si>
    <t>Onshore Wind</t>
  </si>
  <si>
    <t>Capacity Factor Unit 1</t>
  </si>
  <si>
    <t>Capacity Factor Unit 2</t>
  </si>
  <si>
    <t>Capacity Factor Unit 3</t>
  </si>
  <si>
    <t>Capacity Factor Unit 4</t>
  </si>
  <si>
    <t>Capacity Factor Average</t>
  </si>
  <si>
    <t>First of a Kind</t>
  </si>
  <si>
    <t>Nth of a Kind</t>
  </si>
  <si>
    <t>Difference</t>
  </si>
  <si>
    <t>With ITC 30%</t>
  </si>
  <si>
    <t>With ITC 15%</t>
  </si>
  <si>
    <t>2040 and 60 year Life</t>
  </si>
  <si>
    <t>US $/MWh</t>
  </si>
  <si>
    <t>Sensitivity 1</t>
  </si>
  <si>
    <t>Sensitivity 2</t>
  </si>
  <si>
    <t>Base Case</t>
  </si>
  <si>
    <t>No ITC</t>
  </si>
  <si>
    <t>Zones</t>
  </si>
  <si>
    <t>How to use this workbook:</t>
  </si>
  <si>
    <t>US to CAD</t>
  </si>
  <si>
    <t>Conversion</t>
  </si>
  <si>
    <t>Input Cells</t>
  </si>
  <si>
    <t>Input Sources</t>
  </si>
  <si>
    <t>Worksheets with this color are worksheets that contain inputs into the LCOE calculation</t>
  </si>
  <si>
    <t>LCOE Calculation</t>
  </si>
  <si>
    <t>LCOE Summary</t>
  </si>
  <si>
    <t>Sensitivities</t>
  </si>
  <si>
    <t>Before ITC</t>
  </si>
  <si>
    <t>With 30% ITC</t>
  </si>
  <si>
    <t>Alt Book Life 1</t>
  </si>
  <si>
    <t>Alt Book Life 2</t>
  </si>
  <si>
    <t>Vogtle Project Cost</t>
  </si>
  <si>
    <t>Base</t>
  </si>
  <si>
    <t>Base Value</t>
  </si>
  <si>
    <t>Cells with this color are set up to be sensitivities the user can run with different assumptions for the LCOE inputs. Please change cell values where they are highlighted as sensitivities</t>
  </si>
  <si>
    <t>Worksheets with this color are the worksheets that contain the LCOE calculation. There are Input cells on the LCOE Calculation worksheet tabs that can be modified by the user to examine the effect that different conditions might have on the LCOE results. The results of sensitivities are contained in these worksheets.</t>
  </si>
  <si>
    <t>2030 and 60 year Life</t>
  </si>
  <si>
    <t>2030 and 50 year Life</t>
  </si>
  <si>
    <t>60 year life</t>
  </si>
  <si>
    <t>50 year life</t>
  </si>
  <si>
    <t>Worksheets with this color show the summary of each LCOE (one for 2030 US and Canadian dollars and one for 2040 US and Canadian dollars)</t>
  </si>
  <si>
    <t>This is a public document TVA provided with its Draft IRP filing</t>
  </si>
  <si>
    <t>Table E-5 in the IRP provided the cost reduction between First of a Kind and Nth of a kind</t>
  </si>
  <si>
    <t>https://www.ieso.ca/en/Learn/The-Evolving-Grid/Pathways-to-Decarbonization</t>
  </si>
  <si>
    <t>Once you click the hit, expand the "Supporting Materials" toggle and Appendix A is available for download as an Excel spreadsheet</t>
  </si>
  <si>
    <t>2040 and 50 year Life</t>
  </si>
  <si>
    <t>2030 and 30 year Life</t>
  </si>
  <si>
    <t>2040 and 30 year Life</t>
  </si>
  <si>
    <t>30 year life</t>
  </si>
  <si>
    <t>Cost reported at pages 230-231</t>
  </si>
  <si>
    <t xml:space="preserve">All inputs have this color to indicate they can be changed. The input cells are located in the blue and green worksheet tabs. </t>
  </si>
  <si>
    <t>Conversion for 2024 to 2030</t>
  </si>
  <si>
    <t>Conversion for 2024 to 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</si>
</sst>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0">
    <numFmt numFmtId="6" formatCode="&quot;$&quot;#,##0_);[Red]\(&quot;$&quot;#,##0\)"/>
    <numFmt numFmtId="8" formatCode="&quot;$&quot;#,##0.00_);[Red]\(&quot;$&quot;#,##0.00\)"/>
    <numFmt numFmtId="44" formatCode="_(&quot;$&quot;* #,##0.00_);_(&quot;$&quot;* \(#,##0.00\);_(&quot;$&quot;* &quot;-&quot;??_);_(@_)"/>
    <numFmt numFmtId="43" formatCode="_(* #,##0.00_);_(* \(#,##0.00\);_(* &quot;-&quot;??_);_(@_)"/>
    <numFmt numFmtId="164" formatCode="&quot;$&quot;#,##0"/>
    <numFmt numFmtId="165" formatCode="&quot;$&quot;#,##0.00"/>
    <numFmt numFmtId="166" formatCode="0.000"/>
    <numFmt numFmtId="167" formatCode="&quot;$&quot;#,##0;[Red]\-&quot;$&quot;#,##0"/>
    <numFmt numFmtId="168" formatCode="0.0%"/>
    <numFmt numFmtId="169" formatCode="_-* #,##0.00_-;\-* #,##0.00_-;_-* &quot;-&quot;??_-;_-@_-"/>
  </numFmts>
  <fonts count="41">
    <font>
      <sz val="11"/>
      <color theme="1"/>
      <name val="Calibri"/>
      <family val="2"/>
      <scheme val="minor"/>
    </font>
    <font>
      <b/>
      <sz val="11"/>
      <color theme="1"/>
      <name val="Calibri"/>
      <family val="2"/>
      <scheme val="minor"/>
    </font>
    <font>
      <u/>
      <sz val="11"/>
      <color theme="10"/>
      <name val="Calibri"/>
      <family val="2"/>
      <scheme val="minor"/>
    </font>
    <font>
      <sz val="8"/>
      <name val="Calibri"/>
      <family val="2"/>
      <scheme val="minor"/>
    </font>
    <font>
      <sz val="11"/>
      <color rgb="FF000000"/>
      <name val="Calibri"/>
      <family val="2"/>
      <scheme val="minor"/>
    </font>
    <font>
      <sz val="11"/>
      <color theme="1"/>
      <name val="Calibri"/>
      <family val="2"/>
      <scheme val="minor"/>
    </font>
    <font>
      <sz val="12"/>
      <color theme="1"/>
      <name val="Calibri"/>
      <family val="2"/>
      <scheme val="minor"/>
    </font>
    <font>
      <sz val="10"/>
      <color theme="1"/>
      <name val="Arial"/>
      <family val="2"/>
    </font>
    <font>
      <sz val="10"/>
      <name val="Arial"/>
      <family val="2"/>
    </font>
    <font>
      <sz val="9"/>
      <name val="Arial"/>
      <family val="2"/>
    </font>
    <font>
      <b/>
      <sz val="18"/>
      <color theme="3"/>
      <name val="Calibri Light"/>
      <family val="2"/>
      <scheme val="major"/>
    </font>
    <font>
      <sz val="11"/>
      <color theme="1"/>
      <name val="Times New Roman"/>
      <family val="2"/>
    </font>
    <font>
      <b/>
      <sz val="10"/>
      <color rgb="FF00B050"/>
      <name val="Helvetica Neue"/>
      <family val="2"/>
    </font>
    <font>
      <b/>
      <sz val="10"/>
      <color theme="9"/>
      <name val="Helvetica Neue"/>
      <family val="2"/>
    </font>
    <font>
      <b/>
      <sz val="13"/>
      <color theme="3"/>
      <name val="Times New Roman"/>
      <family val="2"/>
    </font>
    <font>
      <b/>
      <sz val="10"/>
      <color theme="6"/>
      <name val="Helvetica Neue"/>
      <family val="2"/>
    </font>
    <font>
      <u/>
      <sz val="12"/>
      <color theme="10"/>
      <name val="Calibri"/>
      <family val="2"/>
      <scheme val="minor"/>
    </font>
    <font>
      <u/>
      <sz val="10"/>
      <color theme="10"/>
      <name val="Arial"/>
      <family val="2"/>
    </font>
    <font>
      <u/>
      <sz val="12"/>
      <color theme="10"/>
      <name val="Calibri"/>
      <family val="2"/>
    </font>
    <font>
      <u/>
      <sz val="10"/>
      <color indexed="12"/>
      <name val="Arial"/>
      <family val="2"/>
    </font>
    <font>
      <b/>
      <sz val="10"/>
      <color theme="7"/>
      <name val="Helvetica Neue"/>
      <family val="2"/>
    </font>
    <font>
      <b/>
      <sz val="10"/>
      <color rgb="FF00B0F0"/>
      <name val="Helvetica Neue"/>
      <family val="2"/>
    </font>
    <font>
      <sz val="10"/>
      <name val="Helvetica Neue"/>
      <family val="2"/>
    </font>
    <font>
      <sz val="10"/>
      <color theme="1"/>
      <name val="Calibri"/>
      <family val="2"/>
      <scheme val="minor"/>
    </font>
    <font>
      <b/>
      <sz val="10"/>
      <color rgb="FFFF0000"/>
      <name val="Helvetica Neue"/>
      <family val="2"/>
    </font>
    <font>
      <b/>
      <sz val="10"/>
      <color theme="1"/>
      <name val="Helvetica Neue"/>
      <family val="2"/>
    </font>
    <font>
      <b/>
      <sz val="10"/>
      <color theme="5"/>
      <name val="Helvetica Neue"/>
      <family val="2"/>
    </font>
    <font>
      <b/>
      <sz val="10"/>
      <color rgb="FF7F7F7F"/>
      <name val="Helvetica Neue"/>
      <family val="2"/>
    </font>
    <font>
      <b/>
      <sz val="11"/>
      <name val="Calibri"/>
      <family val="2"/>
      <scheme val="minor"/>
    </font>
    <font>
      <b/>
      <sz val="11"/>
      <color rgb="FF000000"/>
      <name val="Calibri"/>
      <family val="2"/>
      <scheme val="minor"/>
    </font>
    <font>
      <b/>
      <sz val="11"/>
      <color rgb="FFFFFFFF"/>
      <name val="Arial"/>
      <family val="2"/>
    </font>
    <font>
      <sz val="11"/>
      <name val="Arial"/>
      <family val="2"/>
    </font>
    <font>
      <sz val="11"/>
      <color rgb="FF000000"/>
      <name val="Arial"/>
      <family val="2"/>
    </font>
    <font>
      <sz val="9"/>
      <color indexed="81"/>
      <name val="Tahoma"/>
      <family val="2"/>
    </font>
    <font>
      <b/>
      <sz val="9"/>
      <color indexed="81"/>
      <name val="Tahoma"/>
      <family val="2"/>
    </font>
    <font>
      <i/>
      <sz val="11"/>
      <color theme="1"/>
      <name val="Calibri"/>
      <family val="2"/>
      <scheme val="minor"/>
    </font>
    <font>
      <sz val="11"/>
      <color theme="4"/>
      <name val="Calibri"/>
      <family val="2"/>
      <scheme val="minor"/>
    </font>
    <font>
      <b/>
      <sz val="11"/>
      <color theme="4"/>
      <name val="Calibri"/>
      <family val="2"/>
      <scheme val="minor"/>
    </font>
    <font>
      <sz val="11"/>
      <name val="Calibri"/>
      <family val="2"/>
      <scheme val="minor"/>
    </font>
    <font>
      <sz val="11"/>
      <color rgb="FF7030A0"/>
      <name val="Calibri"/>
      <family val="2"/>
      <scheme val="minor"/>
    </font>
    <font>
      <i/>
      <sz val="11"/>
      <name val="Calibri"/>
      <family val="2"/>
      <scheme val="minor"/>
    </font>
  </fonts>
  <fills count="2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6" tint="0.79998168889431442"/>
        <bgColor indexed="64"/>
      </patternFill>
    </fill>
    <fill>
      <patternFill patternType="solid">
        <fgColor theme="4" tint="0.79998168889431442"/>
        <bgColor indexed="64"/>
      </patternFill>
    </fill>
    <fill>
      <patternFill patternType="solid">
        <fgColor rgb="FF003A70"/>
        <bgColor rgb="FF000000"/>
      </patternFill>
    </fill>
    <fill>
      <patternFill patternType="solid">
        <fgColor rgb="FFD9D9D9"/>
        <bgColor rgb="FF000000"/>
      </patternFill>
    </fill>
    <fill>
      <patternFill patternType="solid">
        <fgColor rgb="FFF2F2F2"/>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B0F0"/>
        <bgColor indexed="64"/>
      </patternFill>
    </fill>
    <fill>
      <patternFill patternType="solid">
        <fgColor rgb="FF00B050"/>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rgb="FF95319F"/>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rgb="FF000000"/>
      </patternFill>
    </fill>
  </fills>
  <borders count="48">
    <border>
      <left/>
      <right/>
      <top/>
      <bottom/>
      <diagonal/>
    </border>
    <border>
      <left/>
      <right style="thin">
        <color auto="1"/>
      </right>
      <top style="medium">
        <color indexed="64"/>
      </top>
      <bottom style="thin">
        <color auto="1"/>
      </bottom>
      <diagonal/>
    </border>
    <border>
      <left/>
      <right style="thin">
        <color auto="1"/>
      </right>
      <top/>
      <bottom style="thin">
        <color auto="1"/>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medium">
        <color auto="1"/>
      </top>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right/>
      <top/>
      <bottom style="thick">
        <color theme="4" tint="0.499984740745262"/>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theme="6" tint="-0.24994659260841701"/>
      </left>
      <right style="thin">
        <color theme="6" tint="-0.24994659260841701"/>
      </right>
      <top style="thin">
        <color theme="6" tint="-0.24994659260841701"/>
      </top>
      <bottom style="thin">
        <color theme="6" tint="-0.2499465926084170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right/>
      <top style="medium">
        <color auto="1"/>
      </top>
      <bottom style="thin">
        <color auto="1"/>
      </bottom>
      <diagonal/>
    </border>
    <border>
      <left/>
      <right/>
      <top/>
      <bottom style="medium">
        <color auto="1"/>
      </bottom>
      <diagonal/>
    </border>
    <border>
      <left style="thin">
        <color auto="1"/>
      </left>
      <right style="thin">
        <color auto="1"/>
      </right>
      <top/>
      <bottom style="thin">
        <color auto="1"/>
      </bottom>
      <diagonal/>
    </border>
    <border>
      <left style="thin">
        <color auto="1"/>
      </left>
      <right style="medium">
        <color indexed="64"/>
      </right>
      <top style="thin">
        <color auto="1"/>
      </top>
      <bottom style="medium">
        <color indexed="64"/>
      </bottom>
      <diagonal/>
    </border>
    <border>
      <left/>
      <right style="thin">
        <color auto="1"/>
      </right>
      <top style="thin">
        <color auto="1"/>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bottom style="thin">
        <color rgb="FFBFBFBF"/>
      </bottom>
      <diagonal/>
    </border>
    <border>
      <left style="thin">
        <color rgb="FFBFBFBF"/>
      </left>
      <right style="thin">
        <color rgb="FFBFBFBF"/>
      </right>
      <top style="thin">
        <color rgb="FFBFBFBF"/>
      </top>
      <bottom style="thin">
        <color rgb="FFBFBFBF"/>
      </bottom>
      <diagonal/>
    </border>
    <border>
      <left/>
      <right/>
      <top style="thin">
        <color auto="1"/>
      </top>
      <bottom/>
      <diagonal/>
    </border>
    <border>
      <left/>
      <right/>
      <top style="thin">
        <color auto="1"/>
      </top>
      <bottom style="thin">
        <color indexed="64"/>
      </bottom>
      <diagonal/>
    </border>
    <border>
      <left style="thin">
        <color indexed="64"/>
      </left>
      <right/>
      <top/>
      <bottom/>
      <diagonal/>
    </border>
    <border>
      <left style="thin">
        <color indexed="64"/>
      </left>
      <right/>
      <top/>
      <bottom style="thin">
        <color indexed="64"/>
      </bottom>
      <diagonal/>
    </border>
  </borders>
  <cellStyleXfs count="481">
    <xf numFmtId="0" fontId="0" fillId="0" borderId="0"/>
    <xf numFmtId="0" fontId="2" fillId="0" borderId="0" applyNumberFormat="0" applyFill="0" applyBorder="0" applyAlignment="0" applyProtection="0"/>
    <xf numFmtId="9" fontId="5" fillId="0" borderId="0" applyFont="0" applyFill="0" applyBorder="0" applyAlignment="0" applyProtection="0"/>
    <xf numFmtId="0" fontId="8" fillId="0" borderId="0"/>
    <xf numFmtId="0" fontId="9" fillId="0" borderId="0"/>
    <xf numFmtId="0" fontId="11" fillId="2" borderId="0" applyNumberFormat="0" applyBorder="0" applyAlignment="0" applyProtection="0"/>
    <xf numFmtId="0" fontId="6" fillId="2" borderId="0" applyNumberFormat="0" applyBorder="0" applyAlignment="0" applyProtection="0"/>
    <xf numFmtId="0" fontId="11" fillId="3" borderId="0" applyNumberFormat="0" applyBorder="0" applyAlignment="0" applyProtection="0"/>
    <xf numFmtId="0" fontId="6" fillId="3" borderId="0" applyNumberFormat="0" applyBorder="0" applyAlignment="0" applyProtection="0"/>
    <xf numFmtId="0" fontId="11" fillId="4" borderId="0" applyNumberFormat="0" applyBorder="0" applyAlignment="0" applyProtection="0"/>
    <xf numFmtId="0" fontId="6" fillId="4" borderId="0" applyNumberFormat="0" applyBorder="0" applyAlignment="0" applyProtection="0"/>
    <xf numFmtId="0" fontId="11" fillId="5" borderId="0" applyNumberFormat="0" applyBorder="0" applyAlignment="0" applyProtection="0"/>
    <xf numFmtId="0" fontId="6" fillId="5" borderId="0" applyNumberFormat="0" applyBorder="0" applyAlignment="0" applyProtection="0"/>
    <xf numFmtId="166" fontId="12" fillId="0" borderId="0" applyFill="0" applyProtection="0">
      <alignment horizontal="right" vertical="center"/>
    </xf>
    <xf numFmtId="43" fontId="6"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43" fontId="6"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6" fillId="0" borderId="0" applyFont="0" applyFill="0" applyBorder="0" applyAlignment="0" applyProtection="0"/>
    <xf numFmtId="49" fontId="13" fillId="0" borderId="0" applyFill="0" applyBorder="0" applyProtection="0">
      <alignment horizontal="right" vertical="center"/>
    </xf>
    <xf numFmtId="0" fontId="14" fillId="0" borderId="12" applyNumberFormat="0" applyFill="0" applyAlignment="0" applyProtection="0"/>
    <xf numFmtId="0" fontId="15" fillId="0" borderId="0" applyFill="0" applyBorder="0" applyProtection="0">
      <alignment horizontal="right" vertical="center"/>
    </xf>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8" fillId="0" borderId="0" applyNumberFormat="0" applyFill="0" applyBorder="0" applyAlignment="0" applyProtection="0">
      <alignment vertical="top"/>
      <protection locked="0"/>
    </xf>
    <xf numFmtId="0" fontId="16" fillId="0" borderId="0" applyNumberFormat="0" applyFill="0" applyBorder="0" applyAlignment="0" applyProtection="0"/>
    <xf numFmtId="0" fontId="16" fillId="0" borderId="0" applyNumberFormat="0" applyFill="0" applyBorder="0" applyAlignment="0" applyProtection="0"/>
    <xf numFmtId="0" fontId="19" fillId="0" borderId="0" applyNumberFormat="0" applyFill="0" applyBorder="0" applyAlignment="0" applyProtection="0">
      <alignment vertical="top"/>
      <protection locked="0"/>
    </xf>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6"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166" fontId="20" fillId="0" borderId="0" applyFill="0" applyProtection="0">
      <alignment horizontal="right" vertical="center"/>
    </xf>
    <xf numFmtId="166" fontId="21" fillId="0" borderId="0" applyFill="0" applyProtection="0">
      <alignment horizontal="right" vertical="center"/>
    </xf>
    <xf numFmtId="0" fontId="6" fillId="0" borderId="0"/>
    <xf numFmtId="0" fontId="8" fillId="0" borderId="0"/>
    <xf numFmtId="0" fontId="5" fillId="0" borderId="0"/>
    <xf numFmtId="0" fontId="22" fillId="0" borderId="0">
      <alignment horizontal="right" vertical="center"/>
    </xf>
    <xf numFmtId="0" fontId="6" fillId="0" borderId="0"/>
    <xf numFmtId="0" fontId="5" fillId="0" borderId="0"/>
    <xf numFmtId="0" fontId="8" fillId="0" borderId="0"/>
    <xf numFmtId="0" fontId="23" fillId="0" borderId="0"/>
    <xf numFmtId="9" fontId="6"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166" fontId="24" fillId="0" borderId="0" applyFill="0" applyProtection="0">
      <alignment horizontal="right" vertical="center"/>
    </xf>
    <xf numFmtId="0" fontId="10" fillId="0" borderId="0" applyNumberFormat="0" applyFill="0" applyBorder="0" applyAlignment="0" applyProtection="0"/>
    <xf numFmtId="0" fontId="25" fillId="0" borderId="0" applyFill="0" applyBorder="0" applyProtection="0">
      <alignment horizontal="right" vertical="center"/>
    </xf>
    <xf numFmtId="0" fontId="26" fillId="0" borderId="0" applyFill="0" applyBorder="0" applyProtection="0">
      <alignment horizontal="right" vertical="center"/>
    </xf>
    <xf numFmtId="0" fontId="5" fillId="6" borderId="17"/>
    <xf numFmtId="0" fontId="27" fillId="0" borderId="0" applyFill="0" applyBorder="0" applyProtection="0">
      <alignment horizontal="right" vertical="center"/>
    </xf>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cellStyleXfs>
  <cellXfs count="264">
    <xf numFmtId="0" fontId="0" fillId="0" borderId="0" xfId="0"/>
    <xf numFmtId="10" fontId="0" fillId="0" borderId="0" xfId="0" applyNumberFormat="1" applyAlignment="1">
      <alignment horizontal="center"/>
    </xf>
    <xf numFmtId="0" fontId="1" fillId="0" borderId="0" xfId="0" applyFont="1"/>
    <xf numFmtId="0" fontId="1" fillId="0" borderId="0" xfId="0" applyFont="1" applyAlignment="1">
      <alignment horizontal="center"/>
    </xf>
    <xf numFmtId="0" fontId="0" fillId="0" borderId="0" xfId="0" applyAlignment="1">
      <alignment horizontal="center"/>
    </xf>
    <xf numFmtId="2" fontId="0" fillId="0" borderId="0" xfId="0" applyNumberFormat="1" applyAlignment="1">
      <alignment horizontal="center"/>
    </xf>
    <xf numFmtId="9" fontId="0" fillId="0" borderId="0" xfId="0" applyNumberFormat="1" applyAlignment="1">
      <alignment horizontal="center"/>
    </xf>
    <xf numFmtId="0" fontId="2" fillId="0" borderId="0" xfId="1"/>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xf numFmtId="0" fontId="4" fillId="0" borderId="11" xfId="0" applyFont="1" applyBorder="1" applyAlignment="1">
      <alignment horizontal="center" vertical="center" wrapText="1"/>
    </xf>
    <xf numFmtId="0" fontId="4" fillId="0" borderId="0" xfId="0" applyFont="1" applyAlignment="1">
      <alignment horizontal="center"/>
    </xf>
    <xf numFmtId="0" fontId="4" fillId="0" borderId="41"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39" xfId="0" applyFont="1" applyBorder="1" applyAlignment="1">
      <alignment horizontal="center" vertical="center" wrapText="1"/>
    </xf>
    <xf numFmtId="0" fontId="29" fillId="0" borderId="38" xfId="0" applyFont="1" applyBorder="1" applyAlignment="1">
      <alignment horizontal="center" vertical="center" wrapText="1"/>
    </xf>
    <xf numFmtId="0" fontId="4" fillId="0" borderId="13" xfId="0" applyFont="1" applyBorder="1"/>
    <xf numFmtId="0" fontId="4" fillId="0" borderId="19" xfId="0" applyFont="1" applyBorder="1" applyAlignment="1">
      <alignment horizontal="center" vertical="center" wrapText="1"/>
    </xf>
    <xf numFmtId="0" fontId="4" fillId="0" borderId="11" xfId="0" applyFont="1" applyBorder="1" applyAlignment="1">
      <alignment horizontal="center" vertical="center"/>
    </xf>
    <xf numFmtId="0" fontId="4" fillId="0" borderId="30" xfId="0" applyFont="1" applyBorder="1" applyAlignment="1">
      <alignment horizontal="center" vertical="center" wrapText="1"/>
    </xf>
    <xf numFmtId="0" fontId="4" fillId="0" borderId="9" xfId="0" applyFont="1" applyBorder="1" applyAlignment="1">
      <alignment horizontal="center" vertical="center"/>
    </xf>
    <xf numFmtId="164" fontId="0" fillId="0" borderId="0" xfId="0" applyNumberFormat="1" applyAlignment="1">
      <alignment horizontal="center"/>
    </xf>
    <xf numFmtId="165" fontId="0" fillId="0" borderId="0" xfId="0" applyNumberFormat="1" applyAlignment="1">
      <alignment horizontal="center"/>
    </xf>
    <xf numFmtId="0" fontId="0" fillId="0" borderId="0" xfId="0" applyAlignment="1">
      <alignment horizontal="left"/>
    </xf>
    <xf numFmtId="0" fontId="28" fillId="0" borderId="0" xfId="1" applyFont="1"/>
    <xf numFmtId="0" fontId="4" fillId="0" borderId="4" xfId="0" applyFont="1" applyBorder="1" applyAlignment="1">
      <alignment horizontal="center" vertical="center" wrapText="1"/>
    </xf>
    <xf numFmtId="168" fontId="0" fillId="0" borderId="0" xfId="2" applyNumberFormat="1" applyFont="1" applyAlignment="1">
      <alignment horizontal="center"/>
    </xf>
    <xf numFmtId="9" fontId="0" fillId="0" borderId="0" xfId="2" applyFont="1" applyAlignment="1">
      <alignment horizontal="center"/>
    </xf>
    <xf numFmtId="0" fontId="31" fillId="9" borderId="43" xfId="0" applyFont="1" applyFill="1" applyBorder="1" applyAlignment="1">
      <alignment textRotation="90"/>
    </xf>
    <xf numFmtId="0" fontId="32" fillId="10" borderId="43" xfId="0" applyFont="1" applyFill="1" applyBorder="1"/>
    <xf numFmtId="3" fontId="32" fillId="10" borderId="43" xfId="0" applyNumberFormat="1" applyFont="1" applyFill="1" applyBorder="1"/>
    <xf numFmtId="0" fontId="0" fillId="0" borderId="13" xfId="0" applyBorder="1"/>
    <xf numFmtId="0" fontId="1" fillId="0" borderId="13" xfId="0" applyFont="1" applyBorder="1" applyAlignment="1">
      <alignment horizontal="center"/>
    </xf>
    <xf numFmtId="0" fontId="1" fillId="0" borderId="13" xfId="0" applyFont="1" applyBorder="1"/>
    <xf numFmtId="0" fontId="1" fillId="0" borderId="13" xfId="0" applyFont="1" applyBorder="1" applyAlignment="1">
      <alignment horizontal="left"/>
    </xf>
    <xf numFmtId="0" fontId="0" fillId="0" borderId="13" xfId="0" applyBorder="1" applyAlignment="1">
      <alignment horizontal="center"/>
    </xf>
    <xf numFmtId="0" fontId="0" fillId="0" borderId="13" xfId="0" applyBorder="1" applyAlignment="1">
      <alignment horizontal="left"/>
    </xf>
    <xf numFmtId="164" fontId="0" fillId="0" borderId="13" xfId="0" applyNumberFormat="1" applyBorder="1" applyAlignment="1">
      <alignment horizontal="center"/>
    </xf>
    <xf numFmtId="0" fontId="0" fillId="0" borderId="44" xfId="0" applyBorder="1" applyAlignment="1">
      <alignment horizontal="center"/>
    </xf>
    <xf numFmtId="0" fontId="0" fillId="0" borderId="44" xfId="0" applyBorder="1"/>
    <xf numFmtId="9" fontId="0" fillId="0" borderId="13" xfId="0" applyNumberFormat="1" applyBorder="1" applyAlignment="1">
      <alignment horizontal="center"/>
    </xf>
    <xf numFmtId="9" fontId="0" fillId="0" borderId="0" xfId="0" applyNumberFormat="1"/>
    <xf numFmtId="0" fontId="2" fillId="0" borderId="13" xfId="1" applyBorder="1"/>
    <xf numFmtId="165" fontId="0" fillId="0" borderId="0" xfId="0" applyNumberFormat="1"/>
    <xf numFmtId="0" fontId="0" fillId="0" borderId="44" xfId="0" applyBorder="1" applyAlignment="1">
      <alignment horizontal="left"/>
    </xf>
    <xf numFmtId="0" fontId="31" fillId="9" borderId="43" xfId="0" applyFont="1" applyFill="1" applyBorder="1" applyAlignment="1">
      <alignment horizontal="center" textRotation="90"/>
    </xf>
    <xf numFmtId="0" fontId="32" fillId="10" borderId="43" xfId="0" applyFont="1" applyFill="1" applyBorder="1" applyAlignment="1">
      <alignment horizontal="center"/>
    </xf>
    <xf numFmtId="3" fontId="32" fillId="10" borderId="43" xfId="0" applyNumberFormat="1" applyFont="1" applyFill="1" applyBorder="1" applyAlignment="1">
      <alignment horizontal="center"/>
    </xf>
    <xf numFmtId="0" fontId="1" fillId="0" borderId="0" xfId="0" applyFont="1" applyAlignment="1">
      <alignment horizontal="left"/>
    </xf>
    <xf numFmtId="0" fontId="1" fillId="0" borderId="28" xfId="0" applyFont="1" applyBorder="1"/>
    <xf numFmtId="0" fontId="1" fillId="0" borderId="44" xfId="0" applyFont="1" applyBorder="1" applyAlignment="1">
      <alignment horizontal="center"/>
    </xf>
    <xf numFmtId="0" fontId="1" fillId="0" borderId="15" xfId="0" applyFont="1" applyBorder="1" applyAlignment="1">
      <alignment horizontal="center"/>
    </xf>
    <xf numFmtId="0" fontId="0" fillId="0" borderId="46" xfId="0" applyBorder="1"/>
    <xf numFmtId="164" fontId="0" fillId="0" borderId="10" xfId="0" applyNumberFormat="1" applyBorder="1" applyAlignment="1">
      <alignment horizontal="center"/>
    </xf>
    <xf numFmtId="0" fontId="0" fillId="0" borderId="47" xfId="0" applyBorder="1"/>
    <xf numFmtId="164" fontId="0" fillId="0" borderId="2" xfId="0" applyNumberFormat="1" applyBorder="1" applyAlignment="1">
      <alignment horizontal="center"/>
    </xf>
    <xf numFmtId="0" fontId="1" fillId="0" borderId="28" xfId="0" applyFont="1" applyBorder="1" applyAlignment="1">
      <alignment horizontal="left"/>
    </xf>
    <xf numFmtId="0" fontId="4" fillId="0" borderId="46" xfId="0" applyFont="1" applyBorder="1"/>
    <xf numFmtId="0" fontId="4" fillId="0" borderId="47" xfId="0" applyFont="1" applyBorder="1"/>
    <xf numFmtId="0" fontId="0" fillId="0" borderId="28" xfId="0" applyBorder="1"/>
    <xf numFmtId="0" fontId="2" fillId="0" borderId="0" xfId="1" applyAlignment="1">
      <alignment horizontal="left" vertical="center" wrapText="1"/>
    </xf>
    <xf numFmtId="0" fontId="29" fillId="0" borderId="29" xfId="0" applyFont="1" applyBorder="1" applyAlignment="1">
      <alignment horizontal="center" vertical="center" wrapText="1"/>
    </xf>
    <xf numFmtId="0" fontId="29" fillId="0" borderId="18" xfId="0" applyFont="1" applyBorder="1" applyAlignment="1">
      <alignment horizontal="center" vertical="center" wrapText="1"/>
    </xf>
    <xf numFmtId="0" fontId="29" fillId="0" borderId="4" xfId="0" applyFont="1" applyBorder="1" applyAlignment="1">
      <alignment horizontal="center" vertical="center" wrapText="1"/>
    </xf>
    <xf numFmtId="0" fontId="5" fillId="0" borderId="0" xfId="0" applyFont="1" applyAlignment="1">
      <alignment horizontal="left"/>
    </xf>
    <xf numFmtId="0" fontId="29" fillId="0" borderId="29" xfId="0" applyFont="1" applyBorder="1" applyAlignment="1">
      <alignment horizontal="left" vertical="center" wrapText="1"/>
    </xf>
    <xf numFmtId="0" fontId="4" fillId="0" borderId="9" xfId="0" applyFont="1" applyBorder="1" applyAlignment="1">
      <alignment horizontal="left" vertical="center" wrapText="1"/>
    </xf>
    <xf numFmtId="0" fontId="4" fillId="0" borderId="8" xfId="0" applyFont="1" applyBorder="1" applyAlignment="1">
      <alignment horizontal="left" vertical="center" wrapText="1"/>
    </xf>
    <xf numFmtId="0" fontId="4" fillId="0" borderId="30" xfId="0" applyFont="1" applyBorder="1" applyAlignment="1">
      <alignment horizontal="left" vertical="center" wrapText="1"/>
    </xf>
    <xf numFmtId="0" fontId="4" fillId="0" borderId="18" xfId="0" applyFont="1" applyBorder="1" applyAlignment="1">
      <alignment horizontal="left" wrapText="1"/>
    </xf>
    <xf numFmtId="0" fontId="4" fillId="0" borderId="1" xfId="0" applyFont="1" applyBorder="1" applyAlignment="1">
      <alignment horizontal="left"/>
    </xf>
    <xf numFmtId="9" fontId="4" fillId="0" borderId="1" xfId="0" applyNumberFormat="1" applyFont="1" applyBorder="1" applyAlignment="1">
      <alignment horizontal="left"/>
    </xf>
    <xf numFmtId="167" fontId="4" fillId="0" borderId="1" xfId="0" applyNumberFormat="1" applyFont="1" applyBorder="1" applyAlignment="1">
      <alignment horizontal="left"/>
    </xf>
    <xf numFmtId="0" fontId="4" fillId="0" borderId="11" xfId="0" applyFont="1" applyBorder="1" applyAlignment="1">
      <alignment horizontal="left"/>
    </xf>
    <xf numFmtId="1" fontId="4" fillId="0" borderId="11" xfId="0" applyNumberFormat="1" applyFont="1" applyBorder="1" applyAlignment="1">
      <alignment horizontal="left"/>
    </xf>
    <xf numFmtId="1" fontId="4" fillId="0" borderId="19" xfId="0" applyNumberFormat="1" applyFont="1" applyBorder="1" applyAlignment="1">
      <alignment horizontal="left"/>
    </xf>
    <xf numFmtId="0" fontId="4" fillId="0" borderId="31" xfId="0" applyFont="1" applyBorder="1" applyAlignment="1">
      <alignment horizontal="left" wrapText="1"/>
    </xf>
    <xf numFmtId="0" fontId="4" fillId="0" borderId="2" xfId="0" applyFont="1" applyBorder="1" applyAlignment="1">
      <alignment horizontal="left"/>
    </xf>
    <xf numFmtId="9" fontId="4" fillId="0" borderId="2" xfId="0" applyNumberFormat="1" applyFont="1" applyBorder="1" applyAlignment="1">
      <alignment horizontal="left"/>
    </xf>
    <xf numFmtId="167" fontId="4" fillId="0" borderId="2" xfId="0" applyNumberFormat="1" applyFont="1" applyBorder="1" applyAlignment="1">
      <alignment horizontal="left"/>
    </xf>
    <xf numFmtId="0" fontId="4" fillId="0" borderId="4" xfId="0" applyFont="1" applyBorder="1" applyAlignment="1">
      <alignment horizontal="left"/>
    </xf>
    <xf numFmtId="1" fontId="4" fillId="0" borderId="4" xfId="0" applyNumberFormat="1" applyFont="1" applyBorder="1" applyAlignment="1">
      <alignment horizontal="left"/>
    </xf>
    <xf numFmtId="1" fontId="4" fillId="0" borderId="21" xfId="0" applyNumberFormat="1" applyFont="1" applyBorder="1" applyAlignment="1">
      <alignment horizontal="left"/>
    </xf>
    <xf numFmtId="0" fontId="4" fillId="0" borderId="32" xfId="0" applyFont="1" applyBorder="1" applyAlignment="1">
      <alignment horizontal="left" wrapText="1"/>
    </xf>
    <xf numFmtId="0" fontId="4" fillId="0" borderId="7" xfId="0" applyFont="1" applyBorder="1" applyAlignment="1">
      <alignment horizontal="left"/>
    </xf>
    <xf numFmtId="9" fontId="4" fillId="0" borderId="7" xfId="0" applyNumberFormat="1" applyFont="1" applyBorder="1" applyAlignment="1">
      <alignment horizontal="left"/>
    </xf>
    <xf numFmtId="167" fontId="4" fillId="0" borderId="7" xfId="0" applyNumberFormat="1" applyFont="1" applyBorder="1" applyAlignment="1">
      <alignment horizontal="left"/>
    </xf>
    <xf numFmtId="0" fontId="4" fillId="0" borderId="5" xfId="0" applyFont="1" applyBorder="1" applyAlignment="1">
      <alignment horizontal="left"/>
    </xf>
    <xf numFmtId="1" fontId="4" fillId="0" borderId="5" xfId="0" applyNumberFormat="1" applyFont="1" applyBorder="1" applyAlignment="1">
      <alignment horizontal="left"/>
    </xf>
    <xf numFmtId="1" fontId="4" fillId="0" borderId="26" xfId="0" applyNumberFormat="1" applyFont="1" applyBorder="1" applyAlignment="1">
      <alignment horizontal="left"/>
    </xf>
    <xf numFmtId="0" fontId="4" fillId="0" borderId="0" xfId="0" applyFont="1" applyAlignment="1">
      <alignment horizontal="left" wrapText="1"/>
    </xf>
    <xf numFmtId="0" fontId="4" fillId="0" borderId="0" xfId="0" applyFont="1" applyAlignment="1">
      <alignment horizontal="left"/>
    </xf>
    <xf numFmtId="0" fontId="4" fillId="0" borderId="23" xfId="0" applyFont="1" applyBorder="1" applyAlignment="1">
      <alignment horizontal="left"/>
    </xf>
    <xf numFmtId="0" fontId="4" fillId="0" borderId="19" xfId="0" applyFont="1" applyBorder="1" applyAlignment="1">
      <alignment horizontal="left"/>
    </xf>
    <xf numFmtId="0" fontId="4" fillId="0" borderId="13" xfId="0" applyFont="1" applyBorder="1" applyAlignment="1">
      <alignment horizontal="left"/>
    </xf>
    <xf numFmtId="0" fontId="4" fillId="0" borderId="25" xfId="0" applyFont="1" applyBorder="1" applyAlignment="1">
      <alignment horizontal="left"/>
    </xf>
    <xf numFmtId="0" fontId="4" fillId="0" borderId="21" xfId="0" applyFont="1" applyBorder="1" applyAlignment="1">
      <alignment horizontal="left"/>
    </xf>
    <xf numFmtId="0" fontId="4" fillId="0" borderId="24" xfId="0" applyFont="1" applyBorder="1" applyAlignment="1">
      <alignment horizontal="left"/>
    </xf>
    <xf numFmtId="0" fontId="4" fillId="0" borderId="33" xfId="0" applyFont="1" applyBorder="1" applyAlignment="1">
      <alignment horizontal="left"/>
    </xf>
    <xf numFmtId="0" fontId="4" fillId="0" borderId="26" xfId="0" applyFont="1" applyBorder="1" applyAlignment="1">
      <alignment horizontal="left"/>
    </xf>
    <xf numFmtId="0" fontId="4" fillId="0" borderId="34" xfId="0" applyFont="1" applyBorder="1" applyAlignment="1">
      <alignment horizontal="left" wrapText="1"/>
    </xf>
    <xf numFmtId="0" fontId="4" fillId="0" borderId="10" xfId="0" applyFont="1" applyBorder="1" applyAlignment="1">
      <alignment horizontal="left"/>
    </xf>
    <xf numFmtId="9" fontId="4" fillId="0" borderId="6" xfId="0" applyNumberFormat="1" applyFont="1" applyBorder="1" applyAlignment="1">
      <alignment horizontal="left" vertical="center"/>
    </xf>
    <xf numFmtId="0" fontId="4" fillId="0" borderId="35" xfId="0" applyFont="1" applyBorder="1" applyAlignment="1">
      <alignment horizontal="left"/>
    </xf>
    <xf numFmtId="0" fontId="4" fillId="0" borderId="36" xfId="0" applyFont="1" applyBorder="1" applyAlignment="1">
      <alignment horizontal="left" wrapText="1"/>
    </xf>
    <xf numFmtId="0" fontId="4" fillId="0" borderId="15" xfId="0" applyFont="1" applyBorder="1" applyAlignment="1">
      <alignment horizontal="left"/>
    </xf>
    <xf numFmtId="0" fontId="4" fillId="0" borderId="22" xfId="0" applyFont="1" applyBorder="1" applyAlignment="1">
      <alignment horizontal="left" wrapText="1"/>
    </xf>
    <xf numFmtId="0" fontId="4" fillId="0" borderId="27" xfId="0" applyFont="1" applyBorder="1" applyAlignment="1">
      <alignment horizontal="left"/>
    </xf>
    <xf numFmtId="9" fontId="4" fillId="0" borderId="37" xfId="0" applyNumberFormat="1" applyFont="1" applyBorder="1" applyAlignment="1">
      <alignment horizontal="left" vertical="center"/>
    </xf>
    <xf numFmtId="0" fontId="4" fillId="0" borderId="4" xfId="0" applyFont="1" applyBorder="1" applyAlignment="1">
      <alignment horizontal="left" wrapText="1"/>
    </xf>
    <xf numFmtId="1" fontId="5" fillId="0" borderId="25" xfId="0" applyNumberFormat="1" applyFont="1" applyBorder="1" applyAlignment="1">
      <alignment horizontal="left"/>
    </xf>
    <xf numFmtId="3" fontId="4" fillId="0" borderId="4" xfId="0" applyNumberFormat="1" applyFont="1" applyBorder="1" applyAlignment="1">
      <alignment horizontal="left"/>
    </xf>
    <xf numFmtId="9" fontId="4" fillId="0" borderId="4" xfId="0" applyNumberFormat="1" applyFont="1" applyBorder="1" applyAlignment="1">
      <alignment horizontal="left"/>
    </xf>
    <xf numFmtId="3" fontId="4" fillId="0" borderId="0" xfId="0" applyNumberFormat="1" applyFont="1" applyAlignment="1">
      <alignment horizontal="left"/>
    </xf>
    <xf numFmtId="9" fontId="4" fillId="0" borderId="0" xfId="0" applyNumberFormat="1" applyFont="1" applyAlignment="1">
      <alignment horizontal="left"/>
    </xf>
    <xf numFmtId="1" fontId="5" fillId="0" borderId="0" xfId="0" applyNumberFormat="1" applyFont="1" applyAlignment="1">
      <alignment horizontal="left"/>
    </xf>
    <xf numFmtId="0" fontId="4" fillId="0" borderId="25" xfId="0" applyFont="1" applyBorder="1" applyAlignment="1">
      <alignment horizontal="left" wrapText="1"/>
    </xf>
    <xf numFmtId="9" fontId="4" fillId="0" borderId="25" xfId="0" applyNumberFormat="1" applyFont="1" applyBorder="1" applyAlignment="1">
      <alignment horizontal="left"/>
    </xf>
    <xf numFmtId="1" fontId="5" fillId="0" borderId="4" xfId="0" applyNumberFormat="1" applyFont="1" applyBorder="1" applyAlignment="1">
      <alignment horizontal="left"/>
    </xf>
    <xf numFmtId="0" fontId="4" fillId="0" borderId="38" xfId="0" applyFont="1" applyBorder="1" applyAlignment="1">
      <alignment horizontal="left"/>
    </xf>
    <xf numFmtId="0" fontId="4" fillId="0" borderId="2" xfId="0" applyFont="1" applyBorder="1" applyAlignment="1">
      <alignment horizontal="left" wrapText="1"/>
    </xf>
    <xf numFmtId="3" fontId="4" fillId="0" borderId="28" xfId="0" applyNumberFormat="1" applyFont="1" applyBorder="1" applyAlignment="1">
      <alignment horizontal="left" vertical="center"/>
    </xf>
    <xf numFmtId="0" fontId="5" fillId="0" borderId="4" xfId="0" applyFont="1" applyBorder="1" applyAlignment="1">
      <alignment horizontal="left"/>
    </xf>
    <xf numFmtId="9" fontId="4" fillId="0" borderId="16" xfId="0" applyNumberFormat="1" applyFont="1" applyBorder="1" applyAlignment="1">
      <alignment horizontal="left"/>
    </xf>
    <xf numFmtId="0" fontId="4" fillId="0" borderId="16" xfId="0" applyFont="1" applyBorder="1" applyAlignment="1">
      <alignment horizontal="left" wrapText="1"/>
    </xf>
    <xf numFmtId="3" fontId="4" fillId="0" borderId="14" xfId="0" applyNumberFormat="1" applyFont="1" applyBorder="1" applyAlignment="1">
      <alignment horizontal="left" vertical="center"/>
    </xf>
    <xf numFmtId="3" fontId="4" fillId="0" borderId="4" xfId="0" applyNumberFormat="1" applyFont="1" applyBorder="1" applyAlignment="1">
      <alignment horizontal="left" vertical="center"/>
    </xf>
    <xf numFmtId="0" fontId="0" fillId="0" borderId="4" xfId="0" applyBorder="1" applyAlignment="1">
      <alignment horizontal="left"/>
    </xf>
    <xf numFmtId="0" fontId="29" fillId="0" borderId="0" xfId="0" applyFont="1" applyAlignment="1">
      <alignment horizontal="left" vertical="center" wrapText="1"/>
    </xf>
    <xf numFmtId="166" fontId="4" fillId="0" borderId="4" xfId="0" applyNumberFormat="1" applyFont="1" applyBorder="1" applyAlignment="1">
      <alignment horizontal="left" wrapText="1"/>
    </xf>
    <xf numFmtId="9" fontId="4" fillId="0" borderId="4" xfId="0" applyNumberFormat="1" applyFont="1" applyBorder="1" applyAlignment="1">
      <alignment horizontal="left" wrapText="1"/>
    </xf>
    <xf numFmtId="0" fontId="4" fillId="0" borderId="14" xfId="0" applyFont="1" applyBorder="1" applyAlignment="1">
      <alignment horizontal="left" wrapText="1"/>
    </xf>
    <xf numFmtId="0" fontId="5" fillId="0" borderId="38" xfId="0" applyFont="1" applyBorder="1" applyAlignment="1">
      <alignment horizontal="left" wrapText="1"/>
    </xf>
    <xf numFmtId="0" fontId="5" fillId="0" borderId="0" xfId="0" applyFont="1" applyAlignment="1">
      <alignment horizontal="left" wrapText="1"/>
    </xf>
    <xf numFmtId="0" fontId="5" fillId="0" borderId="0" xfId="0" applyFont="1" applyAlignment="1">
      <alignment horizontal="center"/>
    </xf>
    <xf numFmtId="0" fontId="0" fillId="0" borderId="15" xfId="0" applyBorder="1"/>
    <xf numFmtId="9" fontId="0" fillId="0" borderId="10" xfId="2" applyFont="1" applyBorder="1" applyAlignment="1">
      <alignment horizontal="center"/>
    </xf>
    <xf numFmtId="0" fontId="0" fillId="0" borderId="10" xfId="0" applyBorder="1"/>
    <xf numFmtId="0" fontId="0" fillId="0" borderId="46" xfId="0" applyBorder="1" applyAlignment="1">
      <alignment horizontal="center"/>
    </xf>
    <xf numFmtId="2" fontId="0" fillId="0" borderId="10" xfId="0" applyNumberFormat="1" applyBorder="1" applyAlignment="1">
      <alignment horizontal="center"/>
    </xf>
    <xf numFmtId="10" fontId="0" fillId="0" borderId="0" xfId="0" applyNumberFormat="1"/>
    <xf numFmtId="0" fontId="0" fillId="0" borderId="47" xfId="0" applyBorder="1" applyAlignment="1">
      <alignment horizontal="center"/>
    </xf>
    <xf numFmtId="10" fontId="0" fillId="0" borderId="13" xfId="0" applyNumberFormat="1" applyBorder="1"/>
    <xf numFmtId="2" fontId="0" fillId="0" borderId="2" xfId="0" applyNumberFormat="1" applyBorder="1" applyAlignment="1">
      <alignment horizontal="center"/>
    </xf>
    <xf numFmtId="0" fontId="0" fillId="0" borderId="13" xfId="0" applyBorder="1" applyAlignment="1">
      <alignment wrapText="1"/>
    </xf>
    <xf numFmtId="0" fontId="0" fillId="0" borderId="0" xfId="0" applyAlignment="1">
      <alignment horizontal="left" wrapText="1"/>
    </xf>
    <xf numFmtId="0" fontId="0" fillId="0" borderId="13" xfId="0" applyBorder="1" applyAlignment="1">
      <alignment horizontal="left" wrapText="1"/>
    </xf>
    <xf numFmtId="0" fontId="0" fillId="16" borderId="0" xfId="0" applyFill="1" applyAlignment="1">
      <alignment horizontal="center"/>
    </xf>
    <xf numFmtId="0" fontId="35" fillId="0" borderId="0" xfId="0" applyFont="1"/>
    <xf numFmtId="164" fontId="0" fillId="16" borderId="0" xfId="0" applyNumberFormat="1" applyFill="1" applyAlignment="1">
      <alignment horizontal="center"/>
    </xf>
    <xf numFmtId="165" fontId="0" fillId="16" borderId="0" xfId="0" applyNumberFormat="1" applyFill="1" applyAlignment="1">
      <alignment horizontal="center"/>
    </xf>
    <xf numFmtId="164" fontId="0" fillId="16" borderId="13" xfId="0" applyNumberFormat="1" applyFill="1" applyBorder="1" applyAlignment="1">
      <alignment horizontal="center"/>
    </xf>
    <xf numFmtId="9" fontId="0" fillId="16" borderId="0" xfId="0" applyNumberFormat="1" applyFill="1" applyAlignment="1">
      <alignment horizontal="center"/>
    </xf>
    <xf numFmtId="9" fontId="0" fillId="16" borderId="13" xfId="0" applyNumberFormat="1" applyFill="1" applyBorder="1" applyAlignment="1">
      <alignment horizontal="center"/>
    </xf>
    <xf numFmtId="1" fontId="0" fillId="16" borderId="0" xfId="0" applyNumberFormat="1" applyFill="1" applyAlignment="1">
      <alignment horizontal="center"/>
    </xf>
    <xf numFmtId="9" fontId="0" fillId="16" borderId="0" xfId="2" applyFont="1" applyFill="1" applyBorder="1" applyAlignment="1">
      <alignment horizontal="center"/>
    </xf>
    <xf numFmtId="9" fontId="0" fillId="16" borderId="13" xfId="2" applyFont="1" applyFill="1" applyBorder="1" applyAlignment="1">
      <alignment horizontal="center"/>
    </xf>
    <xf numFmtId="0" fontId="0" fillId="17" borderId="0" xfId="0" applyFill="1" applyAlignment="1">
      <alignment horizontal="center"/>
    </xf>
    <xf numFmtId="0" fontId="0" fillId="17" borderId="13" xfId="0" applyFill="1" applyBorder="1" applyAlignment="1">
      <alignment horizontal="center"/>
    </xf>
    <xf numFmtId="164" fontId="0" fillId="0" borderId="0" xfId="0" applyNumberFormat="1"/>
    <xf numFmtId="0" fontId="37" fillId="0" borderId="0" xfId="0" applyFont="1" applyAlignment="1">
      <alignment horizontal="center"/>
    </xf>
    <xf numFmtId="168" fontId="0" fillId="16" borderId="0" xfId="2" applyNumberFormat="1" applyFont="1" applyFill="1" applyAlignment="1">
      <alignment horizontal="center"/>
    </xf>
    <xf numFmtId="10" fontId="0" fillId="16" borderId="0" xfId="0" applyNumberFormat="1" applyFill="1" applyAlignment="1">
      <alignment horizontal="center"/>
    </xf>
    <xf numFmtId="1" fontId="7" fillId="16" borderId="0" xfId="2" applyNumberFormat="1" applyFont="1" applyFill="1" applyAlignment="1">
      <alignment horizontal="center"/>
    </xf>
    <xf numFmtId="10" fontId="0" fillId="16" borderId="0" xfId="2" applyNumberFormat="1" applyFont="1" applyFill="1" applyAlignment="1">
      <alignment horizontal="center"/>
    </xf>
    <xf numFmtId="166" fontId="0" fillId="16" borderId="0" xfId="0" applyNumberFormat="1" applyFill="1" applyAlignment="1">
      <alignment horizontal="center"/>
    </xf>
    <xf numFmtId="166" fontId="0" fillId="16" borderId="13" xfId="0" applyNumberFormat="1" applyFill="1" applyBorder="1" applyAlignment="1">
      <alignment horizontal="center"/>
    </xf>
    <xf numFmtId="9" fontId="0" fillId="16" borderId="0" xfId="2" applyFont="1" applyFill="1" applyAlignment="1">
      <alignment horizontal="center"/>
    </xf>
    <xf numFmtId="1" fontId="0" fillId="16" borderId="0" xfId="2" applyNumberFormat="1" applyFont="1" applyFill="1" applyAlignment="1">
      <alignment horizontal="center"/>
    </xf>
    <xf numFmtId="168" fontId="0" fillId="18" borderId="0" xfId="2" applyNumberFormat="1" applyFont="1" applyFill="1" applyAlignment="1">
      <alignment horizontal="center"/>
    </xf>
    <xf numFmtId="10" fontId="0" fillId="18" borderId="0" xfId="0" applyNumberFormat="1" applyFill="1" applyAlignment="1">
      <alignment horizontal="center"/>
    </xf>
    <xf numFmtId="1" fontId="7" fillId="18" borderId="0" xfId="2" applyNumberFormat="1" applyFont="1" applyFill="1" applyAlignment="1">
      <alignment horizontal="center"/>
    </xf>
    <xf numFmtId="10" fontId="0" fillId="18" borderId="0" xfId="2" applyNumberFormat="1" applyFont="1" applyFill="1" applyAlignment="1">
      <alignment horizontal="center"/>
    </xf>
    <xf numFmtId="166" fontId="0" fillId="18" borderId="0" xfId="0" applyNumberFormat="1" applyFill="1" applyAlignment="1">
      <alignment horizontal="center"/>
    </xf>
    <xf numFmtId="166" fontId="0" fillId="18" borderId="13" xfId="0" applyNumberFormat="1" applyFill="1" applyBorder="1" applyAlignment="1">
      <alignment horizontal="center"/>
    </xf>
    <xf numFmtId="9" fontId="0" fillId="18" borderId="0" xfId="2" applyFont="1" applyFill="1" applyAlignment="1">
      <alignment horizontal="center"/>
    </xf>
    <xf numFmtId="0" fontId="0" fillId="18" borderId="0" xfId="0" applyFill="1" applyAlignment="1">
      <alignment horizontal="center"/>
    </xf>
    <xf numFmtId="1" fontId="0" fillId="18" borderId="0" xfId="2" applyNumberFormat="1" applyFont="1" applyFill="1" applyAlignment="1">
      <alignment horizontal="center"/>
    </xf>
    <xf numFmtId="0" fontId="0" fillId="20" borderId="0" xfId="0" applyFill="1"/>
    <xf numFmtId="168" fontId="7" fillId="20" borderId="0" xfId="2" applyNumberFormat="1" applyFont="1" applyFill="1" applyAlignment="1">
      <alignment horizontal="left"/>
    </xf>
    <xf numFmtId="10" fontId="1" fillId="16" borderId="0" xfId="0" applyNumberFormat="1" applyFont="1" applyFill="1" applyAlignment="1">
      <alignment horizontal="center"/>
    </xf>
    <xf numFmtId="0" fontId="4" fillId="0" borderId="20" xfId="0" applyFont="1" applyBorder="1" applyAlignment="1">
      <alignment horizontal="left" wrapText="1"/>
    </xf>
    <xf numFmtId="9" fontId="4" fillId="0" borderId="5" xfId="0" applyNumberFormat="1" applyFont="1" applyBorder="1" applyAlignment="1">
      <alignment horizontal="left"/>
    </xf>
    <xf numFmtId="6" fontId="0" fillId="16" borderId="0" xfId="0" applyNumberFormat="1" applyFill="1" applyAlignment="1">
      <alignment horizontal="center"/>
    </xf>
    <xf numFmtId="6" fontId="0" fillId="18" borderId="0" xfId="0" applyNumberFormat="1" applyFill="1" applyAlignment="1">
      <alignment horizontal="center"/>
    </xf>
    <xf numFmtId="0" fontId="0" fillId="21" borderId="0" xfId="0" applyFill="1" applyAlignment="1">
      <alignment horizontal="center"/>
    </xf>
    <xf numFmtId="0" fontId="0" fillId="21" borderId="13" xfId="0" applyFill="1" applyBorder="1" applyAlignment="1">
      <alignment horizontal="center"/>
    </xf>
    <xf numFmtId="164" fontId="0" fillId="18" borderId="0" xfId="0" applyNumberFormat="1" applyFill="1" applyAlignment="1">
      <alignment horizontal="center"/>
    </xf>
    <xf numFmtId="165" fontId="0" fillId="18" borderId="0" xfId="0" applyNumberFormat="1" applyFill="1" applyAlignment="1">
      <alignment horizontal="center"/>
    </xf>
    <xf numFmtId="9" fontId="0" fillId="18" borderId="0" xfId="0" applyNumberFormat="1" applyFill="1" applyAlignment="1">
      <alignment horizontal="center"/>
    </xf>
    <xf numFmtId="164" fontId="0" fillId="18" borderId="13" xfId="0" applyNumberFormat="1" applyFill="1" applyBorder="1" applyAlignment="1">
      <alignment horizontal="center"/>
    </xf>
    <xf numFmtId="9" fontId="0" fillId="18" borderId="13" xfId="0" applyNumberFormat="1" applyFill="1" applyBorder="1" applyAlignment="1">
      <alignment horizontal="center"/>
    </xf>
    <xf numFmtId="0" fontId="36" fillId="0" borderId="0" xfId="0" applyFont="1"/>
    <xf numFmtId="0" fontId="39" fillId="0" borderId="0" xfId="0" applyFont="1"/>
    <xf numFmtId="164" fontId="0" fillId="16" borderId="44" xfId="0" applyNumberFormat="1" applyFill="1" applyBorder="1" applyAlignment="1">
      <alignment horizontal="center"/>
    </xf>
    <xf numFmtId="10" fontId="0" fillId="16" borderId="13" xfId="0" applyNumberFormat="1" applyFill="1" applyBorder="1" applyAlignment="1">
      <alignment horizontal="center"/>
    </xf>
    <xf numFmtId="8" fontId="0" fillId="16" borderId="0" xfId="0" applyNumberFormat="1" applyFill="1" applyAlignment="1">
      <alignment horizontal="center"/>
    </xf>
    <xf numFmtId="2" fontId="0" fillId="16" borderId="0" xfId="0" applyNumberFormat="1" applyFill="1" applyAlignment="1">
      <alignment horizontal="center"/>
    </xf>
    <xf numFmtId="8" fontId="0" fillId="16" borderId="13" xfId="0" applyNumberFormat="1" applyFill="1" applyBorder="1" applyAlignment="1">
      <alignment horizontal="center"/>
    </xf>
    <xf numFmtId="0" fontId="0" fillId="21" borderId="0" xfId="0" applyFill="1"/>
    <xf numFmtId="164" fontId="0" fillId="18" borderId="44" xfId="0" applyNumberFormat="1" applyFill="1" applyBorder="1" applyAlignment="1">
      <alignment horizontal="center"/>
    </xf>
    <xf numFmtId="10" fontId="0" fillId="18" borderId="13" xfId="0" applyNumberFormat="1" applyFill="1" applyBorder="1" applyAlignment="1">
      <alignment horizontal="center"/>
    </xf>
    <xf numFmtId="8" fontId="0" fillId="18" borderId="0" xfId="0" applyNumberFormat="1" applyFill="1" applyAlignment="1">
      <alignment horizontal="center"/>
    </xf>
    <xf numFmtId="2" fontId="0" fillId="18" borderId="0" xfId="0" applyNumberFormat="1" applyFill="1" applyAlignment="1">
      <alignment horizontal="center"/>
    </xf>
    <xf numFmtId="8" fontId="0" fillId="18" borderId="13" xfId="0" applyNumberFormat="1" applyFill="1" applyBorder="1" applyAlignment="1">
      <alignment horizontal="center"/>
    </xf>
    <xf numFmtId="9" fontId="0" fillId="16" borderId="45" xfId="0" applyNumberFormat="1" applyFill="1" applyBorder="1" applyAlignment="1">
      <alignment horizontal="center"/>
    </xf>
    <xf numFmtId="9" fontId="0" fillId="18" borderId="45" xfId="0" applyNumberFormat="1" applyFill="1" applyBorder="1" applyAlignment="1">
      <alignment horizontal="center"/>
    </xf>
    <xf numFmtId="0" fontId="0" fillId="20" borderId="13" xfId="0" applyFill="1" applyBorder="1"/>
    <xf numFmtId="168" fontId="0" fillId="0" borderId="0" xfId="0" applyNumberFormat="1"/>
    <xf numFmtId="0" fontId="2" fillId="0" borderId="0" xfId="1" applyAlignment="1">
      <alignment horizontal="center"/>
    </xf>
    <xf numFmtId="1" fontId="0" fillId="0" borderId="0" xfId="0" applyNumberFormat="1" applyAlignment="1">
      <alignment horizontal="center"/>
    </xf>
    <xf numFmtId="9" fontId="0" fillId="0" borderId="0" xfId="2" applyFont="1" applyFill="1" applyBorder="1" applyAlignment="1">
      <alignment horizontal="center"/>
    </xf>
    <xf numFmtId="1" fontId="0" fillId="18" borderId="0" xfId="0" applyNumberFormat="1" applyFill="1" applyAlignment="1">
      <alignment horizontal="center"/>
    </xf>
    <xf numFmtId="9" fontId="0" fillId="18" borderId="0" xfId="2" applyFont="1" applyFill="1" applyBorder="1" applyAlignment="1">
      <alignment horizontal="center"/>
    </xf>
    <xf numFmtId="9" fontId="0" fillId="18" borderId="13" xfId="2" applyFont="1" applyFill="1" applyBorder="1" applyAlignment="1">
      <alignment horizontal="center"/>
    </xf>
    <xf numFmtId="0" fontId="38" fillId="0" borderId="18" xfId="0" applyFont="1" applyBorder="1" applyAlignment="1">
      <alignment horizontal="left" wrapText="1"/>
    </xf>
    <xf numFmtId="9" fontId="4" fillId="16" borderId="1" xfId="0" applyNumberFormat="1" applyFont="1" applyFill="1" applyBorder="1" applyAlignment="1">
      <alignment horizontal="left"/>
    </xf>
    <xf numFmtId="9" fontId="4" fillId="16" borderId="2" xfId="0" applyNumberFormat="1" applyFont="1" applyFill="1" applyBorder="1" applyAlignment="1">
      <alignment horizontal="left"/>
    </xf>
    <xf numFmtId="9" fontId="4" fillId="16" borderId="7" xfId="0" applyNumberFormat="1" applyFont="1" applyFill="1" applyBorder="1" applyAlignment="1">
      <alignment horizontal="left"/>
    </xf>
    <xf numFmtId="0" fontId="4" fillId="16" borderId="1" xfId="0" applyFont="1" applyFill="1" applyBorder="1" applyAlignment="1">
      <alignment horizontal="left"/>
    </xf>
    <xf numFmtId="0" fontId="4" fillId="16" borderId="2" xfId="0" applyFont="1" applyFill="1" applyBorder="1" applyAlignment="1">
      <alignment horizontal="left"/>
    </xf>
    <xf numFmtId="0" fontId="4" fillId="16" borderId="7" xfId="0" applyFont="1" applyFill="1" applyBorder="1" applyAlignment="1">
      <alignment horizontal="left"/>
    </xf>
    <xf numFmtId="167" fontId="4" fillId="16" borderId="1" xfId="0" applyNumberFormat="1" applyFont="1" applyFill="1" applyBorder="1" applyAlignment="1">
      <alignment horizontal="left"/>
    </xf>
    <xf numFmtId="167" fontId="4" fillId="16" borderId="2" xfId="0" applyNumberFormat="1" applyFont="1" applyFill="1" applyBorder="1" applyAlignment="1">
      <alignment horizontal="left"/>
    </xf>
    <xf numFmtId="167" fontId="4" fillId="16" borderId="7" xfId="0" applyNumberFormat="1" applyFont="1" applyFill="1" applyBorder="1" applyAlignment="1">
      <alignment horizontal="left"/>
    </xf>
    <xf numFmtId="0" fontId="2" fillId="16" borderId="0" xfId="1" applyFill="1" applyAlignment="1">
      <alignment horizontal="center"/>
    </xf>
    <xf numFmtId="10" fontId="0" fillId="0" borderId="0" xfId="2" applyNumberFormat="1" applyFont="1" applyAlignment="1">
      <alignment horizontal="center"/>
    </xf>
    <xf numFmtId="164" fontId="0" fillId="7" borderId="0" xfId="0" applyNumberFormat="1" applyFill="1" applyAlignment="1">
      <alignment horizontal="center"/>
    </xf>
    <xf numFmtId="0" fontId="0" fillId="0" borderId="0" xfId="0" applyAlignment="1">
      <alignment wrapText="1"/>
    </xf>
    <xf numFmtId="0" fontId="37" fillId="0" borderId="44" xfId="0" applyFont="1" applyBorder="1" applyAlignment="1">
      <alignment horizontal="center"/>
    </xf>
    <xf numFmtId="0" fontId="37" fillId="0" borderId="15" xfId="0" applyFont="1" applyBorder="1" applyAlignment="1">
      <alignment horizontal="center"/>
    </xf>
    <xf numFmtId="0" fontId="35" fillId="0" borderId="0" xfId="0" applyFont="1" applyAlignment="1">
      <alignment horizontal="center"/>
    </xf>
    <xf numFmtId="0" fontId="38" fillId="0" borderId="0" xfId="1" applyFont="1" applyAlignment="1">
      <alignment horizontal="left"/>
    </xf>
    <xf numFmtId="0" fontId="40" fillId="0" borderId="0" xfId="1" applyFont="1" applyAlignment="1">
      <alignment horizontal="left"/>
    </xf>
    <xf numFmtId="0" fontId="2" fillId="0" borderId="0" xfId="1" applyAlignment="1">
      <alignment horizontal="left"/>
    </xf>
    <xf numFmtId="3" fontId="32" fillId="22" borderId="43" xfId="0" applyNumberFormat="1" applyFont="1" applyFill="1" applyBorder="1"/>
    <xf numFmtId="9" fontId="0" fillId="0" borderId="0" xfId="2" applyFont="1"/>
    <xf numFmtId="0" fontId="0" fillId="21" borderId="45" xfId="0" applyFill="1" applyBorder="1"/>
    <xf numFmtId="0" fontId="0" fillId="21" borderId="13" xfId="0" applyFill="1" applyBorder="1"/>
    <xf numFmtId="0" fontId="30" fillId="8" borderId="42" xfId="0" applyFont="1" applyFill="1" applyBorder="1" applyAlignment="1">
      <alignment horizontal="center"/>
    </xf>
    <xf numFmtId="0" fontId="1" fillId="11" borderId="0" xfId="0" applyFont="1" applyFill="1" applyAlignment="1">
      <alignment horizontal="center"/>
    </xf>
    <xf numFmtId="0" fontId="1" fillId="12" borderId="0" xfId="0" applyFont="1" applyFill="1" applyAlignment="1">
      <alignment horizontal="center"/>
    </xf>
    <xf numFmtId="0" fontId="0" fillId="21" borderId="44" xfId="0" applyFill="1" applyBorder="1" applyAlignment="1">
      <alignment horizontal="center"/>
    </xf>
    <xf numFmtId="0" fontId="0" fillId="21" borderId="0" xfId="0" applyFill="1" applyAlignment="1">
      <alignment horizontal="center"/>
    </xf>
    <xf numFmtId="0" fontId="0" fillId="21" borderId="13" xfId="0" applyFill="1" applyBorder="1" applyAlignment="1">
      <alignment horizontal="center"/>
    </xf>
    <xf numFmtId="0" fontId="0" fillId="0" borderId="44" xfId="0" applyBorder="1" applyAlignment="1">
      <alignment horizontal="left" vertical="center"/>
    </xf>
    <xf numFmtId="0" fontId="0" fillId="0" borderId="0" xfId="0" applyAlignment="1">
      <alignment horizontal="left" vertical="center"/>
    </xf>
    <xf numFmtId="0" fontId="0" fillId="0" borderId="13" xfId="0" applyBorder="1" applyAlignment="1">
      <alignment horizontal="left" vertical="center"/>
    </xf>
    <xf numFmtId="0" fontId="1" fillId="7" borderId="0" xfId="0" applyFont="1" applyFill="1" applyAlignment="1">
      <alignment horizontal="center"/>
    </xf>
    <xf numFmtId="0" fontId="1" fillId="13" borderId="0" xfId="0" applyFont="1" applyFill="1" applyAlignment="1">
      <alignment horizontal="center"/>
    </xf>
    <xf numFmtId="0" fontId="2" fillId="0" borderId="0" xfId="1" applyBorder="1" applyAlignment="1">
      <alignment horizontal="left" vertical="center"/>
    </xf>
    <xf numFmtId="0" fontId="2" fillId="0" borderId="13" xfId="1" applyBorder="1" applyAlignment="1">
      <alignment horizontal="left" vertical="center"/>
    </xf>
    <xf numFmtId="0" fontId="1" fillId="0" borderId="0" xfId="0" applyFont="1" applyAlignment="1">
      <alignment horizontal="center"/>
    </xf>
    <xf numFmtId="0" fontId="1" fillId="0" borderId="13" xfId="0" applyFont="1" applyBorder="1" applyAlignment="1">
      <alignment horizontal="center"/>
    </xf>
    <xf numFmtId="0" fontId="0" fillId="16" borderId="0" xfId="0" applyFill="1" applyAlignment="1">
      <alignment horizontal="left"/>
    </xf>
    <xf numFmtId="0" fontId="0" fillId="18" borderId="0" xfId="0" applyFill="1" applyAlignment="1">
      <alignment horizontal="left"/>
    </xf>
    <xf numFmtId="0" fontId="0" fillId="14" borderId="0" xfId="0" applyFill="1" applyAlignment="1">
      <alignment horizontal="left"/>
    </xf>
    <xf numFmtId="0" fontId="0" fillId="15" borderId="0" xfId="0" applyFill="1" applyAlignment="1">
      <alignment horizontal="left"/>
    </xf>
    <xf numFmtId="0" fontId="0" fillId="19" borderId="0" xfId="0" applyFill="1" applyAlignment="1">
      <alignment horizontal="left"/>
    </xf>
  </cellXfs>
  <cellStyles count="481">
    <cellStyle name="20% - Accent1 2" xfId="5" xr:uid="{D64F3DD0-92DC-4203-B5DC-1E608F77C0ED}"/>
    <cellStyle name="20% - Accent1 2 2" xfId="6" xr:uid="{5ABB084D-969F-4926-929E-1F0A7900A243}"/>
    <cellStyle name="20% - Accent1 2 2 2" xfId="140" xr:uid="{B8F55FB0-93F8-4935-A6A6-3F259CA06E06}"/>
    <cellStyle name="20% - Accent1 2 2 2 2" xfId="162" xr:uid="{19B88A76-5E61-4CE2-803E-AC44E60580C3}"/>
    <cellStyle name="20% - Accent1 2 2 2 2 2" xfId="206" xr:uid="{574202A6-91F0-4DF5-BAA1-4C17EE40BF07}"/>
    <cellStyle name="20% - Accent1 2 2 2 2 2 2" xfId="294" xr:uid="{7F135CA6-4BC9-4D6B-B8FB-8C629A7AC5AF}"/>
    <cellStyle name="20% - Accent1 2 2 2 2 2 2 2" xfId="470" xr:uid="{873720CF-8E23-4A44-B895-440CDA74839B}"/>
    <cellStyle name="20% - Accent1 2 2 2 2 2 3" xfId="382" xr:uid="{52F8B92C-1789-4825-8AB5-FE4E9D0B5106}"/>
    <cellStyle name="20% - Accent1 2 2 2 2 3" xfId="250" xr:uid="{D7C6D872-9328-4451-AB29-161454200020}"/>
    <cellStyle name="20% - Accent1 2 2 2 2 3 2" xfId="426" xr:uid="{9FDC7DA9-DCB7-4516-A7EE-259A83E640B1}"/>
    <cellStyle name="20% - Accent1 2 2 2 2 4" xfId="338" xr:uid="{E2D924F6-1F0B-4571-A205-9142C33DBE02}"/>
    <cellStyle name="20% - Accent1 2 2 2 3" xfId="184" xr:uid="{812DF92D-10B0-47E1-A357-9249EBA93B6B}"/>
    <cellStyle name="20% - Accent1 2 2 2 3 2" xfId="272" xr:uid="{9284DEED-4DD7-4395-A59A-AE254F12AC74}"/>
    <cellStyle name="20% - Accent1 2 2 2 3 2 2" xfId="448" xr:uid="{C27F978B-787F-43A3-B07D-18A17BCC4594}"/>
    <cellStyle name="20% - Accent1 2 2 2 3 3" xfId="360" xr:uid="{60A9567F-C5E5-4147-8DF0-0A3FF159D918}"/>
    <cellStyle name="20% - Accent1 2 2 2 4" xfId="228" xr:uid="{7017C126-CBFF-499D-9088-C640DCBCC8AA}"/>
    <cellStyle name="20% - Accent1 2 2 2 4 2" xfId="404" xr:uid="{F5CCE992-4B8A-4A33-A2C0-1BC4DF0A748F}"/>
    <cellStyle name="20% - Accent1 2 2 2 5" xfId="316" xr:uid="{44335D0F-A994-4A43-A20B-812FDA9E7B1F}"/>
    <cellStyle name="20% - Accent1 2 2 3" xfId="151" xr:uid="{F02891AB-6605-4C13-8B54-6B07A8D07892}"/>
    <cellStyle name="20% - Accent1 2 2 3 2" xfId="195" xr:uid="{7A3F468D-2509-40DF-8263-F810A6DDAFC0}"/>
    <cellStyle name="20% - Accent1 2 2 3 2 2" xfId="283" xr:uid="{376A152C-C13D-4554-9118-7E0B3050303E}"/>
    <cellStyle name="20% - Accent1 2 2 3 2 2 2" xfId="459" xr:uid="{5E3FED5B-84BD-417C-8923-8495980848E8}"/>
    <cellStyle name="20% - Accent1 2 2 3 2 3" xfId="371" xr:uid="{5BEE2B73-9538-4909-8DAE-65D82E4349D2}"/>
    <cellStyle name="20% - Accent1 2 2 3 3" xfId="239" xr:uid="{3FCC0582-4090-4DB9-893A-4F011BF56449}"/>
    <cellStyle name="20% - Accent1 2 2 3 3 2" xfId="415" xr:uid="{A0085065-004C-4F99-8EC2-D466A73CF40A}"/>
    <cellStyle name="20% - Accent1 2 2 3 4" xfId="327" xr:uid="{1203FD47-1386-47E0-BD45-99EBD5A15069}"/>
    <cellStyle name="20% - Accent1 2 2 4" xfId="173" xr:uid="{DD24BB59-7B01-4E30-B6B2-95D9CFA7E769}"/>
    <cellStyle name="20% - Accent1 2 2 4 2" xfId="261" xr:uid="{7C0BEB98-A1D6-4C0B-BF61-88AA83101F2D}"/>
    <cellStyle name="20% - Accent1 2 2 4 2 2" xfId="437" xr:uid="{30AEF14D-FC5A-429A-97FB-C48C59D83836}"/>
    <cellStyle name="20% - Accent1 2 2 4 3" xfId="349" xr:uid="{4AE1D0C8-F51A-4F81-A5C0-723AACDC2C37}"/>
    <cellStyle name="20% - Accent1 2 2 5" xfId="217" xr:uid="{2BF0C5CA-8C73-4B54-A495-7CEDA40905D8}"/>
    <cellStyle name="20% - Accent1 2 2 5 2" xfId="393" xr:uid="{DF5E1D49-085F-4887-A27C-D301B9526350}"/>
    <cellStyle name="20% - Accent1 2 2 6" xfId="305" xr:uid="{97A30D80-5FFE-4C67-8D40-D315F8CDE397}"/>
    <cellStyle name="20% - Accent2 2" xfId="7" xr:uid="{FB5E157D-1337-4D47-9ABE-C0E392EE9DEA}"/>
    <cellStyle name="20% - Accent2 2 2" xfId="8" xr:uid="{625637E3-68B5-41D8-977C-6EEC0EF9F775}"/>
    <cellStyle name="20% - Accent2 2 2 2" xfId="141" xr:uid="{6062F606-7BE2-4F4F-85C0-3C23846F5B4E}"/>
    <cellStyle name="20% - Accent2 2 2 2 2" xfId="163" xr:uid="{F227F56B-F5EB-4C98-A664-6C252732E2DF}"/>
    <cellStyle name="20% - Accent2 2 2 2 2 2" xfId="207" xr:uid="{D2739EF9-C23F-4255-A997-80E03123A1BC}"/>
    <cellStyle name="20% - Accent2 2 2 2 2 2 2" xfId="295" xr:uid="{C67707C0-02AE-4D23-B3A1-509B5942C78B}"/>
    <cellStyle name="20% - Accent2 2 2 2 2 2 2 2" xfId="471" xr:uid="{C1A33C8C-1913-45A2-A074-25ED1165AF7D}"/>
    <cellStyle name="20% - Accent2 2 2 2 2 2 3" xfId="383" xr:uid="{FFA752AF-4F48-4D67-A6FB-176D35382516}"/>
    <cellStyle name="20% - Accent2 2 2 2 2 3" xfId="251" xr:uid="{97665901-EF84-4896-8873-32CA58B89714}"/>
    <cellStyle name="20% - Accent2 2 2 2 2 3 2" xfId="427" xr:uid="{BBA6D0EB-DE91-4858-83C6-E181D2665AA3}"/>
    <cellStyle name="20% - Accent2 2 2 2 2 4" xfId="339" xr:uid="{A6D92C61-1457-4542-9C5F-0945AE3D1ACD}"/>
    <cellStyle name="20% - Accent2 2 2 2 3" xfId="185" xr:uid="{25F0E42D-E7F5-4962-9E56-0DA31F351F7D}"/>
    <cellStyle name="20% - Accent2 2 2 2 3 2" xfId="273" xr:uid="{B51EE560-C260-4268-82C3-30468E27D966}"/>
    <cellStyle name="20% - Accent2 2 2 2 3 2 2" xfId="449" xr:uid="{334BAE3D-8760-4C47-BE93-F5A87CF103E8}"/>
    <cellStyle name="20% - Accent2 2 2 2 3 3" xfId="361" xr:uid="{7220C563-FE26-4DDA-8E72-7F8D3ECFE4AA}"/>
    <cellStyle name="20% - Accent2 2 2 2 4" xfId="229" xr:uid="{F19F95E8-2A7B-4950-B0CF-CC28ADF9BFF0}"/>
    <cellStyle name="20% - Accent2 2 2 2 4 2" xfId="405" xr:uid="{B80E5185-381E-4EAC-95DC-709FDF6E2C7A}"/>
    <cellStyle name="20% - Accent2 2 2 2 5" xfId="317" xr:uid="{6FAA4070-D8A5-497F-B73C-8BE463A76A1E}"/>
    <cellStyle name="20% - Accent2 2 2 3" xfId="152" xr:uid="{7D1C9651-53DF-4375-97C1-D815284B7240}"/>
    <cellStyle name="20% - Accent2 2 2 3 2" xfId="196" xr:uid="{4AEE1482-286D-462B-BC6D-B4255ABC5D00}"/>
    <cellStyle name="20% - Accent2 2 2 3 2 2" xfId="284" xr:uid="{1427FB93-3619-4DEF-BA46-B972AE049710}"/>
    <cellStyle name="20% - Accent2 2 2 3 2 2 2" xfId="460" xr:uid="{5D977952-C0B7-437E-99D2-7A1672AECFB5}"/>
    <cellStyle name="20% - Accent2 2 2 3 2 3" xfId="372" xr:uid="{F086556B-F216-4907-8497-DAEB6AD82245}"/>
    <cellStyle name="20% - Accent2 2 2 3 3" xfId="240" xr:uid="{FA02AB9A-CF13-49B0-A0F0-4136521737EE}"/>
    <cellStyle name="20% - Accent2 2 2 3 3 2" xfId="416" xr:uid="{CEDE239E-9804-48BE-8E16-80B24EDC900A}"/>
    <cellStyle name="20% - Accent2 2 2 3 4" xfId="328" xr:uid="{0EF85953-1BA2-4735-955B-13405A1E7C7A}"/>
    <cellStyle name="20% - Accent2 2 2 4" xfId="174" xr:uid="{5EB8FE4B-7DF5-4D71-99F0-70F57B10285D}"/>
    <cellStyle name="20% - Accent2 2 2 4 2" xfId="262" xr:uid="{C3418FE0-3962-4FB2-9EFB-00983D5249DD}"/>
    <cellStyle name="20% - Accent2 2 2 4 2 2" xfId="438" xr:uid="{7B4500BE-034B-4416-8917-0BCF2AD36BC9}"/>
    <cellStyle name="20% - Accent2 2 2 4 3" xfId="350" xr:uid="{9D0195FD-D5D4-4220-8A0F-EBA1915BA8FF}"/>
    <cellStyle name="20% - Accent2 2 2 5" xfId="218" xr:uid="{59ECDAA5-C4FB-4F85-8A97-40380F1634B3}"/>
    <cellStyle name="20% - Accent2 2 2 5 2" xfId="394" xr:uid="{8D7EAC9D-A0DF-489E-9891-EDD101733D53}"/>
    <cellStyle name="20% - Accent2 2 2 6" xfId="306" xr:uid="{651585BD-8DD3-4F65-9921-C92A0F415DFB}"/>
    <cellStyle name="20% - Accent3 2" xfId="9" xr:uid="{D19F359C-256D-4A9C-A467-F9233125DDA2}"/>
    <cellStyle name="20% - Accent3 2 2" xfId="10" xr:uid="{16EB52D1-D0DD-4470-B8DD-EBF02BC2F531}"/>
    <cellStyle name="20% - Accent3 2 2 2" xfId="142" xr:uid="{2763279E-DEFA-4F5E-82AD-1A4A8007E946}"/>
    <cellStyle name="20% - Accent3 2 2 2 2" xfId="164" xr:uid="{2052CBAF-71EB-4B4C-B9D5-6D1B6222FC15}"/>
    <cellStyle name="20% - Accent3 2 2 2 2 2" xfId="208" xr:uid="{9031B22C-65A7-4D77-98F4-D2C7D6D18E1F}"/>
    <cellStyle name="20% - Accent3 2 2 2 2 2 2" xfId="296" xr:uid="{EA2EC16F-627A-4857-86B8-9E155A9A1112}"/>
    <cellStyle name="20% - Accent3 2 2 2 2 2 2 2" xfId="472" xr:uid="{62D16E39-E103-47A0-B6E5-DEC13366AAEF}"/>
    <cellStyle name="20% - Accent3 2 2 2 2 2 3" xfId="384" xr:uid="{A88FF1E5-072F-4BF9-BCB3-04C9ED0B16FF}"/>
    <cellStyle name="20% - Accent3 2 2 2 2 3" xfId="252" xr:uid="{B5A4869D-0144-451B-B85A-5403A9FF1567}"/>
    <cellStyle name="20% - Accent3 2 2 2 2 3 2" xfId="428" xr:uid="{AC32818B-82CC-4564-8B1D-519C92559BEA}"/>
    <cellStyle name="20% - Accent3 2 2 2 2 4" xfId="340" xr:uid="{CFFF1662-950D-4B6E-8854-13E527C0A38E}"/>
    <cellStyle name="20% - Accent3 2 2 2 3" xfId="186" xr:uid="{0F8D0D30-147D-47EE-AC19-64F9179D77AA}"/>
    <cellStyle name="20% - Accent3 2 2 2 3 2" xfId="274" xr:uid="{19E20444-1171-44FE-8E59-C8705909D39D}"/>
    <cellStyle name="20% - Accent3 2 2 2 3 2 2" xfId="450" xr:uid="{2F9F42A5-7AE0-418C-ABA7-0244FED49C07}"/>
    <cellStyle name="20% - Accent3 2 2 2 3 3" xfId="362" xr:uid="{743C86AE-92A1-4E0C-8FF0-3FD1E385A293}"/>
    <cellStyle name="20% - Accent3 2 2 2 4" xfId="230" xr:uid="{831A30F2-F78B-477A-B863-22EEFEC8A5B3}"/>
    <cellStyle name="20% - Accent3 2 2 2 4 2" xfId="406" xr:uid="{15BE1222-D92A-41E7-8A2B-F0A566EC045A}"/>
    <cellStyle name="20% - Accent3 2 2 2 5" xfId="318" xr:uid="{5D7067D5-6B4C-4F85-8F46-CEF45C76A734}"/>
    <cellStyle name="20% - Accent3 2 2 3" xfId="153" xr:uid="{74594598-568A-42AA-BDDA-A3487A99D18C}"/>
    <cellStyle name="20% - Accent3 2 2 3 2" xfId="197" xr:uid="{6A3E1CB3-4ABC-4F3B-A1A5-7396FB79E3C0}"/>
    <cellStyle name="20% - Accent3 2 2 3 2 2" xfId="285" xr:uid="{6BB6EFB6-DACF-42CA-95F6-ABF88F719030}"/>
    <cellStyle name="20% - Accent3 2 2 3 2 2 2" xfId="461" xr:uid="{454C37D5-E87B-49E8-BBB9-2A9611E61C1D}"/>
    <cellStyle name="20% - Accent3 2 2 3 2 3" xfId="373" xr:uid="{DB3C154C-D90D-47B2-91AE-B826DA14B101}"/>
    <cellStyle name="20% - Accent3 2 2 3 3" xfId="241" xr:uid="{B334304C-02FC-4DB4-BE1C-9B46A619F409}"/>
    <cellStyle name="20% - Accent3 2 2 3 3 2" xfId="417" xr:uid="{16DCD361-A2A8-48A0-9931-6C39896331D1}"/>
    <cellStyle name="20% - Accent3 2 2 3 4" xfId="329" xr:uid="{057226B4-18A8-4E77-89E5-627EBA26640F}"/>
    <cellStyle name="20% - Accent3 2 2 4" xfId="175" xr:uid="{CCC3FBEE-8098-438B-9460-CAB528F46F52}"/>
    <cellStyle name="20% - Accent3 2 2 4 2" xfId="263" xr:uid="{236B4FDD-133B-498B-8C31-A3CA62386805}"/>
    <cellStyle name="20% - Accent3 2 2 4 2 2" xfId="439" xr:uid="{2888326E-B468-47B8-9959-18A5007F4743}"/>
    <cellStyle name="20% - Accent3 2 2 4 3" xfId="351" xr:uid="{D02ED8E5-653F-47EC-8F6A-0486082080D8}"/>
    <cellStyle name="20% - Accent3 2 2 5" xfId="219" xr:uid="{24656629-B356-4CAE-BE95-CDD02E629D6C}"/>
    <cellStyle name="20% - Accent3 2 2 5 2" xfId="395" xr:uid="{28896C37-C622-4C76-A452-DEE2C52079D7}"/>
    <cellStyle name="20% - Accent3 2 2 6" xfId="307" xr:uid="{71260A70-B08A-4B55-B0F5-7ED113BF58C3}"/>
    <cellStyle name="20% - Accent4 2" xfId="11" xr:uid="{D8DF7206-E0FD-4A5C-82D6-EF4673CC3942}"/>
    <cellStyle name="20% - Accent4 2 2" xfId="12" xr:uid="{FC1C1CC3-83A7-490D-BD22-B4E512506CAB}"/>
    <cellStyle name="20% - Accent4 2 2 2" xfId="143" xr:uid="{51B5EBE6-EC78-4EAA-8035-A444A8A31C68}"/>
    <cellStyle name="20% - Accent4 2 2 2 2" xfId="165" xr:uid="{1074896B-CF48-4568-963C-50CDEC898264}"/>
    <cellStyle name="20% - Accent4 2 2 2 2 2" xfId="209" xr:uid="{2CE17098-414D-4999-B8BB-05FDB5F3FFE2}"/>
    <cellStyle name="20% - Accent4 2 2 2 2 2 2" xfId="297" xr:uid="{FA245D25-133C-4933-ACEA-0792B9527F77}"/>
    <cellStyle name="20% - Accent4 2 2 2 2 2 2 2" xfId="473" xr:uid="{D7AB8FDB-BEE5-49B4-81FC-3FE8A2EC1398}"/>
    <cellStyle name="20% - Accent4 2 2 2 2 2 3" xfId="385" xr:uid="{EC121F51-38FE-40F9-9E62-97ADC4384F55}"/>
    <cellStyle name="20% - Accent4 2 2 2 2 3" xfId="253" xr:uid="{423E3DB0-F8AC-446E-A2EC-FA114C008571}"/>
    <cellStyle name="20% - Accent4 2 2 2 2 3 2" xfId="429" xr:uid="{D6301256-0FCB-483C-A5A1-99D1C3E972C1}"/>
    <cellStyle name="20% - Accent4 2 2 2 2 4" xfId="341" xr:uid="{60A6AC86-0DF3-40D2-B19C-78056353A1E1}"/>
    <cellStyle name="20% - Accent4 2 2 2 3" xfId="187" xr:uid="{775D431B-3359-44BC-86A0-E762E07DC94C}"/>
    <cellStyle name="20% - Accent4 2 2 2 3 2" xfId="275" xr:uid="{07AA3EF9-C4F5-4677-BF6C-CC8005703716}"/>
    <cellStyle name="20% - Accent4 2 2 2 3 2 2" xfId="451" xr:uid="{BD4B7F27-552B-4E59-BFD2-B295B8A3CD1F}"/>
    <cellStyle name="20% - Accent4 2 2 2 3 3" xfId="363" xr:uid="{96CCCF19-B0F5-4683-9F8A-BD8208B359C8}"/>
    <cellStyle name="20% - Accent4 2 2 2 4" xfId="231" xr:uid="{1A3FCAFE-4D76-4FD8-94D9-4690EA8845AE}"/>
    <cellStyle name="20% - Accent4 2 2 2 4 2" xfId="407" xr:uid="{3959C597-6BE4-4E84-AE8E-10720FED39D8}"/>
    <cellStyle name="20% - Accent4 2 2 2 5" xfId="319" xr:uid="{27E8D248-4EDF-4FA9-981B-EF7349B0391B}"/>
    <cellStyle name="20% - Accent4 2 2 3" xfId="154" xr:uid="{0F14576D-C815-4F65-A21F-9F856A21345B}"/>
    <cellStyle name="20% - Accent4 2 2 3 2" xfId="198" xr:uid="{B4C35E93-9F48-43DB-B254-597CF7B74D47}"/>
    <cellStyle name="20% - Accent4 2 2 3 2 2" xfId="286" xr:uid="{CBE7351E-A9B8-487B-87B0-FE2DAF20DA08}"/>
    <cellStyle name="20% - Accent4 2 2 3 2 2 2" xfId="462" xr:uid="{0B940163-68F8-4DC7-9938-774C83D71EE9}"/>
    <cellStyle name="20% - Accent4 2 2 3 2 3" xfId="374" xr:uid="{044F185D-7DF2-4ED8-9396-4164230E0766}"/>
    <cellStyle name="20% - Accent4 2 2 3 3" xfId="242" xr:uid="{1B4B4F87-B1D6-44A3-B6E3-8425B5D9CE4E}"/>
    <cellStyle name="20% - Accent4 2 2 3 3 2" xfId="418" xr:uid="{0F4E34A9-A59A-4D69-BF14-E82EDD18A3FA}"/>
    <cellStyle name="20% - Accent4 2 2 3 4" xfId="330" xr:uid="{E31595C1-B164-4E50-8295-EB3804707738}"/>
    <cellStyle name="20% - Accent4 2 2 4" xfId="176" xr:uid="{96159699-74B8-4B56-A37E-0BAAF9141A44}"/>
    <cellStyle name="20% - Accent4 2 2 4 2" xfId="264" xr:uid="{C942BE82-8943-4B70-B096-A7EC12837354}"/>
    <cellStyle name="20% - Accent4 2 2 4 2 2" xfId="440" xr:uid="{294B91C0-04FB-46D6-A2FC-A4CF4D4417AF}"/>
    <cellStyle name="20% - Accent4 2 2 4 3" xfId="352" xr:uid="{DB240EF7-BD9B-4C1A-BE94-AFBD8C8267C5}"/>
    <cellStyle name="20% - Accent4 2 2 5" xfId="220" xr:uid="{24F313DC-C642-49D3-9DA4-75B0A362B3EA}"/>
    <cellStyle name="20% - Accent4 2 2 5 2" xfId="396" xr:uid="{EAFF5B66-98DA-4608-846C-81476C965FAA}"/>
    <cellStyle name="20% - Accent4 2 2 6" xfId="308" xr:uid="{CD195393-DA29-4744-88C6-03F65058FBF0}"/>
    <cellStyle name="Calculated" xfId="13" xr:uid="{04B7F6C6-37AC-493D-B6DF-072A54DFC628}"/>
    <cellStyle name="Comma 10" xfId="14" xr:uid="{6658E3F2-6D2F-44A9-9C17-47200452449C}"/>
    <cellStyle name="Comma 10 2" xfId="144" xr:uid="{82ACFF26-B8FD-415D-90C9-E842ED168163}"/>
    <cellStyle name="Comma 10 2 2" xfId="166" xr:uid="{AC28E2CB-5B96-45D0-87B7-54C309203644}"/>
    <cellStyle name="Comma 10 2 2 2" xfId="210" xr:uid="{CA573276-B562-4A0C-82A9-1B020E66A215}"/>
    <cellStyle name="Comma 10 2 2 2 2" xfId="298" xr:uid="{B7D2B8A5-4C9C-4447-B1D1-491F611936C8}"/>
    <cellStyle name="Comma 10 2 2 2 2 2" xfId="474" xr:uid="{FC299D51-0A92-4653-A138-701855407454}"/>
    <cellStyle name="Comma 10 2 2 2 3" xfId="386" xr:uid="{A7415021-0C12-4EF7-8B9A-F9FC1B1AF13B}"/>
    <cellStyle name="Comma 10 2 2 3" xfId="254" xr:uid="{49678FE8-ED6B-4DF7-B897-700CFF558CC5}"/>
    <cellStyle name="Comma 10 2 2 3 2" xfId="430" xr:uid="{D5F43247-F4ED-4028-831B-B33F84B6F08A}"/>
    <cellStyle name="Comma 10 2 2 4" xfId="342" xr:uid="{58E40423-704B-40A5-89F6-A3D2C8963954}"/>
    <cellStyle name="Comma 10 2 3" xfId="188" xr:uid="{C9728F1F-205A-4EB6-81C1-F2CC86FD9DF6}"/>
    <cellStyle name="Comma 10 2 3 2" xfId="276" xr:uid="{BF29B706-E96D-481F-9695-B95A126E3F11}"/>
    <cellStyle name="Comma 10 2 3 2 2" xfId="452" xr:uid="{3E675535-EA15-44A8-AD46-5146EBFE43E8}"/>
    <cellStyle name="Comma 10 2 3 3" xfId="364" xr:uid="{B4620339-094F-443F-A60F-22DA25699279}"/>
    <cellStyle name="Comma 10 2 4" xfId="232" xr:uid="{F11E0275-EB89-4748-BE5C-8984BBC78304}"/>
    <cellStyle name="Comma 10 2 4 2" xfId="408" xr:uid="{DBD59EF6-3621-4E55-B031-C0929C00EE15}"/>
    <cellStyle name="Comma 10 2 5" xfId="320" xr:uid="{B0A9FA1A-28E4-4CBA-AF79-73137EB7A2FF}"/>
    <cellStyle name="Comma 10 3" xfId="155" xr:uid="{EFF29A60-9942-415D-AAC1-6E09E0592707}"/>
    <cellStyle name="Comma 10 3 2" xfId="199" xr:uid="{1C4A76F5-5530-4A9E-B705-42768B667E81}"/>
    <cellStyle name="Comma 10 3 2 2" xfId="287" xr:uid="{9DAB6287-E47E-464C-83C5-348CE238495E}"/>
    <cellStyle name="Comma 10 3 2 2 2" xfId="463" xr:uid="{1CE2B754-43AF-4E3F-BF8B-442A43E5D178}"/>
    <cellStyle name="Comma 10 3 2 3" xfId="375" xr:uid="{0CDE3E74-845B-4839-B8C5-779229916420}"/>
    <cellStyle name="Comma 10 3 3" xfId="243" xr:uid="{FFECC556-B3EB-4813-8782-33D4A1E87FA9}"/>
    <cellStyle name="Comma 10 3 3 2" xfId="419" xr:uid="{C76372D6-D074-4473-B57D-87118B280557}"/>
    <cellStyle name="Comma 10 3 4" xfId="331" xr:uid="{76D16F9A-8985-4546-AC96-EA12D161E271}"/>
    <cellStyle name="Comma 10 4" xfId="177" xr:uid="{758E0EAF-A936-4CC3-B9FE-57DC4193D997}"/>
    <cellStyle name="Comma 10 4 2" xfId="265" xr:uid="{50E231E5-F0DC-4ADA-B5CF-6DAA53AB54CE}"/>
    <cellStyle name="Comma 10 4 2 2" xfId="441" xr:uid="{0AD280AD-84CB-40FC-9BC1-E8284A304B63}"/>
    <cellStyle name="Comma 10 4 3" xfId="353" xr:uid="{A8B9D010-8426-4B48-BB40-5D429349F1F8}"/>
    <cellStyle name="Comma 10 5" xfId="221" xr:uid="{0F5DDDD5-C17B-4E8A-96D1-879ACA6FC526}"/>
    <cellStyle name="Comma 10 5 2" xfId="397" xr:uid="{928D9F12-5BC7-4052-892E-9110655E287A}"/>
    <cellStyle name="Comma 10 6" xfId="309" xr:uid="{35F3C6B7-4245-4FAF-9614-B3D86D8560C7}"/>
    <cellStyle name="Comma 11" xfId="15" xr:uid="{169D201C-C997-4E85-B267-16405AF46EC7}"/>
    <cellStyle name="Comma 2" xfId="16" xr:uid="{27A67206-151E-4F49-9CB9-BEACD24DE191}"/>
    <cellStyle name="Comma 2 2" xfId="17" xr:uid="{3B447BE1-3AD2-4583-B54C-B6CBC0EE5E1D}"/>
    <cellStyle name="Comma 2 2 2" xfId="145" xr:uid="{BF877C90-63CE-41CF-9853-D84ADCD7B735}"/>
    <cellStyle name="Comma 2 2 2 2" xfId="167" xr:uid="{D362F6DE-C541-4049-9407-C8C585A5E450}"/>
    <cellStyle name="Comma 2 2 2 2 2" xfId="211" xr:uid="{024A7621-3EB3-411B-BB75-CE09C713CC33}"/>
    <cellStyle name="Comma 2 2 2 2 2 2" xfId="299" xr:uid="{EC491644-AB47-4F68-94A5-99F1FCC30810}"/>
    <cellStyle name="Comma 2 2 2 2 2 2 2" xfId="475" xr:uid="{4D91477E-0D08-46B0-81AB-F4142E5323FE}"/>
    <cellStyle name="Comma 2 2 2 2 2 3" xfId="387" xr:uid="{7C55B8B2-141D-4E67-ACD4-02F1B8C189E1}"/>
    <cellStyle name="Comma 2 2 2 2 3" xfId="255" xr:uid="{8E917B06-66A5-4DD7-B262-FDB94B98589C}"/>
    <cellStyle name="Comma 2 2 2 2 3 2" xfId="431" xr:uid="{1FBF7E8E-1120-4235-A1DF-8CF4B604B1CA}"/>
    <cellStyle name="Comma 2 2 2 2 4" xfId="343" xr:uid="{62778F09-CFF5-4EA1-96C6-A96BD2316636}"/>
    <cellStyle name="Comma 2 2 2 3" xfId="189" xr:uid="{756302F5-63AD-4371-BE48-E58F783A7576}"/>
    <cellStyle name="Comma 2 2 2 3 2" xfId="277" xr:uid="{37F293EB-943A-4721-9B7E-F240AFD3FD3C}"/>
    <cellStyle name="Comma 2 2 2 3 2 2" xfId="453" xr:uid="{1D2F71FE-A5D9-4256-A804-4A07E5C92DC4}"/>
    <cellStyle name="Comma 2 2 2 3 3" xfId="365" xr:uid="{3BD6AAE6-E865-4A30-AA80-5A40E88EF4A4}"/>
    <cellStyle name="Comma 2 2 2 4" xfId="233" xr:uid="{A5A1F2AD-6130-44BB-8A0C-EF59A36F357D}"/>
    <cellStyle name="Comma 2 2 2 4 2" xfId="409" xr:uid="{EC4AD512-7D3C-4DCA-8339-63E9FCCDC6B5}"/>
    <cellStyle name="Comma 2 2 2 5" xfId="321" xr:uid="{6E3FAD08-682F-4714-85AE-75D5ACD48812}"/>
    <cellStyle name="Comma 2 2 3" xfId="156" xr:uid="{0D373B96-7224-4AF2-8774-A29E6F70E069}"/>
    <cellStyle name="Comma 2 2 3 2" xfId="200" xr:uid="{9E65D545-1C34-4CF9-8685-0D3A21E5ECEB}"/>
    <cellStyle name="Comma 2 2 3 2 2" xfId="288" xr:uid="{71DCC77B-1A13-4AF6-A798-D0FD6CB6F06F}"/>
    <cellStyle name="Comma 2 2 3 2 2 2" xfId="464" xr:uid="{4568AA8A-993A-4A95-9007-887549BBD1FD}"/>
    <cellStyle name="Comma 2 2 3 2 3" xfId="376" xr:uid="{1ED98B3D-E5A0-41E2-B83E-BCF24CDD1076}"/>
    <cellStyle name="Comma 2 2 3 3" xfId="244" xr:uid="{78EBE4B7-870C-4543-9BF9-617769BF5FEE}"/>
    <cellStyle name="Comma 2 2 3 3 2" xfId="420" xr:uid="{9FF31B32-6DFE-49DA-9046-85236EACE841}"/>
    <cellStyle name="Comma 2 2 3 4" xfId="332" xr:uid="{95946ECE-8C88-46B2-8F2C-7744BA9AC640}"/>
    <cellStyle name="Comma 2 2 4" xfId="178" xr:uid="{620D1C1C-249B-43D2-9D41-39A431AC85D4}"/>
    <cellStyle name="Comma 2 2 4 2" xfId="266" xr:uid="{AC445D4B-A95C-4977-85A0-4E1DB995BF49}"/>
    <cellStyle name="Comma 2 2 4 2 2" xfId="442" xr:uid="{DFB7C2FC-0663-4470-BF79-43EA970194EE}"/>
    <cellStyle name="Comma 2 2 4 3" xfId="354" xr:uid="{C83936AB-852B-4A0F-824A-82A2A2BD44EF}"/>
    <cellStyle name="Comma 2 2 5" xfId="222" xr:uid="{7151B1AC-7D3B-4C73-BF83-A2B1B58758D9}"/>
    <cellStyle name="Comma 2 2 5 2" xfId="398" xr:uid="{1FCF13B5-46F7-43BA-9A21-3F533E997FC6}"/>
    <cellStyle name="Comma 2 2 6" xfId="310" xr:uid="{08D6DB98-419B-4D9B-A57C-6FC302DFA56B}"/>
    <cellStyle name="Comma 3" xfId="18" xr:uid="{9EDC9741-E041-4CD5-93BC-8BD6EBA98D43}"/>
    <cellStyle name="Comma 3 2" xfId="19" xr:uid="{2E74D182-48B5-4CD5-AE6C-C03829216473}"/>
    <cellStyle name="Comma 3 2 2" xfId="146" xr:uid="{D3504916-0F54-42BF-8523-BA113B38502A}"/>
    <cellStyle name="Comma 3 2 2 2" xfId="168" xr:uid="{49D1F5FF-97A9-4F94-A8D8-FBAD3F4509CC}"/>
    <cellStyle name="Comma 3 2 2 2 2" xfId="212" xr:uid="{37108419-B364-4243-80AB-780BF9DCC414}"/>
    <cellStyle name="Comma 3 2 2 2 2 2" xfId="300" xr:uid="{3A5374E9-5D2A-44F8-9DEF-D997A62CCFBF}"/>
    <cellStyle name="Comma 3 2 2 2 2 2 2" xfId="476" xr:uid="{48FADA0C-8D07-4357-81CE-562B4D06720D}"/>
    <cellStyle name="Comma 3 2 2 2 2 3" xfId="388" xr:uid="{496F10F6-0DC7-4923-ADC9-02DEEC8E5B56}"/>
    <cellStyle name="Comma 3 2 2 2 3" xfId="256" xr:uid="{AFB9127D-78BE-413B-9661-71E3E98BE5E6}"/>
    <cellStyle name="Comma 3 2 2 2 3 2" xfId="432" xr:uid="{AD6DEBD8-EA37-48E4-9B04-6236A087A9F9}"/>
    <cellStyle name="Comma 3 2 2 2 4" xfId="344" xr:uid="{03F89A57-8CFC-4E97-A5E2-8646E99D60A3}"/>
    <cellStyle name="Comma 3 2 2 3" xfId="190" xr:uid="{09E609D9-684A-411F-B207-F07721AA1D24}"/>
    <cellStyle name="Comma 3 2 2 3 2" xfId="278" xr:uid="{748CEAB2-3485-41D6-AC65-AF826F12A452}"/>
    <cellStyle name="Comma 3 2 2 3 2 2" xfId="454" xr:uid="{570C83D7-B705-418D-929D-E8D5388DA6AB}"/>
    <cellStyle name="Comma 3 2 2 3 3" xfId="366" xr:uid="{D0B40827-D119-4414-9E53-9672FD7E7C31}"/>
    <cellStyle name="Comma 3 2 2 4" xfId="234" xr:uid="{04822F81-E64F-4C37-8B77-F98653E6E75B}"/>
    <cellStyle name="Comma 3 2 2 4 2" xfId="410" xr:uid="{E3697F14-F0E9-4DE9-A954-ED6DCEE88300}"/>
    <cellStyle name="Comma 3 2 2 5" xfId="322" xr:uid="{45ABC9C8-BB88-4585-9C93-8EB2B09DA02A}"/>
    <cellStyle name="Comma 3 2 3" xfId="157" xr:uid="{294601E2-A4F2-41F3-BADF-A24D3F9D6558}"/>
    <cellStyle name="Comma 3 2 3 2" xfId="201" xr:uid="{95678D8F-EA6D-4F5F-AD2A-A04D9C7AD5C0}"/>
    <cellStyle name="Comma 3 2 3 2 2" xfId="289" xr:uid="{CA5E75F8-40B1-4CBD-A7BA-1650AFFF1C3C}"/>
    <cellStyle name="Comma 3 2 3 2 2 2" xfId="465" xr:uid="{16D95CEE-2C45-4626-A150-46D5E7BA952E}"/>
    <cellStyle name="Comma 3 2 3 2 3" xfId="377" xr:uid="{3A8D360E-6248-48C8-A235-AE9081D8B96F}"/>
    <cellStyle name="Comma 3 2 3 3" xfId="245" xr:uid="{090103FD-6604-46CE-AB45-2B610BC333DE}"/>
    <cellStyle name="Comma 3 2 3 3 2" xfId="421" xr:uid="{9BF03907-20D8-4A23-9509-5AF1B76B88E8}"/>
    <cellStyle name="Comma 3 2 3 4" xfId="333" xr:uid="{431057AC-3661-41B7-944F-C196C6C70D46}"/>
    <cellStyle name="Comma 3 2 4" xfId="179" xr:uid="{02680087-E475-4F5E-BB26-1CF4C391C1D8}"/>
    <cellStyle name="Comma 3 2 4 2" xfId="267" xr:uid="{D176F9B0-E5F7-4CCA-A2B5-5855B37E1C87}"/>
    <cellStyle name="Comma 3 2 4 2 2" xfId="443" xr:uid="{BC02E954-452B-42CE-A335-8272AEC34C4F}"/>
    <cellStyle name="Comma 3 2 4 3" xfId="355" xr:uid="{0A02BD03-B28E-4D4E-A1D1-26DD5D5FF58F}"/>
    <cellStyle name="Comma 3 2 5" xfId="223" xr:uid="{43BD0AF5-7716-4726-8714-7E454CDD5ECF}"/>
    <cellStyle name="Comma 3 2 5 2" xfId="399" xr:uid="{83AD15CE-87FC-4492-88EC-256E5C8B19C1}"/>
    <cellStyle name="Comma 3 2 6" xfId="311" xr:uid="{8382F7EB-EAD4-4174-8D2B-D1924D13E153}"/>
    <cellStyle name="Comma 4" xfId="20" xr:uid="{458CD5E7-B875-4091-A6B3-F71CB8CA8AA8}"/>
    <cellStyle name="Comma 5" xfId="21" xr:uid="{D6AF3976-5A9D-489C-87A7-987C7EE3AA61}"/>
    <cellStyle name="Comma 6" xfId="22" xr:uid="{C7FFB140-8220-46F1-8EBB-F3AEA340E35A}"/>
    <cellStyle name="Comma 7" xfId="23" xr:uid="{57DEBE5B-42AF-4AD2-838E-2C864F9062A1}"/>
    <cellStyle name="Comma 8" xfId="24" xr:uid="{16054F7C-92F7-426F-A3CD-B12C1D34307F}"/>
    <cellStyle name="Comma 9" xfId="25" xr:uid="{572C6D7B-ACEA-4EAA-B672-176B41969278}"/>
    <cellStyle name="Currency 2" xfId="26" xr:uid="{86EF28EA-A6AC-4AD0-910C-F396161E2822}"/>
    <cellStyle name="Currency 3" xfId="27" xr:uid="{B120ABCB-9FBE-4EBE-B1DC-6EEE5D00D654}"/>
    <cellStyle name="Currency 4" xfId="28" xr:uid="{0E6A0577-EFE1-4E89-8D3F-74536D520DBA}"/>
    <cellStyle name="Currency 5" xfId="29" xr:uid="{6C201D7F-458B-44A4-A473-7B4159056F0D}"/>
    <cellStyle name="Currency 6" xfId="30" xr:uid="{467A663F-7E46-46DA-A9EF-E295D2C3C330}"/>
    <cellStyle name="Currency 7" xfId="31" xr:uid="{8EDD18E1-51C1-441A-8EAC-0CAEEEC3CE35}"/>
    <cellStyle name="Currency 8" xfId="32" xr:uid="{5432D447-E4C9-435D-9FB3-F1C8673B991C}"/>
    <cellStyle name="Currency 8 2" xfId="147" xr:uid="{3FEFBB51-E7C9-4B4B-9931-10F51CBC511F}"/>
    <cellStyle name="Currency 8 2 2" xfId="169" xr:uid="{D62DDE88-C000-46D4-9C71-1AC6BF1919C9}"/>
    <cellStyle name="Currency 8 2 2 2" xfId="213" xr:uid="{6923538B-9C72-4E20-87B9-9BDF820408DB}"/>
    <cellStyle name="Currency 8 2 2 2 2" xfId="301" xr:uid="{325BAD62-884E-4BDF-A06B-D6ED09A5B0E4}"/>
    <cellStyle name="Currency 8 2 2 2 2 2" xfId="477" xr:uid="{FB05AC64-0F23-4147-BCC1-C357C06B938E}"/>
    <cellStyle name="Currency 8 2 2 2 3" xfId="389" xr:uid="{BDD0ED18-86D3-440B-B0B5-A86D3FC03DF6}"/>
    <cellStyle name="Currency 8 2 2 3" xfId="257" xr:uid="{8B108189-589F-4389-BE78-E2B97EE57DA2}"/>
    <cellStyle name="Currency 8 2 2 3 2" xfId="433" xr:uid="{A1D84898-922B-46FC-B75D-EE0E14362CC4}"/>
    <cellStyle name="Currency 8 2 2 4" xfId="345" xr:uid="{517B5698-D85C-4F63-83AA-B0A7E0C21FFD}"/>
    <cellStyle name="Currency 8 2 3" xfId="191" xr:uid="{CD6C7468-2410-445D-98C1-DD106E9E1F19}"/>
    <cellStyle name="Currency 8 2 3 2" xfId="279" xr:uid="{CBB10698-E731-45AA-8058-53937E847A78}"/>
    <cellStyle name="Currency 8 2 3 2 2" xfId="455" xr:uid="{B875A7D5-3903-4C27-874F-289D4B1EBD3D}"/>
    <cellStyle name="Currency 8 2 3 3" xfId="367" xr:uid="{F1392E8C-03BF-4562-95EF-75C4AB414241}"/>
    <cellStyle name="Currency 8 2 4" xfId="235" xr:uid="{2645EBBF-1415-4537-AAE9-5EF59C495935}"/>
    <cellStyle name="Currency 8 2 4 2" xfId="411" xr:uid="{C46C8541-42F5-42C9-8170-A28823AD40BB}"/>
    <cellStyle name="Currency 8 2 5" xfId="323" xr:uid="{191049D2-E0F5-4BFD-8280-CF603CE2525F}"/>
    <cellStyle name="Currency 8 3" xfId="158" xr:uid="{69A658FC-7D89-4442-BA6A-1D98232A8E7F}"/>
    <cellStyle name="Currency 8 3 2" xfId="202" xr:uid="{804C7EF8-CA0C-4F62-A2D9-15B703FFA888}"/>
    <cellStyle name="Currency 8 3 2 2" xfId="290" xr:uid="{854BF85F-56AC-4211-AB80-701E1B10FFAE}"/>
    <cellStyle name="Currency 8 3 2 2 2" xfId="466" xr:uid="{07BD67D8-78A9-47FE-88AE-5A56AE0B1C32}"/>
    <cellStyle name="Currency 8 3 2 3" xfId="378" xr:uid="{8E4E5512-4146-4BDF-A894-322360E76DE6}"/>
    <cellStyle name="Currency 8 3 3" xfId="246" xr:uid="{CA5C2D18-6F2B-4BD3-9E3B-A0FDD3C77E96}"/>
    <cellStyle name="Currency 8 3 3 2" xfId="422" xr:uid="{1FE73BD6-1291-4093-80D8-CF383807075A}"/>
    <cellStyle name="Currency 8 3 4" xfId="334" xr:uid="{40A5DF4B-B80F-4657-A576-15AFA52AA9F8}"/>
    <cellStyle name="Currency 8 4" xfId="180" xr:uid="{D1AE9D4E-36E7-4A8E-A6D6-51BEF87E14C0}"/>
    <cellStyle name="Currency 8 4 2" xfId="268" xr:uid="{F4013D89-3127-4299-A124-47BAB5BABE3F}"/>
    <cellStyle name="Currency 8 4 2 2" xfId="444" xr:uid="{4251D9AC-A594-4B76-9A5C-6799819E30C7}"/>
    <cellStyle name="Currency 8 4 3" xfId="356" xr:uid="{DB57B476-2784-4BBB-A80A-3662FB8CD92E}"/>
    <cellStyle name="Currency 8 5" xfId="224" xr:uid="{97813343-0CB0-4EFD-B5FF-0842889BD98F}"/>
    <cellStyle name="Currency 8 5 2" xfId="400" xr:uid="{5E24AF21-0276-4CCC-9DB1-A92890D408EA}"/>
    <cellStyle name="Currency 8 6" xfId="312" xr:uid="{16163833-2AAB-48F0-97BC-3DB14AB6B2A0}"/>
    <cellStyle name="Heading" xfId="33" xr:uid="{7FE62FD9-E5FC-4A7C-8120-BE5DFCD13D80}"/>
    <cellStyle name="Heading 2 2" xfId="34" xr:uid="{6CAF63FF-081E-4744-B1BF-5CD093E7829B}"/>
    <cellStyle name="Heading2" xfId="35" xr:uid="{39BF6E08-9B81-4A5A-9B58-3FE4A74D3546}"/>
    <cellStyle name="Hyperlink" xfId="1" builtinId="8"/>
    <cellStyle name="Hyperlink 10" xfId="36" xr:uid="{B4385906-B45C-46E8-ABE6-C171E6F4C009}"/>
    <cellStyle name="Hyperlink 10 2" xfId="37" xr:uid="{8FF5F9C6-368A-4CCC-B48A-7C450643E6A0}"/>
    <cellStyle name="Hyperlink 10 3" xfId="38" xr:uid="{6C2A7D9E-87EA-4706-A6DC-0E045D223E36}"/>
    <cellStyle name="Hyperlink 11" xfId="39" xr:uid="{CE9101E8-EFD5-4371-BCF4-86860D6AE016}"/>
    <cellStyle name="Hyperlink 11 2" xfId="40" xr:uid="{00633C9F-642B-41AE-AF04-A439A548FF19}"/>
    <cellStyle name="Hyperlink 11 3" xfId="41" xr:uid="{D097616D-F537-4163-A1B9-1B2BE177F0D0}"/>
    <cellStyle name="Hyperlink 12" xfId="42" xr:uid="{2F2A0F69-1B7E-4204-A7FB-FE9433A9FDED}"/>
    <cellStyle name="Hyperlink 12 2" xfId="43" xr:uid="{F478E66B-6168-4E84-B3BB-48AA2349FE66}"/>
    <cellStyle name="Hyperlink 12 3" xfId="44" xr:uid="{DF04AA04-F19F-463C-B9D0-BEFEFABC156B}"/>
    <cellStyle name="Hyperlink 13" xfId="45" xr:uid="{4CFEDF4D-A449-4494-8BED-72C994929BF7}"/>
    <cellStyle name="Hyperlink 13 2" xfId="46" xr:uid="{84187D5A-A947-46C4-9CF7-51ECBA7E75F4}"/>
    <cellStyle name="Hyperlink 13 3" xfId="47" xr:uid="{BDEA7030-BA2A-4173-8757-6B05FC5A2600}"/>
    <cellStyle name="Hyperlink 14" xfId="48" xr:uid="{A569C35D-1913-4208-BEFB-0A193CB62904}"/>
    <cellStyle name="Hyperlink 14 2" xfId="49" xr:uid="{89EB5FC1-2089-4273-8810-4988B585A85B}"/>
    <cellStyle name="Hyperlink 14 3" xfId="50" xr:uid="{C2B52EA4-1BA9-488F-A665-7F767F4EAE76}"/>
    <cellStyle name="Hyperlink 15" xfId="51" xr:uid="{436BAF12-A786-4405-8642-6D2723D912B9}"/>
    <cellStyle name="Hyperlink 15 2" xfId="52" xr:uid="{199B3166-3159-4EE9-AB0B-7AFFF028A104}"/>
    <cellStyle name="Hyperlink 15 3" xfId="53" xr:uid="{17F1D024-D1C6-4757-8848-18F69E10F10B}"/>
    <cellStyle name="Hyperlink 16" xfId="54" xr:uid="{FFB68716-0438-4876-9DCE-5F9DE29B618B}"/>
    <cellStyle name="Hyperlink 16 2" xfId="55" xr:uid="{49A5FF54-DA6F-450C-B216-98E256268FEB}"/>
    <cellStyle name="Hyperlink 16 3" xfId="56" xr:uid="{E1666C2C-61B6-4FD7-8E17-ADB50C5B63D4}"/>
    <cellStyle name="Hyperlink 17" xfId="57" xr:uid="{A1C8C121-2B91-4E3A-80FC-4FA0A82912A1}"/>
    <cellStyle name="Hyperlink 17 2" xfId="58" xr:uid="{BCE3E9CE-CA23-41EA-871E-2959133ECCFF}"/>
    <cellStyle name="Hyperlink 17 3" xfId="59" xr:uid="{5DA9756B-B7B6-447B-9E76-F773AA7057DE}"/>
    <cellStyle name="Hyperlink 18" xfId="60" xr:uid="{2415A273-D3F8-4B76-BE20-7A8AEA93FA2D}"/>
    <cellStyle name="Hyperlink 18 2" xfId="61" xr:uid="{76C9928B-6426-4976-9E62-39F0FB7AA706}"/>
    <cellStyle name="Hyperlink 18 3" xfId="62" xr:uid="{81886551-39F8-4C05-A995-55B04F08CF7C}"/>
    <cellStyle name="Hyperlink 19" xfId="63" xr:uid="{D250CFBD-DBAD-435E-A1B7-18645A736FA4}"/>
    <cellStyle name="Hyperlink 19 2" xfId="64" xr:uid="{A886E1E3-6964-4101-A3C1-27E5D69BBCB2}"/>
    <cellStyle name="Hyperlink 19 3" xfId="65" xr:uid="{B42EAC01-D70D-4432-B3E3-880648428B3D}"/>
    <cellStyle name="Hyperlink 2" xfId="66" xr:uid="{D92CBA83-30FF-4778-801F-ACD10CD4E97B}"/>
    <cellStyle name="Hyperlink 2 2" xfId="67" xr:uid="{908B21DD-37D0-4BF4-AB09-AD653CA1E6DA}"/>
    <cellStyle name="Hyperlink 2 3" xfId="68" xr:uid="{0ECD3DF3-E191-402A-8472-88DE089A851F}"/>
    <cellStyle name="Hyperlink 20" xfId="69" xr:uid="{3CC3F786-8BBA-4361-8FFF-F741DD77F32E}"/>
    <cellStyle name="Hyperlink 20 2" xfId="70" xr:uid="{C2F45EF1-35FA-4579-8CEA-B4923EACCD04}"/>
    <cellStyle name="Hyperlink 20 3" xfId="71" xr:uid="{2FBB65EE-D9D5-4104-B674-73AAEA7503F9}"/>
    <cellStyle name="Hyperlink 21" xfId="72" xr:uid="{71A7001B-8B68-49BB-8BD1-7DB958B9FBED}"/>
    <cellStyle name="Hyperlink 21 2" xfId="73" xr:uid="{D15DA04D-F3F1-4B5E-A845-2CD61162E438}"/>
    <cellStyle name="Hyperlink 21 3" xfId="74" xr:uid="{C2AAE609-6A71-46CA-855B-DA49E7928414}"/>
    <cellStyle name="Hyperlink 22" xfId="75" xr:uid="{7BA0531C-B0FC-4662-A2CF-8C0829C1840B}"/>
    <cellStyle name="Hyperlink 22 2" xfId="76" xr:uid="{91672AC8-7752-440B-887F-9BA6E1686EFF}"/>
    <cellStyle name="Hyperlink 22 3" xfId="77" xr:uid="{52E6D9F6-0B9F-41C5-83A5-3D165B7F19F5}"/>
    <cellStyle name="Hyperlink 23" xfId="78" xr:uid="{0CE8C69A-2B9E-4E1F-B63D-90FFDF6337F2}"/>
    <cellStyle name="Hyperlink 23 2" xfId="79" xr:uid="{FB5AFF40-83B7-4456-A695-7454CD8F1D35}"/>
    <cellStyle name="Hyperlink 23 3" xfId="80" xr:uid="{04E7B66E-6EDC-469B-8B58-BEB3FF618A44}"/>
    <cellStyle name="Hyperlink 24" xfId="81" xr:uid="{C070546B-53B7-4ED2-AAAB-187EC6CB84B2}"/>
    <cellStyle name="Hyperlink 25" xfId="82" xr:uid="{0F2AE26D-9679-42CC-A7E3-7B9F94722FBC}"/>
    <cellStyle name="Hyperlink 26" xfId="83" xr:uid="{44A302BE-84A6-4363-9E5C-EDD8831BFDBB}"/>
    <cellStyle name="Hyperlink 27" xfId="84" xr:uid="{C43F2A8F-DBC2-426E-8616-9CD5BEA07BDD}"/>
    <cellStyle name="Hyperlink 28" xfId="85" xr:uid="{47CF9EE7-CA5B-4051-9DE2-83A0C84A7D16}"/>
    <cellStyle name="Hyperlink 29" xfId="86" xr:uid="{903ED762-13D2-4B8C-A8D3-9806FFD3E488}"/>
    <cellStyle name="Hyperlink 3" xfId="87" xr:uid="{38DDDD45-E6B8-4F95-BAE9-EAE336243B2B}"/>
    <cellStyle name="Hyperlink 3 2" xfId="88" xr:uid="{0F61901A-0054-4306-A446-E68E8D127BBE}"/>
    <cellStyle name="Hyperlink 3 3" xfId="89" xr:uid="{8A85B8B8-41FF-45C2-B822-32CE8646A29E}"/>
    <cellStyle name="Hyperlink 30" xfId="90" xr:uid="{108B1728-569F-4622-9AEE-6582C3AFD8FB}"/>
    <cellStyle name="Hyperlink 31" xfId="91" xr:uid="{D005F78C-E54F-43E9-A42F-4F2DA1E82661}"/>
    <cellStyle name="Hyperlink 32" xfId="92" xr:uid="{E21A2CF1-63F8-4F08-8A95-706732221450}"/>
    <cellStyle name="Hyperlink 33" xfId="93" xr:uid="{55DB568B-517C-483F-9C30-84B97056A0EC}"/>
    <cellStyle name="Hyperlink 33 2" xfId="94" xr:uid="{4D3C2002-B7C0-413F-B60C-1FD920B29B2A}"/>
    <cellStyle name="Hyperlink 33 3" xfId="95" xr:uid="{E8386E8D-0D63-446E-AA2B-6444665BCD60}"/>
    <cellStyle name="Hyperlink 34" xfId="96" xr:uid="{DF5B013C-6A80-464F-821C-538748B2C421}"/>
    <cellStyle name="Hyperlink 34 2" xfId="97" xr:uid="{F41230F6-E526-4734-A33F-D048DC3BC5EA}"/>
    <cellStyle name="Hyperlink 34 3" xfId="98" xr:uid="{45FF9C2A-322E-4211-8E51-DB808561C29A}"/>
    <cellStyle name="Hyperlink 34 4" xfId="99" xr:uid="{F0B394C5-90CD-4E3B-9AF1-739532C2848A}"/>
    <cellStyle name="Hyperlink 34 5" xfId="100" xr:uid="{FBAB49DC-35CC-4A93-9FB3-F333879EB589}"/>
    <cellStyle name="Hyperlink 4" xfId="101" xr:uid="{AD2E02FB-DEA5-4BAB-BD0E-5E0FBB2DDBC4}"/>
    <cellStyle name="Hyperlink 4 2" xfId="102" xr:uid="{638BC1C0-6F44-46F0-95BF-9A615953A9BF}"/>
    <cellStyle name="Hyperlink 4 3" xfId="103" xr:uid="{45F764B5-E81E-4EC3-9957-A87659E4F3F1}"/>
    <cellStyle name="Hyperlink 5" xfId="104" xr:uid="{28AD9C37-B343-4A2B-BD5A-85C874B31AF2}"/>
    <cellStyle name="Hyperlink 5 2" xfId="105" xr:uid="{30530657-2E33-4B84-A7AD-D1795EF2D5C6}"/>
    <cellStyle name="Hyperlink 5 3" xfId="106" xr:uid="{9F8C29D0-ED15-4BCE-9E02-E15800FAEE4F}"/>
    <cellStyle name="Hyperlink 6" xfId="107" xr:uid="{741DBF0B-D1CB-4E1B-A8B1-30CA13B63A4F}"/>
    <cellStyle name="Hyperlink 6 2" xfId="108" xr:uid="{F86ACCE9-ADF3-431F-B5C9-8DDD4F0BDCB2}"/>
    <cellStyle name="Hyperlink 6 3" xfId="109" xr:uid="{96BFA8C7-4D5B-4D9A-87C8-4ACA268474C7}"/>
    <cellStyle name="Hyperlink 7" xfId="110" xr:uid="{BB68B3FF-3DE5-47A8-8D97-9F1BFDA71F74}"/>
    <cellStyle name="Hyperlink 7 2" xfId="111" xr:uid="{46D78AD5-1A6E-4FF1-86E7-1788742F5A32}"/>
    <cellStyle name="Hyperlink 7 3" xfId="112" xr:uid="{14694061-D0C9-4F6E-B64F-F96864354BFF}"/>
    <cellStyle name="Hyperlink 8" xfId="113" xr:uid="{21EED86F-0984-468B-A9D6-5DF27988E089}"/>
    <cellStyle name="Hyperlink 8 2" xfId="114" xr:uid="{DB2233CF-F7B7-4975-B062-07A042D492CA}"/>
    <cellStyle name="Hyperlink 8 3" xfId="115" xr:uid="{0E7C482A-2F97-4178-B68D-88B868B7E173}"/>
    <cellStyle name="Hyperlink 9" xfId="116" xr:uid="{923A980D-2B99-4395-82DB-32646ADCAFA4}"/>
    <cellStyle name="Hyperlink 9 2" xfId="117" xr:uid="{B26E3D1C-9BC4-492A-A577-8EC4C040AB09}"/>
    <cellStyle name="Hyperlink 9 3" xfId="118" xr:uid="{26A1DC7D-B72E-4703-93E0-5925218AA4A9}"/>
    <cellStyle name="Input 2" xfId="119" xr:uid="{FD706B08-E8F6-4292-BCC2-B4F49C8E1E2E}"/>
    <cellStyle name="Linked" xfId="120" xr:uid="{2B8410B6-FCD7-4654-BA16-6FE91B528376}"/>
    <cellStyle name="Normal" xfId="0" builtinId="0"/>
    <cellStyle name="Normal 2" xfId="4" xr:uid="{C3BA5AD3-7A20-4499-9000-80E73DB29E6E}"/>
    <cellStyle name="Normal 2 2" xfId="3" xr:uid="{7AC12430-6FC4-48DE-A2D3-44BD5AC333B1}"/>
    <cellStyle name="Normal 2 2 2" xfId="121" xr:uid="{78EC9C54-9483-4153-903A-76BAE6D29886}"/>
    <cellStyle name="Normal 2 2 2 2" xfId="148" xr:uid="{F0B492E9-3899-451F-9E57-3038EF780A88}"/>
    <cellStyle name="Normal 2 2 2 2 2" xfId="170" xr:uid="{D66C8467-62BF-481D-AEFE-EE0E7319D054}"/>
    <cellStyle name="Normal 2 2 2 2 2 2" xfId="214" xr:uid="{093A5774-6CAD-4A07-BF55-842A01F73592}"/>
    <cellStyle name="Normal 2 2 2 2 2 2 2" xfId="302" xr:uid="{21278756-3941-4F3D-8897-5FD87AE94606}"/>
    <cellStyle name="Normal 2 2 2 2 2 2 2 2" xfId="478" xr:uid="{1412A4E6-BBD8-400E-8115-152EBD8011E9}"/>
    <cellStyle name="Normal 2 2 2 2 2 2 3" xfId="390" xr:uid="{221F17D6-9EF6-4500-B04B-CDFB3D9D35A2}"/>
    <cellStyle name="Normal 2 2 2 2 2 3" xfId="258" xr:uid="{8B062771-76AB-4426-A22C-16ABFF19740F}"/>
    <cellStyle name="Normal 2 2 2 2 2 3 2" xfId="434" xr:uid="{E1E01E6F-150C-4DB3-A334-81B7ECD5A353}"/>
    <cellStyle name="Normal 2 2 2 2 2 4" xfId="346" xr:uid="{24D652E8-760B-42DD-8754-D38379CD4765}"/>
    <cellStyle name="Normal 2 2 2 2 3" xfId="192" xr:uid="{46E335D8-DFC5-4842-96ED-84835A15664F}"/>
    <cellStyle name="Normal 2 2 2 2 3 2" xfId="280" xr:uid="{1D63D6D2-E122-4856-BFDB-49AD3C9F6884}"/>
    <cellStyle name="Normal 2 2 2 2 3 2 2" xfId="456" xr:uid="{A708E13F-21D1-4B46-AF01-C0C430980F94}"/>
    <cellStyle name="Normal 2 2 2 2 3 3" xfId="368" xr:uid="{4902AE87-9918-40CB-B012-79844E75D04C}"/>
    <cellStyle name="Normal 2 2 2 2 4" xfId="236" xr:uid="{83A16577-3F5E-4AE7-8E6B-F1CB6279267F}"/>
    <cellStyle name="Normal 2 2 2 2 4 2" xfId="412" xr:uid="{BA52356E-C7D7-4967-98DE-0A32B9DC7FDF}"/>
    <cellStyle name="Normal 2 2 2 2 5" xfId="324" xr:uid="{7E9A5B2B-D1E4-4778-AA5F-0A042306DE78}"/>
    <cellStyle name="Normal 2 2 2 3" xfId="159" xr:uid="{14DA78A1-0093-4D02-AF81-56D606466336}"/>
    <cellStyle name="Normal 2 2 2 3 2" xfId="203" xr:uid="{91B43118-6E93-4EAF-85D3-8E9A287E8074}"/>
    <cellStyle name="Normal 2 2 2 3 2 2" xfId="291" xr:uid="{B0042200-4F4D-4487-8FAC-8264F7B01C2B}"/>
    <cellStyle name="Normal 2 2 2 3 2 2 2" xfId="467" xr:uid="{3546D670-2208-4B42-BDC3-50CB9AFA66D9}"/>
    <cellStyle name="Normal 2 2 2 3 2 3" xfId="379" xr:uid="{F5DADD93-EB32-451A-BB00-E42AAE14FD5F}"/>
    <cellStyle name="Normal 2 2 2 3 3" xfId="247" xr:uid="{1E0843C8-B3F5-483E-A87A-D56DEB97AE8C}"/>
    <cellStyle name="Normal 2 2 2 3 3 2" xfId="423" xr:uid="{804AE64D-8ABB-41DC-9EE7-1714D9E59C46}"/>
    <cellStyle name="Normal 2 2 2 3 4" xfId="335" xr:uid="{F65AA3F0-036C-4752-8FB4-908BF553C547}"/>
    <cellStyle name="Normal 2 2 2 4" xfId="181" xr:uid="{C4799BB2-26C6-4B93-97F3-E53039A9BAA0}"/>
    <cellStyle name="Normal 2 2 2 4 2" xfId="269" xr:uid="{D1F66083-6370-4B3F-9865-3818F1733141}"/>
    <cellStyle name="Normal 2 2 2 4 2 2" xfId="445" xr:uid="{1CDB2ABC-02FE-4F1D-AD1C-96A9532ADB68}"/>
    <cellStyle name="Normal 2 2 2 4 3" xfId="357" xr:uid="{15BC07E3-9A95-443A-B08C-51B6379F46AE}"/>
    <cellStyle name="Normal 2 2 2 5" xfId="225" xr:uid="{1E9C8F3A-D06A-4D95-B83C-BCAEBB4FD197}"/>
    <cellStyle name="Normal 2 2 2 5 2" xfId="401" xr:uid="{B908A2DC-5854-4DE2-A032-E1BE9AD89259}"/>
    <cellStyle name="Normal 2 2 2 6" xfId="313" xr:uid="{BA2C5857-9EDD-4E7A-B93B-3C531EE58F8C}"/>
    <cellStyle name="Normal 3" xfId="122" xr:uid="{0649E322-ECE0-41D6-B723-B89E733A8EB6}"/>
    <cellStyle name="Normal 4" xfId="123" xr:uid="{AEAAAB05-F156-4081-9CC2-7814A4926885}"/>
    <cellStyle name="Normal 5" xfId="124" xr:uid="{8668AEF8-757F-4AE4-B527-5DE6FEDF252A}"/>
    <cellStyle name="Normal 6" xfId="125" xr:uid="{470A7CAB-6804-496A-BE56-E09ED667B4E9}"/>
    <cellStyle name="Normal 6 2" xfId="149" xr:uid="{3514542E-EA42-4329-8F08-411935B6AAB1}"/>
    <cellStyle name="Normal 6 2 2" xfId="171" xr:uid="{297A05BA-9ED3-4746-B1FF-498C6C27E153}"/>
    <cellStyle name="Normal 6 2 2 2" xfId="215" xr:uid="{104EACED-6EFD-4A24-82EA-F29A94DF5927}"/>
    <cellStyle name="Normal 6 2 2 2 2" xfId="303" xr:uid="{80B05A47-4FED-4806-AADE-D8111F42D1DA}"/>
    <cellStyle name="Normal 6 2 2 2 2 2" xfId="479" xr:uid="{ECC625EE-F0D4-4722-B3D2-B0A40B2F1841}"/>
    <cellStyle name="Normal 6 2 2 2 3" xfId="391" xr:uid="{50A58038-29A9-4447-AFF7-8A48A43B45B1}"/>
    <cellStyle name="Normal 6 2 2 3" xfId="259" xr:uid="{611251B5-C59E-4176-A0A8-A0C15506CE25}"/>
    <cellStyle name="Normal 6 2 2 3 2" xfId="435" xr:uid="{1F18DEA4-010C-4BC8-9D8A-5B785A1246AF}"/>
    <cellStyle name="Normal 6 2 2 4" xfId="347" xr:uid="{AA3E0921-394B-490D-BB01-2CEADC5A1494}"/>
    <cellStyle name="Normal 6 2 3" xfId="193" xr:uid="{53F25ECC-B504-4216-A9A1-EF92B28A6EE0}"/>
    <cellStyle name="Normal 6 2 3 2" xfId="281" xr:uid="{0C7D8494-E0A6-4D28-8702-716E0E7EDD72}"/>
    <cellStyle name="Normal 6 2 3 2 2" xfId="457" xr:uid="{AC0591E4-EF63-4771-B03D-989DEAD74273}"/>
    <cellStyle name="Normal 6 2 3 3" xfId="369" xr:uid="{361F0DF7-3FBC-4689-998C-1E509E716220}"/>
    <cellStyle name="Normal 6 2 4" xfId="237" xr:uid="{43C6FD1F-E060-4B3F-8689-86CB12C03B8A}"/>
    <cellStyle name="Normal 6 2 4 2" xfId="413" xr:uid="{7D6C121F-A853-401A-A9EB-0D57979048FB}"/>
    <cellStyle name="Normal 6 2 5" xfId="325" xr:uid="{C1F9E116-BDE7-4D4B-B6F4-357E32D33083}"/>
    <cellStyle name="Normal 6 3" xfId="160" xr:uid="{A53C7CC0-F53D-4DEC-AF72-DDA04DB4A65B}"/>
    <cellStyle name="Normal 6 3 2" xfId="204" xr:uid="{360B48B8-F15D-474A-8BC8-01BFCB415D70}"/>
    <cellStyle name="Normal 6 3 2 2" xfId="292" xr:uid="{87890723-4161-460C-A439-193C5A0A0DAD}"/>
    <cellStyle name="Normal 6 3 2 2 2" xfId="468" xr:uid="{6723B376-A4E2-45BA-B7E2-3D00C75571AF}"/>
    <cellStyle name="Normal 6 3 2 3" xfId="380" xr:uid="{638DFA79-5E95-4021-AF1F-1492A078AC21}"/>
    <cellStyle name="Normal 6 3 3" xfId="248" xr:uid="{316EE147-47F1-4D3E-B4B8-D1D76F956ED8}"/>
    <cellStyle name="Normal 6 3 3 2" xfId="424" xr:uid="{B2DEEED8-F5CF-4FED-9D7D-A051EF66EB30}"/>
    <cellStyle name="Normal 6 3 4" xfId="336" xr:uid="{E9228F2A-942E-47C7-B7E4-C7D6BAE5D4BA}"/>
    <cellStyle name="Normal 6 4" xfId="182" xr:uid="{AFE05F80-5CD8-4452-9767-69526A83023F}"/>
    <cellStyle name="Normal 6 4 2" xfId="270" xr:uid="{10876774-F619-48D5-8108-969A535D35F2}"/>
    <cellStyle name="Normal 6 4 2 2" xfId="446" xr:uid="{687D54E3-E91D-40D8-B5B1-9A46E6C2F26F}"/>
    <cellStyle name="Normal 6 4 3" xfId="358" xr:uid="{CA0B3E87-09DD-4518-B731-9E4346CF7D6E}"/>
    <cellStyle name="Normal 6 5" xfId="226" xr:uid="{540B6B76-DCEC-489B-8B8C-D1BB105A1FF3}"/>
    <cellStyle name="Normal 6 5 2" xfId="402" xr:uid="{27DFBF5F-F747-4FD8-98FE-2B0F28B0C10F}"/>
    <cellStyle name="Normal 6 6" xfId="314" xr:uid="{937CF482-38CD-4EEF-B0BE-9C2A2629E7A2}"/>
    <cellStyle name="Normal 7" xfId="126" xr:uid="{D1F2DC31-B4FC-47F6-B9EB-A4282E971997}"/>
    <cellStyle name="Normal 8" xfId="127" xr:uid="{B0F448A8-5CDA-4210-AE4C-28388FD5F8F3}"/>
    <cellStyle name="Normal Small" xfId="128" xr:uid="{BD7CAE35-1E84-404C-911A-C70EBEEFF725}"/>
    <cellStyle name="Percent" xfId="2" builtinId="5"/>
    <cellStyle name="Percent 2" xfId="129" xr:uid="{A205E7E3-6215-4820-925C-DBCA4ED8CE8C}"/>
    <cellStyle name="Percent 2 2" xfId="130" xr:uid="{206E61DD-03BF-4E3E-BA74-BC8863A76508}"/>
    <cellStyle name="Percent 2 3" xfId="131" xr:uid="{BA98ABB9-14CA-4224-A425-9D4CFE309FB3}"/>
    <cellStyle name="Percent 2 4" xfId="150" xr:uid="{2E5895BE-2F25-4F3C-9238-354E2F3B47A8}"/>
    <cellStyle name="Percent 2 4 2" xfId="172" xr:uid="{3D3FF4DE-1FCD-47DD-A116-FC0E946B00F9}"/>
    <cellStyle name="Percent 2 4 2 2" xfId="216" xr:uid="{9247F5F2-9C86-47DF-B06F-BDA5E72EE72E}"/>
    <cellStyle name="Percent 2 4 2 2 2" xfId="304" xr:uid="{7327AE75-00F1-41EE-854D-5FD6A98A718C}"/>
    <cellStyle name="Percent 2 4 2 2 2 2" xfId="480" xr:uid="{BCF25444-E4F0-449D-9B04-7608E2979F5F}"/>
    <cellStyle name="Percent 2 4 2 2 3" xfId="392" xr:uid="{98BC4BA9-4D89-4CD2-93D5-41371C7E1BB9}"/>
    <cellStyle name="Percent 2 4 2 3" xfId="260" xr:uid="{AAAA4C28-B99D-48EA-BAFA-D8009803FA51}"/>
    <cellStyle name="Percent 2 4 2 3 2" xfId="436" xr:uid="{649FB308-C8FB-47F0-8605-E414878F3943}"/>
    <cellStyle name="Percent 2 4 2 4" xfId="348" xr:uid="{1221DDF5-D9BF-43F9-B96D-AC4CF0C0CC78}"/>
    <cellStyle name="Percent 2 4 3" xfId="194" xr:uid="{6ABBCDA5-4CE4-4D2C-8D0D-A5300A39D708}"/>
    <cellStyle name="Percent 2 4 3 2" xfId="282" xr:uid="{2ED729B2-E94A-4CF6-B0EC-4EE7A8D09AEE}"/>
    <cellStyle name="Percent 2 4 3 2 2" xfId="458" xr:uid="{3AA8AF0A-0084-44C5-AC6C-6702FB1CE60C}"/>
    <cellStyle name="Percent 2 4 3 3" xfId="370" xr:uid="{0164369D-7BAE-45E3-95DF-22BD2985A7F8}"/>
    <cellStyle name="Percent 2 4 4" xfId="238" xr:uid="{62E32FB1-9C0A-4BD9-87B6-B5011AF166E2}"/>
    <cellStyle name="Percent 2 4 4 2" xfId="414" xr:uid="{F2AF9DE8-0F8A-4EB0-8957-2BFF85598500}"/>
    <cellStyle name="Percent 2 4 5" xfId="326" xr:uid="{03A29FA6-7781-4ABE-8F99-5E73FB62CB22}"/>
    <cellStyle name="Percent 2 5" xfId="161" xr:uid="{D36217FD-B139-4765-B85C-0948F5E7A18A}"/>
    <cellStyle name="Percent 2 5 2" xfId="205" xr:uid="{C72DE78F-A3ED-4439-BE84-4031C6AB437A}"/>
    <cellStyle name="Percent 2 5 2 2" xfId="293" xr:uid="{935B8D03-AF54-41C1-9835-BE0C94B682BB}"/>
    <cellStyle name="Percent 2 5 2 2 2" xfId="469" xr:uid="{52C5EEFB-4955-41DA-ABAF-7DD4B46D86F2}"/>
    <cellStyle name="Percent 2 5 2 3" xfId="381" xr:uid="{57829E3C-B28A-4567-BCA8-42E890B13710}"/>
    <cellStyle name="Percent 2 5 3" xfId="249" xr:uid="{12A04506-FA69-42C0-9D33-581A0553C88B}"/>
    <cellStyle name="Percent 2 5 3 2" xfId="425" xr:uid="{676234ED-4DEA-4E38-9A6A-EF66CCE094DF}"/>
    <cellStyle name="Percent 2 5 4" xfId="337" xr:uid="{F6F66742-BD12-4784-8CCE-EDCA2E7503FD}"/>
    <cellStyle name="Percent 2 6" xfId="183" xr:uid="{17F84648-D577-41CE-8DF9-D9AF45578D85}"/>
    <cellStyle name="Percent 2 6 2" xfId="271" xr:uid="{2B121322-13E3-433D-889B-4D1EAD61FFB1}"/>
    <cellStyle name="Percent 2 6 2 2" xfId="447" xr:uid="{D1959743-8AF9-42E1-9E9C-7B428F737FE8}"/>
    <cellStyle name="Percent 2 6 3" xfId="359" xr:uid="{D90433C5-3DF4-48CC-B813-EE814274F1BD}"/>
    <cellStyle name="Percent 2 7" xfId="227" xr:uid="{688E3588-0534-4403-8EA9-8143BF6EE4F6}"/>
    <cellStyle name="Percent 2 7 2" xfId="403" xr:uid="{BFB03A84-DEF7-40C0-ADD0-CCBF8A87DADE}"/>
    <cellStyle name="Percent 2 8" xfId="315" xr:uid="{45D6AB3F-210B-411E-8DE7-6642C2D22AFD}"/>
    <cellStyle name="Percent 3" xfId="132" xr:uid="{19C7036C-4FF2-4C60-9E31-08BE6980CBF6}"/>
    <cellStyle name="Percent 3 2" xfId="133" xr:uid="{D638DCE4-4ADC-4533-9C83-16B41366C73A}"/>
    <cellStyle name="Results" xfId="134" xr:uid="{A7EB1225-CD0A-4E85-90CE-F5E8C8DBC1C2}"/>
    <cellStyle name="Title 2" xfId="135" xr:uid="{D32CEC78-4B48-495A-9293-E9454664D1BD}"/>
    <cellStyle name="Title 3" xfId="136" xr:uid="{31AF1119-0DFA-48EB-932F-9299A95E692D}"/>
    <cellStyle name="Unit" xfId="137" xr:uid="{BBF49045-0F5A-488B-9639-2EE350715B0F}"/>
    <cellStyle name="UserInput" xfId="138" xr:uid="{CFC3E76E-8F79-4729-8004-A682AC2768F1}"/>
    <cellStyle name="Variable" xfId="139" xr:uid="{1893DCA2-DDD3-407F-9972-4D41FF2A0ED5}"/>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461108B9-A5DA-4BD2-8CF9-C0BD781DE58C}">
      <tableStyleElement type="wholeTable" dxfId="1"/>
      <tableStyleElement type="headerRow" dxfId="0"/>
    </tableStyle>
  </tableStyles>
  <colors>
    <mruColors>
      <color rgb="FF95319F"/>
      <color rgb="FF83409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29"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5.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4.xml"/><Relationship Id="rId27" Type="http://schemas.openxmlformats.org/officeDocument/2006/relationships/styles" Target="styles.xml"/><Relationship Id="rId30"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19050</xdr:colOff>
      <xdr:row>2</xdr:row>
      <xdr:rowOff>47623</xdr:rowOff>
    </xdr:from>
    <xdr:to>
      <xdr:col>3</xdr:col>
      <xdr:colOff>9525</xdr:colOff>
      <xdr:row>28</xdr:row>
      <xdr:rowOff>166686</xdr:rowOff>
    </xdr:to>
    <xdr:sp macro="" textlink="">
      <xdr:nvSpPr>
        <xdr:cNvPr id="2" name="TextBox 1">
          <a:extLst>
            <a:ext uri="{FF2B5EF4-FFF2-40B4-BE49-F238E27FC236}">
              <a16:creationId xmlns:a16="http://schemas.microsoft.com/office/drawing/2014/main" id="{5210E205-3F2E-E784-D100-F18E22DF24AF}"/>
            </a:ext>
          </a:extLst>
        </xdr:cNvPr>
        <xdr:cNvSpPr txBox="1"/>
      </xdr:nvSpPr>
      <xdr:spPr>
        <a:xfrm>
          <a:off x="19050" y="428623"/>
          <a:ext cx="12742069" cy="50720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a:p>
          <a:r>
            <a:rPr lang="en-US" sz="1100"/>
            <a:t>Data</a:t>
          </a:r>
          <a:r>
            <a:rPr lang="en-US" sz="1100" baseline="0"/>
            <a:t> Sources for the LCOE calculation are contained in the following worksheets:</a:t>
          </a:r>
        </a:p>
        <a:p>
          <a:r>
            <a:rPr lang="en-US" sz="1100" baseline="0"/>
            <a:t>1. TVA IRP = contains the capital cost for the Lightwater Nuclear Reactor and reduction between the First of a Kind and Nth of a Kind ("FOAK" and "NOAK")</a:t>
          </a:r>
        </a:p>
        <a:p>
          <a:r>
            <a:rPr lang="en-US" sz="1100" baseline="0"/>
            <a:t>2. Vogtle Costs = contains the total project costs for the Vogtle nuclear units</a:t>
          </a:r>
        </a:p>
        <a:p>
          <a:r>
            <a:rPr lang="en-US" sz="1100" baseline="0"/>
            <a:t>3. IESO Pathways to Decarb App A = contains the capital, fixed O&amp;M, transmission cost, and capacity factor for offshore and onshore wind</a:t>
          </a:r>
        </a:p>
        <a:p>
          <a:r>
            <a:rPr lang="en-US" sz="1100" baseline="0"/>
            <a:t>4. NREL ATB 2023 Financial = contains the financial information used in the LCOE calculation (NOTE: the tax rate has been updated to reflect a Canadian tax rate instead of a US tax rate)</a:t>
          </a:r>
        </a:p>
        <a:p>
          <a:r>
            <a:rPr lang="en-US" sz="1100" baseline="0"/>
            <a:t>5. NREL ATB 2023 Solar = contains the capital and fixed O&amp;M costs for solar from the 2023 NREL ATB</a:t>
          </a:r>
        </a:p>
        <a:p>
          <a:r>
            <a:rPr lang="en-US" sz="1100" baseline="0"/>
            <a:t>6. US CPI = Inputs used to convert real to nominal dollars (contains inflation assumption that can be changed)</a:t>
          </a:r>
        </a:p>
        <a:p>
          <a:endParaRPr lang="en-US" sz="1100" baseline="0"/>
        </a:p>
        <a:p>
          <a:r>
            <a:rPr lang="en-US" sz="1100" baseline="0"/>
            <a:t>Note: These worksheets provide data that are inputs into the LCOE calculatons. Some worksheets contain a direct link to the source material. </a:t>
          </a:r>
        </a:p>
        <a:p>
          <a:endParaRPr lang="en-US" sz="1100" baseline="0"/>
        </a:p>
        <a:p>
          <a:r>
            <a:rPr lang="en-US" sz="1100" baseline="0"/>
            <a:t>LCOE calculations and any sensitivities specified by the user for each technology are contained in the following worksheets:</a:t>
          </a:r>
        </a:p>
        <a:p>
          <a:r>
            <a:rPr lang="en-US" sz="1100" baseline="0"/>
            <a:t>1. Offshore Wind LCOE </a:t>
          </a:r>
        </a:p>
        <a:p>
          <a:r>
            <a:rPr lang="en-US" sz="1100" baseline="0"/>
            <a:t>2. Nuclear LCOE (The Nuclear LCOE calculation is set up for the base case (60 years) and two different assumptions for the life (50 and 30 years))</a:t>
          </a:r>
        </a:p>
        <a:p>
          <a:r>
            <a:rPr lang="en-US" sz="1100" baseline="0"/>
            <a:t>3. Onshore Wind LCOE</a:t>
          </a:r>
        </a:p>
        <a:p>
          <a:r>
            <a:rPr lang="en-US" sz="1100" baseline="0"/>
            <a:t>4. Utility-Scale Solar LCOE</a:t>
          </a:r>
        </a:p>
        <a:p>
          <a:endParaRPr lang="en-US" sz="1100" baseline="0"/>
        </a:p>
        <a:p>
          <a:r>
            <a:rPr lang="en-US" sz="1100" baseline="0"/>
            <a:t>Note: The 2030 LCOE calculation is developed assuming no Investment Tax Credit ("ITC") and a 30% ITC. The 2040 LCOE calculation is developed assuming no ITC, a 30% ITC, and a 15% ITC.</a:t>
          </a:r>
        </a:p>
        <a:p>
          <a:endParaRPr lang="en-US" sz="1100" baseline="0"/>
        </a:p>
        <a:p>
          <a:r>
            <a:rPr lang="en-US" sz="1100" baseline="0"/>
            <a:t>LCOE summary results are in the following worksheets:</a:t>
          </a:r>
        </a:p>
        <a:p>
          <a:r>
            <a:rPr lang="en-US" sz="1100" baseline="0"/>
            <a:t>1. Summary US 2030 - reports LCOE in United States ($/MWH) 2024 dollars (based on 2030 project costs)</a:t>
          </a:r>
        </a:p>
        <a:p>
          <a:r>
            <a:rPr lang="en-US" sz="1100" baseline="0"/>
            <a:t>2. Summary CAD 2030 - </a:t>
          </a:r>
          <a:r>
            <a:rPr lang="en-US" sz="1100" baseline="0">
              <a:solidFill>
                <a:schemeClr val="dk1"/>
              </a:solidFill>
              <a:effectLst/>
              <a:latin typeface="+mn-lt"/>
              <a:ea typeface="+mn-ea"/>
              <a:cs typeface="+mn-cs"/>
            </a:rPr>
            <a:t>reports LCOE in Canadian dollars (contains the US to Canadian conversion rate in cell V2 that is an input that can be changed) - based on 2030 project costs</a:t>
          </a:r>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3. Summary US 2040 - reports LCOE in United States ($/MWH) 2024 dollars (based on 2040 project costs)</a:t>
          </a:r>
          <a:endParaRPr lang="en-US">
            <a:effectLst/>
          </a:endParaRPr>
        </a:p>
        <a:p>
          <a:r>
            <a:rPr lang="en-US" sz="1100" baseline="0"/>
            <a:t>4. </a:t>
          </a:r>
          <a:r>
            <a:rPr lang="en-US" sz="1100" baseline="0">
              <a:solidFill>
                <a:schemeClr val="dk1"/>
              </a:solidFill>
              <a:effectLst/>
              <a:latin typeface="+mn-lt"/>
              <a:ea typeface="+mn-ea"/>
              <a:cs typeface="+mn-cs"/>
            </a:rPr>
            <a:t>Summary CAD 2040 - reports LCOE in Canadian ($/MWh) 2024 dollars (based on 2040 project costs)</a:t>
          </a:r>
          <a:endParaRPr lang="en-US">
            <a:effectLst/>
          </a:endParaRPr>
        </a:p>
        <a:p>
          <a:endParaRPr lang="en-US" sz="1100" baseline="0"/>
        </a:p>
        <a:p>
          <a:r>
            <a:rPr lang="en-US" sz="1100" baseline="0"/>
            <a:t>The worksheets for each LCOE calculation contain the base values reflecting the inputs we have assumed for the LCOE calculation, but the workbook is configured to generate two additional sensitivities if the user wants to compare the base values to modified assumptions. </a:t>
          </a:r>
          <a:r>
            <a:rPr lang="en-US" sz="1100"/>
            <a:t>If costs </a:t>
          </a:r>
          <a:r>
            <a:rPr lang="en-US" sz="1100" baseline="0"/>
            <a:t>are modified it is important to make sure the dollar years are consistent with the way that the costs are set up. The LCOE calculations are reported as nominal values for a 2030 and 2040 year. The LCOE summary worksheets then convert the 2030 and 2040 costs back to a 2024 dollar year.</a:t>
          </a: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44</xdr:row>
      <xdr:rowOff>0</xdr:rowOff>
    </xdr:from>
    <xdr:to>
      <xdr:col>10</xdr:col>
      <xdr:colOff>41410</xdr:colOff>
      <xdr:row>70</xdr:row>
      <xdr:rowOff>172165</xdr:rowOff>
    </xdr:to>
    <xdr:pic>
      <xdr:nvPicPr>
        <xdr:cNvPr id="2" name="Picture 1">
          <a:extLst>
            <a:ext uri="{FF2B5EF4-FFF2-40B4-BE49-F238E27FC236}">
              <a16:creationId xmlns:a16="http://schemas.microsoft.com/office/drawing/2014/main" id="{953BE5F0-45BA-025B-FF48-38BF176E86EA}"/>
            </a:ext>
          </a:extLst>
        </xdr:cNvPr>
        <xdr:cNvPicPr>
          <a:picLocks noChangeAspect="1"/>
        </xdr:cNvPicPr>
      </xdr:nvPicPr>
      <xdr:blipFill>
        <a:blip xmlns:r="http://schemas.openxmlformats.org/officeDocument/2006/relationships" r:embed="rId1"/>
        <a:stretch>
          <a:fillRect/>
        </a:stretch>
      </xdr:blipFill>
      <xdr:spPr>
        <a:xfrm>
          <a:off x="0" y="9620250"/>
          <a:ext cx="6658904" cy="51251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34290</xdr:colOff>
      <xdr:row>2</xdr:row>
      <xdr:rowOff>55246</xdr:rowOff>
    </xdr:from>
    <xdr:to>
      <xdr:col>18</xdr:col>
      <xdr:colOff>5715</xdr:colOff>
      <xdr:row>11</xdr:row>
      <xdr:rowOff>24766</xdr:rowOff>
    </xdr:to>
    <xdr:sp macro="" textlink="">
      <xdr:nvSpPr>
        <xdr:cNvPr id="3" name="TextBox 2">
          <a:extLst>
            <a:ext uri="{FF2B5EF4-FFF2-40B4-BE49-F238E27FC236}">
              <a16:creationId xmlns:a16="http://schemas.microsoft.com/office/drawing/2014/main" id="{53E7716E-3CF1-FA5E-FAA0-F1387D88AF98}"/>
            </a:ext>
          </a:extLst>
        </xdr:cNvPr>
        <xdr:cNvSpPr txBox="1"/>
      </xdr:nvSpPr>
      <xdr:spPr>
        <a:xfrm>
          <a:off x="10328910" y="421006"/>
          <a:ext cx="4238625" cy="16154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Note:</a:t>
          </a:r>
        </a:p>
        <a:p>
          <a:r>
            <a:rPr lang="en-US" sz="1100"/>
            <a:t>Columns</a:t>
          </a:r>
          <a:r>
            <a:rPr lang="en-US" sz="1100" baseline="0"/>
            <a:t> H and I represent two sensitivities the user can run to compare results to the Base Case (column E).</a:t>
          </a:r>
        </a:p>
        <a:p>
          <a:endParaRPr lang="en-US" sz="1100" baseline="0"/>
        </a:p>
        <a:p>
          <a:r>
            <a:rPr lang="en-US" sz="1100" baseline="0"/>
            <a:t>These inputs are preset to be the same as the Base Case as a default, but can be modified to reflect a user defined input. These will flow into the sensitivity calculations in the LCOE calculations.</a:t>
          </a:r>
          <a:endParaRPr 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21</xdr:col>
      <xdr:colOff>28575</xdr:colOff>
      <xdr:row>1</xdr:row>
      <xdr:rowOff>47625</xdr:rowOff>
    </xdr:from>
    <xdr:to>
      <xdr:col>28</xdr:col>
      <xdr:colOff>0</xdr:colOff>
      <xdr:row>11</xdr:row>
      <xdr:rowOff>85725</xdr:rowOff>
    </xdr:to>
    <xdr:sp macro="" textlink="">
      <xdr:nvSpPr>
        <xdr:cNvPr id="2" name="TextBox 1">
          <a:extLst>
            <a:ext uri="{FF2B5EF4-FFF2-40B4-BE49-F238E27FC236}">
              <a16:creationId xmlns:a16="http://schemas.microsoft.com/office/drawing/2014/main" id="{098BADF8-0074-4D2B-B2DB-0088C145EFCF}"/>
            </a:ext>
          </a:extLst>
        </xdr:cNvPr>
        <xdr:cNvSpPr txBox="1"/>
      </xdr:nvSpPr>
      <xdr:spPr>
        <a:xfrm>
          <a:off x="15773400" y="238125"/>
          <a:ext cx="4238625" cy="1943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Note:</a:t>
          </a:r>
        </a:p>
        <a:p>
          <a:r>
            <a:rPr lang="en-US" sz="1100"/>
            <a:t>Columns</a:t>
          </a:r>
          <a:r>
            <a:rPr lang="en-US" sz="1100" baseline="0"/>
            <a:t> G and H represent two sensitivities the user can run to compare results to the Base Case (column F). These also will carry over any changes made in the "NREL ATB 2023 Financial" worksheet for each sensitivity.</a:t>
          </a:r>
        </a:p>
        <a:p>
          <a:endParaRPr lang="en-US" sz="1100" baseline="0"/>
        </a:p>
        <a:p>
          <a:r>
            <a:rPr lang="en-US" sz="1100" baseline="0"/>
            <a:t>These inputs are preset to be the same as the Base Value as a default, but can be modified to reflect a user defined input. These will flow into the sensitivity calculations in the LCOE calculations in rows 6 to 10.</a:t>
          </a:r>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371051</xdr:colOff>
      <xdr:row>15</xdr:row>
      <xdr:rowOff>182667</xdr:rowOff>
    </xdr:from>
    <xdr:to>
      <xdr:col>18</xdr:col>
      <xdr:colOff>190500</xdr:colOff>
      <xdr:row>29</xdr:row>
      <xdr:rowOff>158750</xdr:rowOff>
    </xdr:to>
    <xdr:sp macro="" textlink="">
      <xdr:nvSpPr>
        <xdr:cNvPr id="2" name="TextBox 1">
          <a:extLst>
            <a:ext uri="{FF2B5EF4-FFF2-40B4-BE49-F238E27FC236}">
              <a16:creationId xmlns:a16="http://schemas.microsoft.com/office/drawing/2014/main" id="{CB93798F-A6CA-4446-A797-15AD9CC442E2}"/>
            </a:ext>
          </a:extLst>
        </xdr:cNvPr>
        <xdr:cNvSpPr txBox="1"/>
      </xdr:nvSpPr>
      <xdr:spPr>
        <a:xfrm>
          <a:off x="11494134" y="3040167"/>
          <a:ext cx="4634866" cy="26430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Note:</a:t>
          </a:r>
        </a:p>
        <a:p>
          <a:r>
            <a:rPr lang="en-US" sz="1100"/>
            <a:t>Columns</a:t>
          </a:r>
          <a:r>
            <a:rPr lang="en-US" sz="1100" baseline="0"/>
            <a:t> H and I represent two sensitivities the user can run to compare results to the Base Case (column G). These also will carry over any changes made in the "NREL ATB 2023 Financial" worksheet for each sensitivity.</a:t>
          </a:r>
        </a:p>
        <a:p>
          <a:endParaRPr lang="en-US" sz="1100" baseline="0"/>
        </a:p>
        <a:p>
          <a:r>
            <a:rPr lang="en-US" sz="1100" baseline="0"/>
            <a:t>These inputs are preset to be the same as the Base Value as a default, but can be modified to reflect a user defined input. These will flow into the sensitivity calculations in the LCOE calculations in rows 7 to 13.</a:t>
          </a:r>
        </a:p>
        <a:p>
          <a:endParaRPr lang="en-US" sz="1100" baseline="0"/>
        </a:p>
        <a:p>
          <a:r>
            <a:rPr lang="en-US" sz="1100" baseline="0">
              <a:solidFill>
                <a:srgbClr val="FF0000"/>
              </a:solidFill>
            </a:rPr>
            <a:t>Please note that if any of the sensitivity changes include a modification to the life assumption, then the references to the worksheet "NREL ATB 2023 Financial" will need to be updated to reflect that assumption. The current sensitivities are set up to assume either a 60, 50, or 30 year life.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21</xdr:col>
      <xdr:colOff>133350</xdr:colOff>
      <xdr:row>1</xdr:row>
      <xdr:rowOff>161925</xdr:rowOff>
    </xdr:from>
    <xdr:to>
      <xdr:col>28</xdr:col>
      <xdr:colOff>371475</xdr:colOff>
      <xdr:row>11</xdr:row>
      <xdr:rowOff>114300</xdr:rowOff>
    </xdr:to>
    <xdr:sp macro="" textlink="">
      <xdr:nvSpPr>
        <xdr:cNvPr id="2" name="TextBox 1">
          <a:extLst>
            <a:ext uri="{FF2B5EF4-FFF2-40B4-BE49-F238E27FC236}">
              <a16:creationId xmlns:a16="http://schemas.microsoft.com/office/drawing/2014/main" id="{A66030BC-E98B-419C-BC92-06DCC00668C6}"/>
            </a:ext>
          </a:extLst>
        </xdr:cNvPr>
        <xdr:cNvSpPr txBox="1"/>
      </xdr:nvSpPr>
      <xdr:spPr>
        <a:xfrm>
          <a:off x="17697450" y="352425"/>
          <a:ext cx="4505325" cy="2238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Note:</a:t>
          </a:r>
        </a:p>
        <a:p>
          <a:r>
            <a:rPr lang="en-US" sz="1100"/>
            <a:t>Columns</a:t>
          </a:r>
          <a:r>
            <a:rPr lang="en-US" sz="1100" baseline="0"/>
            <a:t> G and H represent two sensitivities the user can run to compare results to the Base Case (column F). These also will carry over any changes made in the "NREL ATB 2023 Financial" worksheet for each sensitivity.</a:t>
          </a:r>
        </a:p>
        <a:p>
          <a:endParaRPr lang="en-US" sz="1100" baseline="0"/>
        </a:p>
        <a:p>
          <a:r>
            <a:rPr lang="en-US" sz="1100" baseline="0"/>
            <a:t>These inputs are preset to be the same as the Base Value as a default, but can be modified to reflect a user defined input. These will flow into the sensitivity calculations in the LCOE calculations in rows 16 to 29.</a:t>
          </a:r>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19</xdr:col>
      <xdr:colOff>0</xdr:colOff>
      <xdr:row>2</xdr:row>
      <xdr:rowOff>1</xdr:rowOff>
    </xdr:from>
    <xdr:to>
      <xdr:col>26</xdr:col>
      <xdr:colOff>238125</xdr:colOff>
      <xdr:row>10</xdr:row>
      <xdr:rowOff>1</xdr:rowOff>
    </xdr:to>
    <xdr:sp macro="" textlink="">
      <xdr:nvSpPr>
        <xdr:cNvPr id="2" name="TextBox 1">
          <a:extLst>
            <a:ext uri="{FF2B5EF4-FFF2-40B4-BE49-F238E27FC236}">
              <a16:creationId xmlns:a16="http://schemas.microsoft.com/office/drawing/2014/main" id="{11A14BA9-F626-4D3D-B78F-FE2505841DE3}"/>
            </a:ext>
          </a:extLst>
        </xdr:cNvPr>
        <xdr:cNvSpPr txBox="1"/>
      </xdr:nvSpPr>
      <xdr:spPr>
        <a:xfrm>
          <a:off x="14211300" y="381001"/>
          <a:ext cx="4572000" cy="1924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Note:</a:t>
          </a:r>
        </a:p>
        <a:p>
          <a:r>
            <a:rPr lang="en-US" sz="1100"/>
            <a:t>Columns</a:t>
          </a:r>
          <a:r>
            <a:rPr lang="en-US" sz="1100" baseline="0"/>
            <a:t> G and H represent two sensitivities the user can run to compare results to the Base Case (column F). These also will carry over any changes made in the "NREL ATB 2023 Financial" worksheet for each sensitivity.</a:t>
          </a:r>
        </a:p>
        <a:p>
          <a:endParaRPr lang="en-US" sz="1100" baseline="0"/>
        </a:p>
        <a:p>
          <a:r>
            <a:rPr lang="en-US" sz="1100" baseline="0"/>
            <a:t>These inputs are preset to be the same as the Base Value as a default, but can be modified to reflect a user defined input. These will flow into the sensitivity calculations in the LCOE calculations in rows 6 to 8.</a:t>
          </a:r>
          <a:endParaRPr 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14</xdr:col>
      <xdr:colOff>276224</xdr:colOff>
      <xdr:row>15</xdr:row>
      <xdr:rowOff>104775</xdr:rowOff>
    </xdr:from>
    <xdr:to>
      <xdr:col>19</xdr:col>
      <xdr:colOff>238124</xdr:colOff>
      <xdr:row>19</xdr:row>
      <xdr:rowOff>171450</xdr:rowOff>
    </xdr:to>
    <xdr:sp macro="" textlink="">
      <xdr:nvSpPr>
        <xdr:cNvPr id="2" name="TextBox 1">
          <a:extLst>
            <a:ext uri="{FF2B5EF4-FFF2-40B4-BE49-F238E27FC236}">
              <a16:creationId xmlns:a16="http://schemas.microsoft.com/office/drawing/2014/main" id="{338B3DF8-D2E4-FDD5-931E-1691B63DBECB}"/>
            </a:ext>
          </a:extLst>
        </xdr:cNvPr>
        <xdr:cNvSpPr txBox="1"/>
      </xdr:nvSpPr>
      <xdr:spPr>
        <a:xfrm>
          <a:off x="11563349" y="2962275"/>
          <a:ext cx="3171825" cy="828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Note:</a:t>
          </a:r>
        </a:p>
        <a:p>
          <a:r>
            <a:rPr lang="en-US" sz="1100"/>
            <a:t>Conversion assumption is in cell V2 in worksheet named "Summary CAD 2030"</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WINDOWS\TEMP\CWSDesig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WINDOWS\TEMP\Visio_WETTOWER\HB%20Results_2X1%203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Projects\WPS\Coal\WPS%20O&amp;M%20Generic%20Dry%20Cooling.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team.duke-energy.com/Gen%20Technologies/A_Generic%20Unit%20Study/2020%20Generic%20Unit%20Study/Navigant/Utility%20Solar%20Price%20Forecast%20Tool_March2020_FINA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team.duke-energy.com/TEMP/AcrF857.tmp/PEF_FOSSIL_GenUnitChar_2007_0503@113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WINDOWS\TEMP\Heat%20Rejection%20Optimization%20Summary.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team.duke-energy.com/Gen%20Technologies/A_Generic%20Unit%20Study/2020%20Generic%20Unit%20Study/Navigant/Solar%20+%20Storage%20Price%20Forecast%20Tool_March2020_FINA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Economic Inputs"/>
      <sheetName val="3.2 Summary"/>
      <sheetName val="OPTCHART"/>
      <sheetName val="FINALSUM"/>
      <sheetName val="Templete (3)"/>
      <sheetName val="Templete (2)"/>
      <sheetName val="OPTPASS1"/>
      <sheetName val="Duluth"/>
      <sheetName val="Cond Off Design"/>
      <sheetName val="Tower Off Design"/>
      <sheetName val="Tower Design"/>
      <sheetName val="Cond Design"/>
      <sheetName val="Piping &amp; Friction Loss"/>
      <sheetName val="Pump Design"/>
      <sheetName val="Pump Structure"/>
      <sheetName val="Steam Turbine"/>
      <sheetName val="Calc Check"/>
      <sheetName val="Custom Calcs"/>
      <sheetName val="PumpStructure Drawing"/>
      <sheetName val="Capital Costs"/>
      <sheetName val="Templete"/>
      <sheetName val="PumpSample"/>
      <sheetName val="NDTower"/>
      <sheetName val="CFs"/>
      <sheetName val="Tower Validation"/>
      <sheetName val="Gen_Data"/>
      <sheetName val="CASES"/>
      <sheetName val="Economic_Inputs"/>
      <sheetName val="3_2_Summary"/>
      <sheetName val="Templete_(3)"/>
      <sheetName val="Templete_(2)"/>
      <sheetName val="Cond_Off_Design"/>
      <sheetName val="Tower_Off_Design"/>
      <sheetName val="Tower_Design"/>
      <sheetName val="Cond_Design"/>
      <sheetName val="Piping_&amp;_Friction_Loss"/>
      <sheetName val="Pump_Design"/>
      <sheetName val="Pump_Structure"/>
      <sheetName val="Steam_Turbine"/>
      <sheetName val="Calc_Check"/>
      <sheetName val="Custom_Calcs"/>
      <sheetName val="PumpStructure_Drawing"/>
      <sheetName val="Capital_Costs"/>
      <sheetName val="Tower_Validation"/>
      <sheetName val="Lists"/>
    </sheetNames>
    <sheetDataSet>
      <sheetData sheetId="0"/>
      <sheetData sheetId="1"/>
      <sheetData sheetId="2"/>
      <sheetData sheetId="3" refreshError="1"/>
      <sheetData sheetId="4">
        <row r="104">
          <cell r="B104">
            <v>860718.27690935135</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mplate List"/>
      <sheetName val="Chart1"/>
      <sheetName val="Chart1 (2)"/>
      <sheetName val="1x1 3P CC"/>
      <sheetName val="Formats"/>
      <sheetName val="CASE1"/>
      <sheetName val="CASE2"/>
      <sheetName val="CASE3"/>
      <sheetName val="CASE4"/>
      <sheetName val="CASE5"/>
      <sheetName val="CASE6"/>
      <sheetName val="CASE7"/>
      <sheetName val="CASE8"/>
      <sheetName val="CASE9"/>
      <sheetName val="CASE10"/>
      <sheetName val="CASE11"/>
      <sheetName val="CASE12"/>
      <sheetName val="CASE13"/>
      <sheetName val="CASE14"/>
      <sheetName val="CASE15"/>
      <sheetName val="CASE16"/>
      <sheetName val="CASE17"/>
      <sheetName val="CASE18"/>
      <sheetName val="CASE19"/>
      <sheetName val="CASE20"/>
      <sheetName val="CASE21"/>
      <sheetName val="CASE22"/>
      <sheetName val="CASE23"/>
      <sheetName val="CASE24"/>
      <sheetName val="CASE25"/>
      <sheetName val="CASE26"/>
      <sheetName val="CASE27"/>
      <sheetName val="CASE28"/>
      <sheetName val="7FA_ACC"/>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amp;M Summary 1x750Sub (WFEC)"/>
      <sheetName val="O&amp;M Summary 1x750Sub (Aloc)"/>
      <sheetName val="O&amp;M Summary 1x600Sub (WFEC)"/>
      <sheetName val="O&amp;M Summary 1x600Sup (WFEC)"/>
      <sheetName val="O&amp;M Summary 1x600Sub (Aloc)"/>
      <sheetName val="O&amp;M Summary 1x600Sup (Aloc)"/>
      <sheetName val="Que Cost Inputs"/>
      <sheetName val="O&amp;M Inputs"/>
      <sheetName val="O&amp;M Summary"/>
      <sheetName val="Staffing"/>
      <sheetName val="Landfill Costs (FOR INFO ONLY)"/>
      <sheetName val="Technical Outputs"/>
      <sheetName val="Make-up Water - Claif &amp; SD ZLD"/>
      <sheetName val="Make-up Water - Soft&amp; Hero ZLD"/>
      <sheetName val="Variable Demin Water"/>
      <sheetName val="CFB CaS Ratio"/>
      <sheetName val="Read Me"/>
      <sheetName val="NOX Cost &amp; Tech. Results"/>
      <sheetName val="Constants_CC"/>
      <sheetName val="Calculation Summary"/>
      <sheetName val="LSFO Cost &amp; Tech. Results"/>
      <sheetName val="SO3 info"/>
      <sheetName val="LSD Cost &amp; Tech. Results"/>
      <sheetName val="FF ESP Cost &amp; Tech. Results"/>
      <sheetName val="CFB Calculations"/>
      <sheetName val="Menus"/>
      <sheetName val="Module1"/>
      <sheetName val="Module2"/>
      <sheetName val="Module3"/>
      <sheetName val="Module4"/>
      <sheetName val="Module5"/>
    </sheetNames>
    <sheetDataSet>
      <sheetData sheetId="0"/>
      <sheetData sheetId="1"/>
      <sheetData sheetId="2"/>
      <sheetData sheetId="3"/>
      <sheetData sheetId="4"/>
      <sheetData sheetId="5"/>
      <sheetData sheetId="6">
        <row r="47">
          <cell r="B47" t="str">
            <v>Operations and Maintenance Estimates</v>
          </cell>
        </row>
      </sheetData>
      <sheetData sheetId="7">
        <row r="3">
          <cell r="C3" t="str">
            <v>250 MW CFB</v>
          </cell>
        </row>
      </sheetData>
      <sheetData sheetId="8"/>
      <sheetData sheetId="9">
        <row r="126">
          <cell r="D126">
            <v>100</v>
          </cell>
        </row>
        <row r="255">
          <cell r="D255">
            <v>100</v>
          </cell>
        </row>
        <row r="382">
          <cell r="D382">
            <v>100</v>
          </cell>
        </row>
        <row r="512">
          <cell r="D512">
            <v>115</v>
          </cell>
        </row>
        <row r="638">
          <cell r="D638">
            <v>115</v>
          </cell>
        </row>
        <row r="767">
          <cell r="D767">
            <v>115</v>
          </cell>
        </row>
        <row r="894">
          <cell r="D894">
            <v>105</v>
          </cell>
        </row>
        <row r="1020">
          <cell r="D1020">
            <v>105</v>
          </cell>
        </row>
      </sheetData>
      <sheetData sheetId="10"/>
      <sheetData sheetId="11">
        <row r="43">
          <cell r="B43">
            <v>18267063.311359745</v>
          </cell>
        </row>
      </sheetData>
      <sheetData sheetId="12">
        <row r="9">
          <cell r="C9">
            <v>0</v>
          </cell>
        </row>
      </sheetData>
      <sheetData sheetId="13">
        <row r="45">
          <cell r="I45">
            <v>7.6193843843843825E-2</v>
          </cell>
        </row>
      </sheetData>
      <sheetData sheetId="14">
        <row r="6">
          <cell r="C6">
            <v>1558593.999120624</v>
          </cell>
        </row>
      </sheetData>
      <sheetData sheetId="15"/>
      <sheetData sheetId="16"/>
      <sheetData sheetId="17"/>
      <sheetData sheetId="18"/>
      <sheetData sheetId="19"/>
      <sheetData sheetId="20"/>
      <sheetData sheetId="21"/>
      <sheetData sheetId="22"/>
      <sheetData sheetId="23"/>
      <sheetData sheetId="24"/>
      <sheetData sheetId="25">
        <row r="56">
          <cell r="A56" t="str">
            <v>Landfill</v>
          </cell>
        </row>
        <row r="57">
          <cell r="A57" t="str">
            <v>Sales</v>
          </cell>
        </row>
      </sheetData>
      <sheetData sheetId="26" refreshError="1"/>
      <sheetData sheetId="27" refreshError="1"/>
      <sheetData sheetId="28" refreshError="1"/>
      <sheetData sheetId="29" refreshError="1"/>
      <sheetData sheetId="3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Log"/>
      <sheetName val="Definitions"/>
      <sheetName val="Inputs"/>
      <sheetName val="Forecast"/>
      <sheetName val="Lookups"/>
      <sheetName val="Model"/>
      <sheetName val="Compare to Prior Update"/>
      <sheetName val="Sept_Forecast (Hide)"/>
      <sheetName val="Sept_Model (Hide)"/>
      <sheetName val="Sept_Lookups (Hide)"/>
      <sheetName val="Historical"/>
    </sheetNames>
    <sheetDataSet>
      <sheetData sheetId="0" refreshError="1"/>
      <sheetData sheetId="1" refreshError="1"/>
      <sheetData sheetId="2" refreshError="1"/>
      <sheetData sheetId="3" refreshError="1">
        <row r="10">
          <cell r="C10">
            <v>1.35</v>
          </cell>
        </row>
      </sheetData>
      <sheetData sheetId="4" refreshError="1"/>
      <sheetData sheetId="5">
        <row r="6">
          <cell r="M6" t="str">
            <v>$/W-AC</v>
          </cell>
        </row>
        <row r="51">
          <cell r="C51">
            <v>1.3</v>
          </cell>
        </row>
        <row r="78">
          <cell r="C78">
            <v>1</v>
          </cell>
        </row>
        <row r="79">
          <cell r="C79">
            <v>1</v>
          </cell>
        </row>
        <row r="80">
          <cell r="C80">
            <v>1</v>
          </cell>
        </row>
      </sheetData>
      <sheetData sheetId="6">
        <row r="7">
          <cell r="C7">
            <v>0.26</v>
          </cell>
          <cell r="H7">
            <v>88.235294117647058</v>
          </cell>
        </row>
        <row r="8">
          <cell r="C8">
            <v>0.05</v>
          </cell>
          <cell r="D8">
            <v>0</v>
          </cell>
        </row>
        <row r="9">
          <cell r="C9">
            <v>-0.24199999999999999</v>
          </cell>
          <cell r="D9">
            <v>0.251</v>
          </cell>
        </row>
        <row r="10">
          <cell r="C10">
            <v>0.15459999999999999</v>
          </cell>
          <cell r="D10">
            <v>-8.9999999999999993E-3</v>
          </cell>
        </row>
        <row r="35">
          <cell r="C35">
            <v>-2.978031259551326E-2</v>
          </cell>
          <cell r="D35">
            <v>-5.8670121825328769E-2</v>
          </cell>
          <cell r="E35">
            <v>-7.9898949491359617E-2</v>
          </cell>
          <cell r="F35">
            <v>-9.9481624808674868E-2</v>
          </cell>
          <cell r="G35">
            <v>-0.11774561672419362</v>
          </cell>
          <cell r="H35">
            <v>-0.13482210516742521</v>
          </cell>
          <cell r="I35">
            <v>-0.15093737853369996</v>
          </cell>
          <cell r="J35">
            <v>-0.16623540230637812</v>
          </cell>
          <cell r="K35">
            <v>-0.18060695939202387</v>
          </cell>
          <cell r="L35">
            <v>-0.19420562830707541</v>
          </cell>
        </row>
      </sheetData>
      <sheetData sheetId="7" refreshError="1"/>
      <sheetData sheetId="8" refreshError="1"/>
      <sheetData sheetId="9" refreshError="1"/>
      <sheetData sheetId="10" refreshError="1"/>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Assumptions_1"/>
      <sheetName val="Estimate Scope Assumptions"/>
      <sheetName val="Operating Cost Assumptions"/>
      <sheetName val="Coal Quality_PEF"/>
      <sheetName val="Pet Coke Quality_PEF"/>
      <sheetName val="1_Design"/>
      <sheetName val="1_CapCosts"/>
      <sheetName val="1_Performance"/>
      <sheetName val="1_Cash Flows"/>
      <sheetName val="2_OperCosts"/>
      <sheetName val="2_Fuel"/>
      <sheetName val="2_Constraints"/>
      <sheetName val="3_Emiss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ET TWR HB"/>
      <sheetName val="ONCE TRHOUGH HB"/>
      <sheetName val="WET TWR OPTIMIZATION"/>
      <sheetName val="ONCE THROUGH OPTIMIZATION"/>
    </sheetNames>
    <sheetDataSet>
      <sheetData sheetId="0"/>
      <sheetData sheetId="1" refreshError="1"/>
      <sheetData sheetId="2" refreshError="1"/>
      <sheetData sheetId="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Log"/>
      <sheetName val="INPUTS&gt;&gt;"/>
      <sheetName val="Solar Inputs"/>
      <sheetName val="Storage Inputs"/>
      <sheetName val="S+S Inputs"/>
      <sheetName val="FORECASTS&gt;&gt;"/>
      <sheetName val="Solar Forecast"/>
      <sheetName val="Storage Forecast"/>
      <sheetName val="S+S Forecast"/>
      <sheetName val="REFERENCE&gt;&gt;"/>
      <sheetName val="Lookups"/>
      <sheetName val="Storage Defaults"/>
      <sheetName val="Storage Definitions"/>
      <sheetName val="Solar Definitions"/>
      <sheetName val="BACKDATA&gt;"/>
      <sheetName val="Model"/>
      <sheetName val="S+S Lists"/>
      <sheetName val="ESSBackData_LI"/>
      <sheetName val="ESSBackData_Flow"/>
      <sheetName val="ESSForecast_Flow"/>
      <sheetName val="ESSForecast_LI"/>
    </sheetNames>
    <sheetDataSet>
      <sheetData sheetId="0" refreshError="1"/>
      <sheetData sheetId="1" refreshError="1"/>
      <sheetData sheetId="2" refreshError="1"/>
      <sheetData sheetId="3" refreshError="1"/>
      <sheetData sheetId="4" refreshError="1">
        <row r="9">
          <cell r="C9">
            <v>2000</v>
          </cell>
        </row>
      </sheetData>
      <sheetData sheetId="5" refreshError="1"/>
      <sheetData sheetId="6" refreshError="1"/>
      <sheetData sheetId="7" refreshError="1"/>
      <sheetData sheetId="8" refreshError="1">
        <row r="7">
          <cell r="C7">
            <v>8</v>
          </cell>
        </row>
        <row r="8">
          <cell r="C8">
            <v>14.299999999999999</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persons/person.xml><?xml version="1.0" encoding="utf-8"?>
<personList xmlns="http://schemas.microsoft.com/office/spreadsheetml/2018/threadedcomments" xmlns:x="http://schemas.openxmlformats.org/spreadsheetml/2006/main">
  <person displayName="Christiana Bedard" id="{EA9F0952-2DA4-4730-B5CB-DBEDE1CAC165}" userId="S::CBedard@energyfuturesgroup.com::b2699988-ea42-4554-ae78-a7cd072dc8ee"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76" dT="2025-04-11T14:35:36.84" personId="{EA9F0952-2DA4-4730-B5CB-DBEDE1CAC165}" id="{2F90BC0E-0F45-4709-BA46-8446973F5883}">
    <text>Should this be removed?</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tva-azr-eastus-cdn-ep-tvawcm-prd.azureedge.net/cdn-tvawcma/docs/default-source/environment/environmental-stewardship/integrated-resource-plan/2025/draft-2025-irp-volume-1-092324.pdf?sfvrsn=26f01b64_1" TargetMode="External"/><Relationship Id="rId1" Type="http://schemas.openxmlformats.org/officeDocument/2006/relationships/hyperlink" Target="https://view.officeapps.live.com/op/view.aspx?src=https%3A%2F%2Ftva-azr-eastus-cdn-ep-tvawcm-prd.azureedge.net%2Fcdn-tvawcma%2Fdocs%2Fdefault-source%2Fenvironment%2Fenvironmental-stewardship%2Fintegrated-resource-plan%2F2024%2Fdata-sets%2Fresource-cost-estimates.xlsx%3Fsfvrsn%3Db0a52955_1&amp;wdOrigin=BROWSELINK"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hyperlink" Target="https://www.worldnuclearreport.org/IMG/pdf/wnisr2024-v2.pdf"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www.ieso.ca/en/Learn/The-Evolving-Grid/Pathways-to-Decarbonization" TargetMode="External"/><Relationship Id="rId4"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hyperlink" Target="https://atb.nrel.gov/electricity/2023/2023/data" TargetMode="External"/><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2" Type="http://schemas.openxmlformats.org/officeDocument/2006/relationships/hyperlink" Target="https://www.bankofcanada.ca/core-functions/monetary-policy/inflation/" TargetMode="External"/><Relationship Id="rId1" Type="http://schemas.openxmlformats.org/officeDocument/2006/relationships/hyperlink" Target="https://data.bls.gov/dataViewer/view/timeseries/CUUR0000SA0" TargetMode="Externa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hyperlink" Target="https://pris.iaea.org/PRIS/CountryStatistics/ReactorDetails.aspx?current=43" TargetMode="External"/><Relationship Id="rId4"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www.ieso.ca/en/Sector-Participants/Planning-and-Forecasting/Annual-Planning-Outlook"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www.bankofcanada.ca/rates/exchange/currency-converter/?rangeType=dates&amp;rangeValue=1.w&amp;sF=Canadian+dollar&amp;lP=lookup_currency_converter_2017.php&amp;sR=2017-01-01&amp;sTF=to&amp;sT=FXUSDCAD&amp;co=1.00&amp;dF=2024-03-21&amp;dT=2025-03-21" TargetMode="Externa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B6F91-4163-4CCF-923B-03FD526E266D}">
  <sheetPr codeName="Sheet1">
    <tabColor theme="6"/>
  </sheetPr>
  <dimension ref="A2:B35"/>
  <sheetViews>
    <sheetView topLeftCell="A10" zoomScale="80" zoomScaleNormal="80" workbookViewId="0">
      <selection activeCell="A43" sqref="A43"/>
    </sheetView>
  </sheetViews>
  <sheetFormatPr defaultRowHeight="15"/>
  <cols>
    <col min="1" max="1" width="31.7109375" bestFit="1" customWidth="1"/>
    <col min="2" max="2" width="150.28515625" customWidth="1"/>
  </cols>
  <sheetData>
    <row r="2" spans="1:1">
      <c r="A2" s="2" t="s">
        <v>306</v>
      </c>
    </row>
    <row r="31" spans="1:2" ht="25.5" customHeight="1">
      <c r="A31" s="259" t="s">
        <v>309</v>
      </c>
      <c r="B31" s="233" t="s">
        <v>338</v>
      </c>
    </row>
    <row r="32" spans="1:2" ht="33.75" customHeight="1">
      <c r="A32" s="260" t="s">
        <v>314</v>
      </c>
      <c r="B32" s="233" t="s">
        <v>322</v>
      </c>
    </row>
    <row r="33" spans="1:2">
      <c r="A33" s="261" t="s">
        <v>310</v>
      </c>
      <c r="B33" t="s">
        <v>311</v>
      </c>
    </row>
    <row r="34" spans="1:2" ht="48.75" customHeight="1">
      <c r="A34" s="262" t="s">
        <v>312</v>
      </c>
      <c r="B34" s="233" t="s">
        <v>323</v>
      </c>
    </row>
    <row r="35" spans="1:2">
      <c r="A35" s="263" t="s">
        <v>313</v>
      </c>
      <c r="B35" t="s">
        <v>328</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F8D98-3FD7-48AB-A1EF-57266B30ED8F}">
  <sheetPr codeName="Sheet2">
    <tabColor rgb="FF00B0F0"/>
  </sheetPr>
  <dimension ref="A1"/>
  <sheetViews>
    <sheetView workbookViewId="0">
      <selection activeCell="E20" sqref="E20"/>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26C83-A2A7-4DEE-B3B6-DB7C3BB4A12D}">
  <sheetPr codeName="Sheet3">
    <tabColor rgb="FF00B0F0"/>
  </sheetPr>
  <dimension ref="A1:V76"/>
  <sheetViews>
    <sheetView zoomScale="80" zoomScaleNormal="80" workbookViewId="0">
      <selection activeCell="U19" sqref="U19"/>
    </sheetView>
  </sheetViews>
  <sheetFormatPr defaultRowHeight="15"/>
  <cols>
    <col min="6" max="6" width="11.7109375" bestFit="1" customWidth="1"/>
    <col min="7" max="7" width="15.5703125" bestFit="1" customWidth="1"/>
    <col min="9" max="9" width="10.42578125" style="4" bestFit="1" customWidth="1"/>
    <col min="10" max="10" width="6.7109375" bestFit="1" customWidth="1"/>
    <col min="21" max="21" width="10" style="4" bestFit="1" customWidth="1"/>
    <col min="22" max="22" width="10" bestFit="1" customWidth="1"/>
  </cols>
  <sheetData>
    <row r="1" spans="1:22">
      <c r="A1" s="2" t="s">
        <v>9</v>
      </c>
      <c r="B1" s="7" t="s">
        <v>246</v>
      </c>
    </row>
    <row r="2" spans="1:22">
      <c r="B2" s="153" t="s">
        <v>329</v>
      </c>
      <c r="C2" s="153"/>
      <c r="D2" s="153"/>
      <c r="E2" s="153"/>
      <c r="F2" s="153"/>
      <c r="G2" s="153"/>
    </row>
    <row r="5" spans="1:22">
      <c r="A5" s="244" t="s">
        <v>247</v>
      </c>
      <c r="B5" s="244"/>
      <c r="C5" s="244"/>
      <c r="D5" s="244"/>
      <c r="E5" s="244"/>
      <c r="F5" s="244"/>
      <c r="G5" s="244"/>
      <c r="H5" s="244"/>
      <c r="I5" s="244"/>
      <c r="J5" s="244"/>
      <c r="K5" s="244"/>
      <c r="L5" s="244"/>
      <c r="M5" s="244"/>
      <c r="N5" s="244"/>
      <c r="O5" s="244"/>
      <c r="P5" s="244"/>
      <c r="Q5" s="244"/>
      <c r="R5" s="244"/>
      <c r="S5" s="244"/>
    </row>
    <row r="6" spans="1:22" ht="98.25">
      <c r="A6" s="33" t="s">
        <v>2</v>
      </c>
      <c r="B6" s="33" t="s">
        <v>238</v>
      </c>
      <c r="C6" s="33" t="s">
        <v>239</v>
      </c>
      <c r="D6" s="33" t="s">
        <v>240</v>
      </c>
      <c r="E6" s="33" t="s">
        <v>248</v>
      </c>
      <c r="F6" s="33" t="s">
        <v>249</v>
      </c>
      <c r="G6" s="33" t="s">
        <v>250</v>
      </c>
      <c r="H6" s="33" t="s">
        <v>251</v>
      </c>
      <c r="I6" s="50" t="s">
        <v>252</v>
      </c>
      <c r="J6" s="33" t="s">
        <v>5</v>
      </c>
      <c r="K6" s="33" t="s">
        <v>253</v>
      </c>
      <c r="L6" s="33" t="s">
        <v>254</v>
      </c>
      <c r="M6" s="33" t="s">
        <v>255</v>
      </c>
      <c r="N6" s="33" t="s">
        <v>256</v>
      </c>
      <c r="O6" s="33" t="s">
        <v>257</v>
      </c>
      <c r="P6" s="33" t="s">
        <v>258</v>
      </c>
      <c r="Q6" s="33" t="s">
        <v>259</v>
      </c>
      <c r="R6" s="33" t="s">
        <v>260</v>
      </c>
      <c r="S6" s="33" t="s">
        <v>261</v>
      </c>
    </row>
    <row r="7" spans="1:22">
      <c r="A7" s="34">
        <v>2024</v>
      </c>
      <c r="B7" s="34"/>
      <c r="C7" s="34"/>
      <c r="D7" s="34"/>
      <c r="E7" s="34"/>
      <c r="F7" s="34"/>
      <c r="G7" s="34"/>
      <c r="H7" s="34"/>
      <c r="I7" s="51"/>
      <c r="J7" s="34"/>
      <c r="K7" s="34"/>
      <c r="L7" s="34"/>
      <c r="M7" s="34"/>
      <c r="N7" s="34"/>
      <c r="O7" s="34"/>
      <c r="P7" s="34"/>
      <c r="Q7" s="34"/>
      <c r="R7" s="34"/>
      <c r="S7" s="34"/>
    </row>
    <row r="8" spans="1:22">
      <c r="A8" s="34">
        <v>2025</v>
      </c>
      <c r="B8" s="34"/>
      <c r="C8" s="34"/>
      <c r="D8" s="34"/>
      <c r="E8" s="34"/>
      <c r="F8" s="34"/>
      <c r="G8" s="34"/>
      <c r="H8" s="34"/>
      <c r="I8" s="51"/>
      <c r="J8" s="34"/>
      <c r="K8" s="34"/>
      <c r="L8" s="34"/>
      <c r="M8" s="34"/>
      <c r="N8" s="34"/>
      <c r="O8" s="34"/>
      <c r="P8" s="34"/>
      <c r="Q8" s="34"/>
      <c r="R8" s="34"/>
      <c r="S8" s="34"/>
    </row>
    <row r="9" spans="1:22">
      <c r="A9" s="34">
        <v>2026</v>
      </c>
      <c r="B9" s="34"/>
      <c r="C9" s="34"/>
      <c r="D9" s="34"/>
      <c r="E9" s="34"/>
      <c r="F9" s="34"/>
      <c r="G9" s="34"/>
      <c r="H9" s="34"/>
      <c r="I9" s="51"/>
      <c r="J9" s="34"/>
      <c r="K9" s="34"/>
      <c r="L9" s="34"/>
      <c r="M9" s="34"/>
      <c r="N9" s="34"/>
      <c r="O9" s="34"/>
      <c r="P9" s="34"/>
      <c r="Q9" s="34"/>
      <c r="R9" s="34"/>
      <c r="S9" s="34">
        <v>968</v>
      </c>
    </row>
    <row r="10" spans="1:22">
      <c r="A10" s="34">
        <v>2027</v>
      </c>
      <c r="B10" s="34"/>
      <c r="C10" s="34"/>
      <c r="D10" s="34"/>
      <c r="E10" s="34"/>
      <c r="F10" s="34"/>
      <c r="G10" s="34"/>
      <c r="H10" s="34"/>
      <c r="I10" s="51"/>
      <c r="J10" s="35">
        <v>1354</v>
      </c>
      <c r="K10" s="34"/>
      <c r="L10" s="34"/>
      <c r="M10" s="34"/>
      <c r="N10" s="34"/>
      <c r="O10" s="34"/>
      <c r="P10" s="34"/>
      <c r="Q10" s="34"/>
      <c r="R10" s="34"/>
      <c r="S10" s="34">
        <v>981</v>
      </c>
    </row>
    <row r="11" spans="1:22">
      <c r="A11" s="34">
        <v>2028</v>
      </c>
      <c r="B11" s="34"/>
      <c r="C11" s="34"/>
      <c r="D11" s="34"/>
      <c r="E11" s="34"/>
      <c r="F11" s="34"/>
      <c r="G11" s="34"/>
      <c r="H11" s="34"/>
      <c r="I11" s="51"/>
      <c r="J11" s="35">
        <v>1330</v>
      </c>
      <c r="K11" s="34"/>
      <c r="L11" s="34"/>
      <c r="M11" s="34"/>
      <c r="N11" s="34"/>
      <c r="O11" s="34"/>
      <c r="P11" s="34"/>
      <c r="Q11" s="34"/>
      <c r="R11" s="34"/>
      <c r="S11" s="35">
        <v>1000</v>
      </c>
    </row>
    <row r="12" spans="1:22">
      <c r="A12" s="34">
        <v>2029</v>
      </c>
      <c r="B12" s="34"/>
      <c r="C12" s="34"/>
      <c r="D12" s="34"/>
      <c r="E12" s="35">
        <v>1777</v>
      </c>
      <c r="F12" s="34">
        <v>806</v>
      </c>
      <c r="G12" s="35">
        <v>1393</v>
      </c>
      <c r="H12" s="35">
        <v>1485</v>
      </c>
      <c r="I12" s="51"/>
      <c r="J12" s="35">
        <v>1305</v>
      </c>
      <c r="K12" s="35">
        <v>1696</v>
      </c>
      <c r="L12" s="35">
        <v>2424</v>
      </c>
      <c r="M12" s="35">
        <v>3433</v>
      </c>
      <c r="N12" s="35">
        <v>1565</v>
      </c>
      <c r="O12" s="35">
        <v>3363</v>
      </c>
      <c r="P12" s="34"/>
      <c r="Q12" s="35">
        <v>3439</v>
      </c>
      <c r="R12" s="34"/>
      <c r="S12" s="35">
        <v>1020</v>
      </c>
    </row>
    <row r="13" spans="1:22">
      <c r="A13" s="34">
        <v>2030</v>
      </c>
      <c r="B13" s="34"/>
      <c r="C13" s="34"/>
      <c r="D13" s="34"/>
      <c r="E13" s="35">
        <v>1812</v>
      </c>
      <c r="F13" s="34">
        <v>821</v>
      </c>
      <c r="G13" s="35">
        <v>1420</v>
      </c>
      <c r="H13" s="35">
        <v>1514</v>
      </c>
      <c r="I13" s="51"/>
      <c r="J13" s="35">
        <v>1278</v>
      </c>
      <c r="K13" s="35">
        <v>1696</v>
      </c>
      <c r="L13" s="35">
        <v>2403</v>
      </c>
      <c r="M13" s="35">
        <v>3507</v>
      </c>
      <c r="N13" s="35">
        <v>1535</v>
      </c>
      <c r="O13" s="35">
        <v>3276</v>
      </c>
      <c r="P13" s="34"/>
      <c r="Q13" s="35">
        <v>3484</v>
      </c>
      <c r="R13" s="34"/>
      <c r="S13" s="35">
        <v>1040</v>
      </c>
      <c r="U13" s="232">
        <f>C16*(1+U16)^(A13-A16)</f>
        <v>19699.318277789112</v>
      </c>
    </row>
    <row r="14" spans="1:22">
      <c r="A14" s="34">
        <v>2031</v>
      </c>
      <c r="B14" s="34"/>
      <c r="C14" s="34"/>
      <c r="D14" s="34"/>
      <c r="E14" s="35">
        <v>1847</v>
      </c>
      <c r="F14" s="34">
        <v>837</v>
      </c>
      <c r="G14" s="35">
        <v>1448</v>
      </c>
      <c r="H14" s="35">
        <v>1544</v>
      </c>
      <c r="I14" s="51"/>
      <c r="J14" s="35">
        <v>1250</v>
      </c>
      <c r="K14" s="35">
        <v>1714</v>
      </c>
      <c r="L14" s="35">
        <v>2382</v>
      </c>
      <c r="M14" s="35">
        <v>3476</v>
      </c>
      <c r="N14" s="35">
        <v>1540</v>
      </c>
      <c r="O14" s="35">
        <v>3281</v>
      </c>
      <c r="P14" s="34"/>
      <c r="Q14" s="35">
        <v>3530</v>
      </c>
      <c r="R14" s="34"/>
      <c r="S14" s="35">
        <v>1060</v>
      </c>
      <c r="V14" s="26">
        <f>U13*(1+$U$16)</f>
        <v>20100.327002706119</v>
      </c>
    </row>
    <row r="15" spans="1:22">
      <c r="A15" s="34">
        <v>2032</v>
      </c>
      <c r="B15" s="34"/>
      <c r="C15" s="34"/>
      <c r="D15" s="34"/>
      <c r="E15" s="35">
        <v>1883</v>
      </c>
      <c r="F15" s="34">
        <v>854</v>
      </c>
      <c r="G15" s="35">
        <v>1476</v>
      </c>
      <c r="H15" s="35">
        <v>1574</v>
      </c>
      <c r="I15" s="51"/>
      <c r="J15" s="35">
        <v>1220</v>
      </c>
      <c r="K15" s="35">
        <v>1730</v>
      </c>
      <c r="L15" s="35">
        <v>2358</v>
      </c>
      <c r="M15" s="35">
        <v>3441</v>
      </c>
      <c r="N15" s="35">
        <v>1544</v>
      </c>
      <c r="O15" s="35">
        <v>3285</v>
      </c>
      <c r="P15" s="34"/>
      <c r="Q15" s="35">
        <v>3576</v>
      </c>
      <c r="R15" s="34"/>
      <c r="S15" s="35">
        <v>1081</v>
      </c>
      <c r="V15" s="26">
        <f>V14*(1+$U$16)</f>
        <v>20509.49885262024</v>
      </c>
    </row>
    <row r="16" spans="1:22">
      <c r="A16" s="34">
        <v>2033</v>
      </c>
      <c r="B16" s="34"/>
      <c r="C16" s="35">
        <v>20927</v>
      </c>
      <c r="D16" s="34"/>
      <c r="E16" s="35">
        <v>1920</v>
      </c>
      <c r="F16" s="34">
        <v>870</v>
      </c>
      <c r="G16" s="35">
        <v>1505</v>
      </c>
      <c r="H16" s="35">
        <v>1605</v>
      </c>
      <c r="I16" s="52">
        <v>3079</v>
      </c>
      <c r="J16" s="35">
        <v>1188</v>
      </c>
      <c r="K16" s="35">
        <v>1748</v>
      </c>
      <c r="L16" s="35">
        <v>2383</v>
      </c>
      <c r="M16" s="35">
        <v>3477</v>
      </c>
      <c r="N16" s="35">
        <v>1548</v>
      </c>
      <c r="O16" s="35">
        <v>3288</v>
      </c>
      <c r="P16" s="35">
        <v>2442</v>
      </c>
      <c r="Q16" s="35">
        <v>3621</v>
      </c>
      <c r="R16" s="35">
        <v>5569</v>
      </c>
      <c r="S16" s="35">
        <v>1102</v>
      </c>
      <c r="U16" s="231">
        <f>(C17-C16)/C16</f>
        <v>2.0356477278157405E-2</v>
      </c>
      <c r="V16" s="26">
        <f>V15*(1+$U$16)</f>
        <v>20927</v>
      </c>
    </row>
    <row r="17" spans="1:21">
      <c r="A17" s="34">
        <v>2034</v>
      </c>
      <c r="B17" s="34"/>
      <c r="C17" s="35">
        <v>21353</v>
      </c>
      <c r="D17" s="34"/>
      <c r="E17" s="35">
        <v>1959</v>
      </c>
      <c r="F17" s="34">
        <v>888</v>
      </c>
      <c r="G17" s="35">
        <v>1536</v>
      </c>
      <c r="H17" s="35">
        <v>1637</v>
      </c>
      <c r="I17" s="52">
        <v>3094</v>
      </c>
      <c r="J17" s="35">
        <v>1156</v>
      </c>
      <c r="K17" s="35">
        <v>1767</v>
      </c>
      <c r="L17" s="35">
        <v>2410</v>
      </c>
      <c r="M17" s="35">
        <v>3517</v>
      </c>
      <c r="N17" s="35">
        <v>1553</v>
      </c>
      <c r="O17" s="35">
        <v>3293</v>
      </c>
      <c r="P17" s="35">
        <v>2491</v>
      </c>
      <c r="Q17" s="35">
        <v>3671</v>
      </c>
      <c r="R17" s="35">
        <v>5601</v>
      </c>
      <c r="S17" s="35">
        <v>1125</v>
      </c>
      <c r="U17" s="231"/>
    </row>
    <row r="18" spans="1:21">
      <c r="A18" s="34">
        <v>2035</v>
      </c>
      <c r="B18" s="34"/>
      <c r="C18" s="35">
        <v>20042</v>
      </c>
      <c r="D18" s="34"/>
      <c r="E18" s="35">
        <v>2000</v>
      </c>
      <c r="F18" s="34">
        <v>907</v>
      </c>
      <c r="G18" s="35">
        <v>1568</v>
      </c>
      <c r="H18" s="35">
        <v>1672</v>
      </c>
      <c r="I18" s="52">
        <v>3110</v>
      </c>
      <c r="J18" s="35">
        <v>1122</v>
      </c>
      <c r="K18" s="35">
        <v>1785</v>
      </c>
      <c r="L18" s="35">
        <v>2436</v>
      </c>
      <c r="M18" s="35">
        <v>3555</v>
      </c>
      <c r="N18" s="35">
        <v>1558</v>
      </c>
      <c r="O18" s="35">
        <v>3297</v>
      </c>
      <c r="P18" s="35">
        <v>2544</v>
      </c>
      <c r="Q18" s="35">
        <v>3721</v>
      </c>
      <c r="R18" s="35">
        <v>5633</v>
      </c>
      <c r="S18" s="35">
        <v>1148</v>
      </c>
      <c r="U18" s="231"/>
    </row>
    <row r="19" spans="1:21">
      <c r="A19" s="34">
        <v>2036</v>
      </c>
      <c r="B19" s="34"/>
      <c r="C19" s="35">
        <v>19421</v>
      </c>
      <c r="D19" s="34"/>
      <c r="E19" s="35">
        <v>2042</v>
      </c>
      <c r="F19" s="34">
        <v>926</v>
      </c>
      <c r="G19" s="35">
        <v>1601</v>
      </c>
      <c r="H19" s="35">
        <v>1707</v>
      </c>
      <c r="I19" s="52">
        <v>3155</v>
      </c>
      <c r="J19" s="35">
        <v>1126</v>
      </c>
      <c r="K19" s="35">
        <v>1804</v>
      </c>
      <c r="L19" s="35">
        <v>2463</v>
      </c>
      <c r="M19" s="35">
        <v>3594</v>
      </c>
      <c r="N19" s="35">
        <v>1562</v>
      </c>
      <c r="O19" s="35">
        <v>3301</v>
      </c>
      <c r="P19" s="35">
        <v>2598</v>
      </c>
      <c r="Q19" s="35">
        <v>3760</v>
      </c>
      <c r="R19" s="35">
        <v>5683</v>
      </c>
      <c r="S19" s="35">
        <v>1173</v>
      </c>
      <c r="U19" s="231"/>
    </row>
    <row r="20" spans="1:21">
      <c r="A20" s="34">
        <v>2037</v>
      </c>
      <c r="B20" s="34"/>
      <c r="C20" s="35">
        <v>19208</v>
      </c>
      <c r="D20" s="34"/>
      <c r="E20" s="35">
        <v>2086</v>
      </c>
      <c r="F20" s="34">
        <v>946</v>
      </c>
      <c r="G20" s="35">
        <v>1635</v>
      </c>
      <c r="H20" s="35">
        <v>1743</v>
      </c>
      <c r="I20" s="52">
        <v>3201</v>
      </c>
      <c r="J20" s="35">
        <v>1130</v>
      </c>
      <c r="K20" s="35">
        <v>1823</v>
      </c>
      <c r="L20" s="35">
        <v>2489</v>
      </c>
      <c r="M20" s="35">
        <v>3632</v>
      </c>
      <c r="N20" s="35">
        <v>1567</v>
      </c>
      <c r="O20" s="35">
        <v>3305</v>
      </c>
      <c r="P20" s="35">
        <v>2652</v>
      </c>
      <c r="Q20" s="35">
        <v>3798</v>
      </c>
      <c r="R20" s="35">
        <v>5733</v>
      </c>
      <c r="S20" s="35">
        <v>1197</v>
      </c>
      <c r="U20" s="231"/>
    </row>
    <row r="21" spans="1:21">
      <c r="A21" s="34">
        <v>2038</v>
      </c>
      <c r="B21" s="35">
        <v>16753</v>
      </c>
      <c r="C21" s="35">
        <v>20580</v>
      </c>
      <c r="D21" s="34"/>
      <c r="E21" s="35">
        <v>2131</v>
      </c>
      <c r="F21" s="34">
        <v>966</v>
      </c>
      <c r="G21" s="35">
        <v>1670</v>
      </c>
      <c r="H21" s="35">
        <v>1781</v>
      </c>
      <c r="I21" s="52">
        <v>3246</v>
      </c>
      <c r="J21" s="35">
        <v>1134</v>
      </c>
      <c r="K21" s="35">
        <v>1842</v>
      </c>
      <c r="L21" s="35">
        <v>2518</v>
      </c>
      <c r="M21" s="35">
        <v>3675</v>
      </c>
      <c r="N21" s="35">
        <v>1571</v>
      </c>
      <c r="O21" s="35">
        <v>3307</v>
      </c>
      <c r="P21" s="35">
        <v>2710</v>
      </c>
      <c r="Q21" s="35">
        <v>3837</v>
      </c>
      <c r="R21" s="35">
        <v>5784</v>
      </c>
      <c r="S21" s="35">
        <v>1223</v>
      </c>
      <c r="U21" s="231"/>
    </row>
    <row r="22" spans="1:21">
      <c r="A22" s="34">
        <v>2039</v>
      </c>
      <c r="B22" s="35">
        <v>17138</v>
      </c>
      <c r="C22" s="35">
        <v>19841</v>
      </c>
      <c r="D22" s="34"/>
      <c r="E22" s="35">
        <v>2178</v>
      </c>
      <c r="F22" s="34">
        <v>987</v>
      </c>
      <c r="G22" s="35">
        <v>1707</v>
      </c>
      <c r="H22" s="35">
        <v>1820</v>
      </c>
      <c r="I22" s="52">
        <v>3295</v>
      </c>
      <c r="J22" s="35">
        <v>1139</v>
      </c>
      <c r="K22" s="35">
        <v>1862</v>
      </c>
      <c r="L22" s="35">
        <v>2546</v>
      </c>
      <c r="M22" s="35">
        <v>3716</v>
      </c>
      <c r="N22" s="35">
        <v>1575</v>
      </c>
      <c r="O22" s="35">
        <v>3309</v>
      </c>
      <c r="P22" s="35">
        <v>2770</v>
      </c>
      <c r="Q22" s="35">
        <v>3877</v>
      </c>
      <c r="R22" s="35">
        <v>5836</v>
      </c>
      <c r="S22" s="35">
        <v>1250</v>
      </c>
      <c r="U22" s="231"/>
    </row>
    <row r="23" spans="1:21">
      <c r="A23" s="34">
        <v>2040</v>
      </c>
      <c r="B23" s="35">
        <v>17548</v>
      </c>
      <c r="C23" s="240">
        <v>19822</v>
      </c>
      <c r="D23" s="34"/>
      <c r="E23" s="35">
        <v>2227</v>
      </c>
      <c r="F23" s="35">
        <v>1010</v>
      </c>
      <c r="G23" s="35">
        <v>1746</v>
      </c>
      <c r="H23" s="35">
        <v>1861</v>
      </c>
      <c r="I23" s="52">
        <v>3346</v>
      </c>
      <c r="J23" s="35">
        <v>1142</v>
      </c>
      <c r="K23" s="35">
        <v>1884</v>
      </c>
      <c r="L23" s="35">
        <v>2576</v>
      </c>
      <c r="M23" s="35">
        <v>3759</v>
      </c>
      <c r="N23" s="35">
        <v>1578</v>
      </c>
      <c r="O23" s="35">
        <v>3310</v>
      </c>
      <c r="P23" s="35">
        <v>2832</v>
      </c>
      <c r="Q23" s="35">
        <v>3917</v>
      </c>
      <c r="R23" s="35">
        <v>5888</v>
      </c>
      <c r="S23" s="35">
        <v>1279</v>
      </c>
    </row>
    <row r="24" spans="1:21">
      <c r="A24" s="34">
        <v>2041</v>
      </c>
      <c r="B24" s="35">
        <v>17980</v>
      </c>
      <c r="C24" s="35">
        <v>19891</v>
      </c>
      <c r="D24" s="35">
        <v>12760</v>
      </c>
      <c r="E24" s="35">
        <v>2279</v>
      </c>
      <c r="F24" s="35">
        <v>1033</v>
      </c>
      <c r="G24" s="35">
        <v>1786</v>
      </c>
      <c r="H24" s="35">
        <v>1904</v>
      </c>
      <c r="I24" s="52">
        <v>3400</v>
      </c>
      <c r="J24" s="35">
        <v>1146</v>
      </c>
      <c r="K24" s="35">
        <v>1904</v>
      </c>
      <c r="L24" s="35">
        <v>2607</v>
      </c>
      <c r="M24" s="35">
        <v>3804</v>
      </c>
      <c r="N24" s="35">
        <v>1581</v>
      </c>
      <c r="O24" s="35">
        <v>3309</v>
      </c>
      <c r="P24" s="35">
        <v>2898</v>
      </c>
      <c r="Q24" s="35">
        <v>3956</v>
      </c>
      <c r="R24" s="35">
        <v>5939</v>
      </c>
      <c r="S24" s="35">
        <v>1308</v>
      </c>
    </row>
    <row r="25" spans="1:21">
      <c r="A25" s="34">
        <v>2042</v>
      </c>
      <c r="B25" s="35">
        <v>18443</v>
      </c>
      <c r="C25" s="35">
        <v>17790</v>
      </c>
      <c r="D25" s="35">
        <v>13089</v>
      </c>
      <c r="E25" s="35">
        <v>2333</v>
      </c>
      <c r="F25" s="35">
        <v>1058</v>
      </c>
      <c r="G25" s="35">
        <v>1829</v>
      </c>
      <c r="H25" s="35">
        <v>1950</v>
      </c>
      <c r="I25" s="52">
        <v>3457</v>
      </c>
      <c r="J25" s="35">
        <v>1148</v>
      </c>
      <c r="K25" s="35">
        <v>1928</v>
      </c>
      <c r="L25" s="35">
        <v>2641</v>
      </c>
      <c r="M25" s="35">
        <v>3854</v>
      </c>
      <c r="N25" s="35">
        <v>1583</v>
      </c>
      <c r="O25" s="35">
        <v>3307</v>
      </c>
      <c r="P25" s="35">
        <v>2967</v>
      </c>
      <c r="Q25" s="35">
        <v>3996</v>
      </c>
      <c r="R25" s="35">
        <v>5989</v>
      </c>
      <c r="S25" s="35">
        <v>1339</v>
      </c>
    </row>
    <row r="26" spans="1:21">
      <c r="A26" s="34">
        <v>2043</v>
      </c>
      <c r="B26" s="35">
        <v>18910</v>
      </c>
      <c r="C26" s="35">
        <v>18241</v>
      </c>
      <c r="D26" s="35">
        <v>13421</v>
      </c>
      <c r="E26" s="35">
        <v>2389</v>
      </c>
      <c r="F26" s="35">
        <v>1083</v>
      </c>
      <c r="G26" s="35">
        <v>1873</v>
      </c>
      <c r="H26" s="35">
        <v>1997</v>
      </c>
      <c r="I26" s="52">
        <v>3515</v>
      </c>
      <c r="J26" s="35">
        <v>1151</v>
      </c>
      <c r="K26" s="35">
        <v>1952</v>
      </c>
      <c r="L26" s="35">
        <v>2675</v>
      </c>
      <c r="M26" s="35">
        <v>3903</v>
      </c>
      <c r="N26" s="35">
        <v>1585</v>
      </c>
      <c r="O26" s="35">
        <v>3304</v>
      </c>
      <c r="P26" s="35">
        <v>3039</v>
      </c>
      <c r="Q26" s="35">
        <v>4036</v>
      </c>
      <c r="R26" s="35">
        <v>6040</v>
      </c>
      <c r="S26" s="35">
        <v>1372</v>
      </c>
    </row>
    <row r="27" spans="1:21">
      <c r="A27" s="34">
        <v>2044</v>
      </c>
      <c r="B27" s="35">
        <v>19378</v>
      </c>
      <c r="C27" s="35">
        <v>18692</v>
      </c>
      <c r="D27" s="35">
        <v>13753</v>
      </c>
      <c r="E27" s="35">
        <v>2447</v>
      </c>
      <c r="F27" s="35">
        <v>1109</v>
      </c>
      <c r="G27" s="35">
        <v>1918</v>
      </c>
      <c r="H27" s="35">
        <v>2045</v>
      </c>
      <c r="I27" s="52">
        <v>3572</v>
      </c>
      <c r="J27" s="35">
        <v>1154</v>
      </c>
      <c r="K27" s="35">
        <v>1975</v>
      </c>
      <c r="L27" s="35">
        <v>2708</v>
      </c>
      <c r="M27" s="35">
        <v>3952</v>
      </c>
      <c r="N27" s="35">
        <v>1587</v>
      </c>
      <c r="O27" s="35">
        <v>3301</v>
      </c>
      <c r="P27" s="35">
        <v>3112</v>
      </c>
      <c r="Q27" s="35">
        <v>4077</v>
      </c>
      <c r="R27" s="35">
        <v>6092</v>
      </c>
      <c r="S27" s="35">
        <v>1405</v>
      </c>
    </row>
    <row r="28" spans="1:21">
      <c r="A28" s="34">
        <v>2045</v>
      </c>
      <c r="B28" s="35">
        <v>19853</v>
      </c>
      <c r="C28" s="35">
        <v>19150</v>
      </c>
      <c r="D28" s="35">
        <v>14089</v>
      </c>
      <c r="E28" s="35">
        <v>2504</v>
      </c>
      <c r="F28" s="35">
        <v>1135</v>
      </c>
      <c r="G28" s="35">
        <v>1963</v>
      </c>
      <c r="H28" s="35">
        <v>2093</v>
      </c>
      <c r="I28" s="52">
        <v>3630</v>
      </c>
      <c r="J28" s="35">
        <v>1156</v>
      </c>
      <c r="K28" s="35">
        <v>1998</v>
      </c>
      <c r="L28" s="35">
        <v>2740</v>
      </c>
      <c r="M28" s="35">
        <v>3999</v>
      </c>
      <c r="N28" s="35">
        <v>1588</v>
      </c>
      <c r="O28" s="35">
        <v>3295</v>
      </c>
      <c r="P28" s="35">
        <v>3185</v>
      </c>
      <c r="Q28" s="35">
        <v>4118</v>
      </c>
      <c r="R28" s="35">
        <v>6143</v>
      </c>
      <c r="S28" s="35">
        <v>1438</v>
      </c>
    </row>
    <row r="29" spans="1:21">
      <c r="A29" s="34">
        <v>2046</v>
      </c>
      <c r="B29" s="35">
        <v>20326</v>
      </c>
      <c r="C29" s="35">
        <v>19606</v>
      </c>
      <c r="D29" s="35">
        <v>14425</v>
      </c>
      <c r="E29" s="35">
        <v>2561</v>
      </c>
      <c r="F29" s="35">
        <v>1161</v>
      </c>
      <c r="G29" s="35">
        <v>2008</v>
      </c>
      <c r="H29" s="35">
        <v>2140</v>
      </c>
      <c r="I29" s="52">
        <v>3686</v>
      </c>
      <c r="J29" s="35">
        <v>1157</v>
      </c>
      <c r="K29" s="35">
        <v>2020</v>
      </c>
      <c r="L29" s="35">
        <v>2773</v>
      </c>
      <c r="M29" s="35">
        <v>4046</v>
      </c>
      <c r="N29" s="35">
        <v>1588</v>
      </c>
      <c r="O29" s="35">
        <v>3287</v>
      </c>
      <c r="P29" s="35">
        <v>3257</v>
      </c>
      <c r="Q29" s="35">
        <v>4157</v>
      </c>
      <c r="R29" s="35">
        <v>6191</v>
      </c>
      <c r="S29" s="35">
        <v>1470</v>
      </c>
    </row>
    <row r="30" spans="1:21">
      <c r="A30" s="34">
        <v>2047</v>
      </c>
      <c r="B30" s="35">
        <v>20810</v>
      </c>
      <c r="C30" s="35">
        <v>20073</v>
      </c>
      <c r="D30" s="35">
        <v>14769</v>
      </c>
      <c r="E30" s="35">
        <v>2618</v>
      </c>
      <c r="F30" s="35">
        <v>1187</v>
      </c>
      <c r="G30" s="35">
        <v>2052</v>
      </c>
      <c r="H30" s="35">
        <v>2188</v>
      </c>
      <c r="I30" s="52">
        <v>3741</v>
      </c>
      <c r="J30" s="35">
        <v>1158</v>
      </c>
      <c r="K30" s="35">
        <v>2041</v>
      </c>
      <c r="L30" s="35">
        <v>2801</v>
      </c>
      <c r="M30" s="35">
        <v>4088</v>
      </c>
      <c r="N30" s="35">
        <v>1587</v>
      </c>
      <c r="O30" s="35">
        <v>3277</v>
      </c>
      <c r="P30" s="35">
        <v>3329</v>
      </c>
      <c r="Q30" s="35">
        <v>4196</v>
      </c>
      <c r="R30" s="35">
        <v>6238</v>
      </c>
      <c r="S30" s="35">
        <v>1503</v>
      </c>
    </row>
    <row r="31" spans="1:21">
      <c r="A31" s="34">
        <v>2048</v>
      </c>
      <c r="B31" s="35">
        <v>21309</v>
      </c>
      <c r="C31" s="35">
        <v>20555</v>
      </c>
      <c r="D31" s="35">
        <v>15123</v>
      </c>
      <c r="E31" s="35">
        <v>2676</v>
      </c>
      <c r="F31" s="35">
        <v>1213</v>
      </c>
      <c r="G31" s="35">
        <v>2097</v>
      </c>
      <c r="H31" s="35">
        <v>2236</v>
      </c>
      <c r="I31" s="52">
        <v>3795</v>
      </c>
      <c r="J31" s="35">
        <v>1159</v>
      </c>
      <c r="K31" s="35">
        <v>2059</v>
      </c>
      <c r="L31" s="35">
        <v>2830</v>
      </c>
      <c r="M31" s="35">
        <v>4130</v>
      </c>
      <c r="N31" s="35">
        <v>1585</v>
      </c>
      <c r="O31" s="35">
        <v>3266</v>
      </c>
      <c r="P31" s="35">
        <v>3403</v>
      </c>
      <c r="Q31" s="35">
        <v>4236</v>
      </c>
      <c r="R31" s="35">
        <v>6286</v>
      </c>
      <c r="S31" s="35">
        <v>1536</v>
      </c>
    </row>
    <row r="32" spans="1:21">
      <c r="A32" s="34">
        <v>2049</v>
      </c>
      <c r="B32" s="35">
        <v>21830</v>
      </c>
      <c r="C32" s="35">
        <v>21057</v>
      </c>
      <c r="D32" s="35">
        <v>15493</v>
      </c>
      <c r="E32" s="35">
        <v>2736</v>
      </c>
      <c r="F32" s="35">
        <v>1240</v>
      </c>
      <c r="G32" s="35">
        <v>2144</v>
      </c>
      <c r="H32" s="35">
        <v>2286</v>
      </c>
      <c r="I32" s="52">
        <v>3852</v>
      </c>
      <c r="J32" s="35">
        <v>1159</v>
      </c>
      <c r="K32" s="35">
        <v>2080</v>
      </c>
      <c r="L32" s="35">
        <v>2859</v>
      </c>
      <c r="M32" s="35">
        <v>4172</v>
      </c>
      <c r="N32" s="35">
        <v>1583</v>
      </c>
      <c r="O32" s="35">
        <v>3253</v>
      </c>
      <c r="P32" s="35">
        <v>3479</v>
      </c>
      <c r="Q32" s="35">
        <v>4275</v>
      </c>
      <c r="R32" s="35">
        <v>6333</v>
      </c>
      <c r="S32" s="35">
        <v>1570</v>
      </c>
    </row>
    <row r="33" spans="1:19">
      <c r="A33" s="34">
        <v>2050</v>
      </c>
      <c r="B33" s="35">
        <v>22354</v>
      </c>
      <c r="C33" s="35">
        <v>21563</v>
      </c>
      <c r="D33" s="35">
        <v>15865</v>
      </c>
      <c r="E33" s="35">
        <v>2798</v>
      </c>
      <c r="F33" s="35">
        <v>1268</v>
      </c>
      <c r="G33" s="35">
        <v>2193</v>
      </c>
      <c r="H33" s="35">
        <v>2338</v>
      </c>
      <c r="I33" s="52">
        <v>3911</v>
      </c>
      <c r="J33" s="35">
        <v>1159</v>
      </c>
      <c r="K33" s="35">
        <v>2102</v>
      </c>
      <c r="L33" s="35">
        <v>2892</v>
      </c>
      <c r="M33" s="35">
        <v>4220</v>
      </c>
      <c r="N33" s="35">
        <v>1580</v>
      </c>
      <c r="O33" s="35">
        <v>3238</v>
      </c>
      <c r="P33" s="35">
        <v>3558</v>
      </c>
      <c r="Q33" s="35">
        <v>4313</v>
      </c>
      <c r="R33" s="35">
        <v>6379</v>
      </c>
      <c r="S33" s="35">
        <v>1606</v>
      </c>
    </row>
    <row r="40" spans="1:19">
      <c r="A40" s="29" t="s">
        <v>9</v>
      </c>
      <c r="B40" s="7" t="s">
        <v>33</v>
      </c>
    </row>
    <row r="41" spans="1:19">
      <c r="B41" s="153" t="s">
        <v>330</v>
      </c>
      <c r="C41" s="153"/>
      <c r="D41" s="153"/>
      <c r="E41" s="153"/>
      <c r="F41" s="153"/>
      <c r="G41" s="153"/>
      <c r="H41" s="153"/>
      <c r="I41" s="236"/>
      <c r="J41" s="153"/>
    </row>
    <row r="43" spans="1:19">
      <c r="A43" t="s">
        <v>268</v>
      </c>
    </row>
    <row r="74" spans="7:9">
      <c r="G74" s="53" t="s">
        <v>239</v>
      </c>
      <c r="H74" s="3" t="s">
        <v>7</v>
      </c>
      <c r="I74" s="3" t="s">
        <v>296</v>
      </c>
    </row>
    <row r="75" spans="7:9">
      <c r="G75" s="28" t="s">
        <v>294</v>
      </c>
      <c r="H75" s="188">
        <v>17949</v>
      </c>
    </row>
    <row r="76" spans="7:9">
      <c r="G76" s="28" t="s">
        <v>295</v>
      </c>
      <c r="H76" s="188">
        <v>12741</v>
      </c>
      <c r="I76" s="32">
        <f>(H76-H75)/H75</f>
        <v>-0.29015544041450775</v>
      </c>
    </row>
  </sheetData>
  <mergeCells count="1">
    <mergeCell ref="A5:S5"/>
  </mergeCells>
  <hyperlinks>
    <hyperlink ref="B1" r:id="rId1" display="https://view.officeapps.live.com/op/view.aspx?src=https%3A%2F%2Ftva-azr-eastus-cdn-ep-tvawcm-prd.azureedge.net%2Fcdn-tvawcma%2Fdocs%2Fdefault-source%2Fenvironment%2Fenvironmental-stewardship%2Fintegrated-resource-plan%2F2024%2Fdata-sets%2Fresource-cost-estimates.xlsx%3Fsfvrsn%3Db0a52955_1&amp;wdOrigin=BROWSELINK" xr:uid="{FC20E69B-D6B5-4EA3-B205-2B1F94E03FD3}"/>
    <hyperlink ref="B40" r:id="rId2" xr:uid="{BAA0533A-F548-46FA-89F5-6742206F982F}"/>
  </hyperlinks>
  <pageMargins left="0.7" right="0.7" top="0.75" bottom="0.75" header="0.3" footer="0.3"/>
  <drawing r:id="rId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46AF7-7C21-4379-9179-B7FC0A20C7CD}">
  <sheetPr codeName="Sheet4">
    <tabColor rgb="FF00B0F0"/>
  </sheetPr>
  <dimension ref="A1:C7"/>
  <sheetViews>
    <sheetView workbookViewId="0">
      <selection activeCell="E22" sqref="E22"/>
    </sheetView>
  </sheetViews>
  <sheetFormatPr defaultRowHeight="15"/>
  <cols>
    <col min="2" max="2" width="18.28515625" bestFit="1" customWidth="1"/>
    <col min="3" max="3" width="15.5703125" bestFit="1" customWidth="1"/>
  </cols>
  <sheetData>
    <row r="1" spans="1:3">
      <c r="A1" s="2" t="s">
        <v>9</v>
      </c>
      <c r="B1" s="214" t="s">
        <v>319</v>
      </c>
    </row>
    <row r="2" spans="1:3">
      <c r="B2" s="238" t="s">
        <v>337</v>
      </c>
    </row>
    <row r="3" spans="1:3">
      <c r="B3" s="3"/>
    </row>
    <row r="4" spans="1:3">
      <c r="C4" s="3" t="s">
        <v>320</v>
      </c>
    </row>
    <row r="5" spans="1:3">
      <c r="B5" t="s">
        <v>31</v>
      </c>
      <c r="C5" s="188">
        <v>36800000000</v>
      </c>
    </row>
    <row r="6" spans="1:3">
      <c r="B6" t="s">
        <v>237</v>
      </c>
      <c r="C6" s="4">
        <v>2228</v>
      </c>
    </row>
    <row r="7" spans="1:3">
      <c r="B7" t="s">
        <v>7</v>
      </c>
      <c r="C7" s="188">
        <f>C5/C6/1000</f>
        <v>16517.05565529623</v>
      </c>
    </row>
  </sheetData>
  <hyperlinks>
    <hyperlink ref="B1" r:id="rId1" xr:uid="{8460E67D-E3C2-477E-B9BF-35C83B87161B}"/>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A6949-0AFD-4D5C-9E9E-73A1F2F72A8E}">
  <sheetPr codeName="Sheet5">
    <tabColor rgb="FF00B0F0"/>
  </sheetPr>
  <dimension ref="A1:Y76"/>
  <sheetViews>
    <sheetView topLeftCell="I1" workbookViewId="0">
      <selection activeCell="A5" sqref="A5"/>
    </sheetView>
  </sheetViews>
  <sheetFormatPr defaultColWidth="9.28515625" defaultRowHeight="15"/>
  <cols>
    <col min="1" max="1" width="30.7109375" style="138" customWidth="1"/>
    <col min="2" max="2" width="30" style="69" bestFit="1" customWidth="1"/>
    <col min="3" max="3" width="22.42578125" style="69" bestFit="1" customWidth="1"/>
    <col min="4" max="4" width="20.42578125" style="69" bestFit="1" customWidth="1"/>
    <col min="5" max="5" width="19" style="69" bestFit="1" customWidth="1"/>
    <col min="6" max="6" width="21.7109375" style="69" bestFit="1" customWidth="1"/>
    <col min="7" max="7" width="18.28515625" style="69" bestFit="1" customWidth="1"/>
    <col min="8" max="8" width="23" style="69" bestFit="1" customWidth="1"/>
    <col min="9" max="9" width="22.7109375" style="69" bestFit="1" customWidth="1"/>
    <col min="10" max="12" width="19.5703125" style="69" bestFit="1" customWidth="1"/>
    <col min="13" max="14" width="24.5703125" style="69" bestFit="1" customWidth="1"/>
    <col min="15" max="15" width="24.7109375" style="69" bestFit="1" customWidth="1"/>
    <col min="16" max="16" width="20.7109375" style="69" bestFit="1" customWidth="1"/>
    <col min="17" max="17" width="19.42578125" style="69" bestFit="1" customWidth="1"/>
    <col min="18" max="18" width="18.42578125" style="69" bestFit="1" customWidth="1"/>
    <col min="19" max="21" width="17" style="69" bestFit="1" customWidth="1"/>
    <col min="22" max="22" width="15.28515625" style="69" bestFit="1" customWidth="1"/>
    <col min="23" max="23" width="24.5703125" style="69" bestFit="1" customWidth="1"/>
    <col min="24" max="24" width="20.7109375" style="69" bestFit="1" customWidth="1"/>
    <col min="25" max="25" width="15.28515625" style="69" bestFit="1" customWidth="1"/>
    <col min="26" max="16384" width="9.28515625" style="69"/>
  </cols>
  <sheetData>
    <row r="1" spans="1:25">
      <c r="B1" s="53" t="s">
        <v>9</v>
      </c>
      <c r="C1" s="239" t="s">
        <v>331</v>
      </c>
    </row>
    <row r="2" spans="1:25">
      <c r="B2" s="53"/>
      <c r="C2" s="237" t="s">
        <v>332</v>
      </c>
    </row>
    <row r="3" spans="1:25" ht="15.75" thickBot="1">
      <c r="A3" s="65"/>
    </row>
    <row r="4" spans="1:25" s="139" customFormat="1" ht="45.75" thickBot="1">
      <c r="A4" s="66" t="s">
        <v>118</v>
      </c>
      <c r="B4" s="25" t="s">
        <v>12</v>
      </c>
      <c r="C4" s="11" t="s">
        <v>119</v>
      </c>
      <c r="D4" s="10" t="s">
        <v>120</v>
      </c>
      <c r="E4" s="11" t="s">
        <v>121</v>
      </c>
      <c r="F4" s="11" t="s">
        <v>122</v>
      </c>
      <c r="G4" s="8" t="s">
        <v>16</v>
      </c>
      <c r="H4" s="9" t="s">
        <v>17</v>
      </c>
      <c r="I4" s="9" t="s">
        <v>24</v>
      </c>
      <c r="J4" s="10" t="s">
        <v>18</v>
      </c>
      <c r="K4" s="11" t="s">
        <v>19</v>
      </c>
      <c r="L4" s="11" t="s">
        <v>123</v>
      </c>
      <c r="M4" s="11" t="s">
        <v>26</v>
      </c>
      <c r="N4" s="11" t="s">
        <v>20</v>
      </c>
      <c r="O4" s="11" t="s">
        <v>28</v>
      </c>
      <c r="P4" s="11" t="s">
        <v>124</v>
      </c>
      <c r="Q4" s="11" t="s">
        <v>125</v>
      </c>
      <c r="R4" s="11" t="s">
        <v>126</v>
      </c>
      <c r="S4" s="11" t="s">
        <v>127</v>
      </c>
      <c r="T4" s="11" t="s">
        <v>128</v>
      </c>
      <c r="U4" s="11" t="s">
        <v>129</v>
      </c>
      <c r="V4" s="10" t="s">
        <v>130</v>
      </c>
      <c r="W4" s="10" t="s">
        <v>131</v>
      </c>
      <c r="X4" s="10" t="s">
        <v>132</v>
      </c>
      <c r="Y4" s="24" t="s">
        <v>133</v>
      </c>
    </row>
    <row r="5" spans="1:25">
      <c r="A5" s="220" t="s">
        <v>134</v>
      </c>
      <c r="B5" s="75" t="s">
        <v>135</v>
      </c>
      <c r="C5" s="75">
        <v>500</v>
      </c>
      <c r="D5" s="76">
        <v>0.51</v>
      </c>
      <c r="E5" s="221">
        <v>0.52</v>
      </c>
      <c r="F5" s="221">
        <v>0.52</v>
      </c>
      <c r="G5" s="75">
        <v>1175</v>
      </c>
      <c r="H5" s="224">
        <v>980</v>
      </c>
      <c r="I5" s="224">
        <v>877</v>
      </c>
      <c r="J5" s="75">
        <v>43</v>
      </c>
      <c r="K5" s="224">
        <v>40</v>
      </c>
      <c r="L5" s="224">
        <v>38</v>
      </c>
      <c r="M5" s="75">
        <v>0</v>
      </c>
      <c r="N5" s="227">
        <v>2000</v>
      </c>
      <c r="O5" s="224">
        <v>30</v>
      </c>
      <c r="P5" s="76">
        <v>0.49</v>
      </c>
      <c r="Q5" s="76">
        <v>0.5</v>
      </c>
      <c r="R5" s="76">
        <v>0.5</v>
      </c>
      <c r="S5" s="76">
        <v>0.42</v>
      </c>
      <c r="T5" s="76">
        <v>0.43</v>
      </c>
      <c r="U5" s="76">
        <v>0.43</v>
      </c>
      <c r="V5" s="78">
        <v>5</v>
      </c>
      <c r="W5" s="78">
        <v>1000</v>
      </c>
      <c r="X5" s="79">
        <v>9</v>
      </c>
      <c r="Y5" s="80" t="s">
        <v>136</v>
      </c>
    </row>
    <row r="6" spans="1:25">
      <c r="A6" s="81" t="s">
        <v>137</v>
      </c>
      <c r="B6" s="82" t="s">
        <v>138</v>
      </c>
      <c r="C6" s="82">
        <v>1000</v>
      </c>
      <c r="D6" s="83">
        <v>0.48</v>
      </c>
      <c r="E6" s="222">
        <v>0.49</v>
      </c>
      <c r="F6" s="222">
        <v>0.5</v>
      </c>
      <c r="G6" s="82">
        <v>1175</v>
      </c>
      <c r="H6" s="225">
        <v>980</v>
      </c>
      <c r="I6" s="225">
        <v>877</v>
      </c>
      <c r="J6" s="82">
        <v>43</v>
      </c>
      <c r="K6" s="225">
        <v>40</v>
      </c>
      <c r="L6" s="225">
        <v>38</v>
      </c>
      <c r="M6" s="82">
        <v>0</v>
      </c>
      <c r="N6" s="228">
        <v>300</v>
      </c>
      <c r="O6" s="225">
        <v>30</v>
      </c>
      <c r="P6" s="83">
        <v>0.35</v>
      </c>
      <c r="Q6" s="83">
        <v>0.37</v>
      </c>
      <c r="R6" s="83">
        <v>0.37</v>
      </c>
      <c r="S6" s="83">
        <v>0.54</v>
      </c>
      <c r="T6" s="83">
        <v>0.56000000000000005</v>
      </c>
      <c r="U6" s="83">
        <v>0.56000000000000005</v>
      </c>
      <c r="V6" s="85">
        <v>5</v>
      </c>
      <c r="W6" s="85">
        <v>1000</v>
      </c>
      <c r="X6" s="86">
        <v>9</v>
      </c>
      <c r="Y6" s="87" t="s">
        <v>136</v>
      </c>
    </row>
    <row r="7" spans="1:25">
      <c r="A7" s="81" t="s">
        <v>137</v>
      </c>
      <c r="B7" s="82" t="s">
        <v>139</v>
      </c>
      <c r="C7" s="82">
        <v>2300</v>
      </c>
      <c r="D7" s="83">
        <v>0.39</v>
      </c>
      <c r="E7" s="222">
        <v>0.4</v>
      </c>
      <c r="F7" s="222">
        <v>0.41</v>
      </c>
      <c r="G7" s="82">
        <v>1175</v>
      </c>
      <c r="H7" s="225">
        <v>980</v>
      </c>
      <c r="I7" s="225">
        <v>877</v>
      </c>
      <c r="J7" s="82">
        <v>43</v>
      </c>
      <c r="K7" s="225">
        <v>40</v>
      </c>
      <c r="L7" s="225">
        <v>38</v>
      </c>
      <c r="M7" s="82">
        <v>0</v>
      </c>
      <c r="N7" s="228">
        <v>360</v>
      </c>
      <c r="O7" s="225">
        <v>30</v>
      </c>
      <c r="P7" s="83">
        <v>0.27</v>
      </c>
      <c r="Q7" s="83">
        <v>0.28000000000000003</v>
      </c>
      <c r="R7" s="83">
        <v>0.28999999999999998</v>
      </c>
      <c r="S7" s="83">
        <v>0.46</v>
      </c>
      <c r="T7" s="83">
        <v>0.47</v>
      </c>
      <c r="U7" s="83">
        <v>0.48</v>
      </c>
      <c r="V7" s="85">
        <v>5</v>
      </c>
      <c r="W7" s="85">
        <v>1000</v>
      </c>
      <c r="X7" s="86">
        <v>9</v>
      </c>
      <c r="Y7" s="87" t="s">
        <v>136</v>
      </c>
    </row>
    <row r="8" spans="1:25">
      <c r="A8" s="81" t="s">
        <v>137</v>
      </c>
      <c r="B8" s="82" t="s">
        <v>140</v>
      </c>
      <c r="C8" s="82">
        <v>400</v>
      </c>
      <c r="D8" s="83">
        <v>0.51</v>
      </c>
      <c r="E8" s="222">
        <v>0.52</v>
      </c>
      <c r="F8" s="222">
        <v>0.52</v>
      </c>
      <c r="G8" s="82">
        <v>1175</v>
      </c>
      <c r="H8" s="225">
        <v>980</v>
      </c>
      <c r="I8" s="225">
        <v>877</v>
      </c>
      <c r="J8" s="82">
        <v>43</v>
      </c>
      <c r="K8" s="225">
        <v>40</v>
      </c>
      <c r="L8" s="225">
        <v>38</v>
      </c>
      <c r="M8" s="82">
        <v>0</v>
      </c>
      <c r="N8" s="228">
        <v>60</v>
      </c>
      <c r="O8" s="225">
        <v>30</v>
      </c>
      <c r="P8" s="83">
        <v>0.39</v>
      </c>
      <c r="Q8" s="83">
        <v>0.4</v>
      </c>
      <c r="R8" s="83">
        <v>0.41</v>
      </c>
      <c r="S8" s="83">
        <v>0.56999999999999995</v>
      </c>
      <c r="T8" s="83">
        <v>0.57999999999999996</v>
      </c>
      <c r="U8" s="83">
        <v>0.59</v>
      </c>
      <c r="V8" s="85">
        <v>5</v>
      </c>
      <c r="W8" s="85">
        <v>1000</v>
      </c>
      <c r="X8" s="86">
        <v>9</v>
      </c>
      <c r="Y8" s="87" t="s">
        <v>136</v>
      </c>
    </row>
    <row r="9" spans="1:25">
      <c r="A9" s="81" t="s">
        <v>137</v>
      </c>
      <c r="B9" s="82" t="s">
        <v>141</v>
      </c>
      <c r="C9" s="82">
        <v>500</v>
      </c>
      <c r="D9" s="83">
        <v>0.49</v>
      </c>
      <c r="E9" s="222">
        <v>0.5</v>
      </c>
      <c r="F9" s="222">
        <v>0.5</v>
      </c>
      <c r="G9" s="82">
        <v>1175</v>
      </c>
      <c r="H9" s="225">
        <v>980</v>
      </c>
      <c r="I9" s="225">
        <v>877</v>
      </c>
      <c r="J9" s="82">
        <v>43</v>
      </c>
      <c r="K9" s="225">
        <v>40</v>
      </c>
      <c r="L9" s="225">
        <v>38</v>
      </c>
      <c r="M9" s="82">
        <v>0</v>
      </c>
      <c r="N9" s="228">
        <v>160</v>
      </c>
      <c r="O9" s="225">
        <v>30</v>
      </c>
      <c r="P9" s="83">
        <v>0.46</v>
      </c>
      <c r="Q9" s="83">
        <v>0.47</v>
      </c>
      <c r="R9" s="83">
        <v>0.48</v>
      </c>
      <c r="S9" s="83">
        <v>0.47</v>
      </c>
      <c r="T9" s="83">
        <v>0.48</v>
      </c>
      <c r="U9" s="83">
        <v>0.49</v>
      </c>
      <c r="V9" s="85">
        <v>5</v>
      </c>
      <c r="W9" s="85">
        <v>1000</v>
      </c>
      <c r="X9" s="86">
        <v>9</v>
      </c>
      <c r="Y9" s="87" t="s">
        <v>136</v>
      </c>
    </row>
    <row r="10" spans="1:25">
      <c r="A10" s="81" t="s">
        <v>137</v>
      </c>
      <c r="B10" s="82" t="s">
        <v>142</v>
      </c>
      <c r="C10" s="82">
        <v>2000</v>
      </c>
      <c r="D10" s="83">
        <v>0.46</v>
      </c>
      <c r="E10" s="222">
        <v>0.48</v>
      </c>
      <c r="F10" s="222">
        <v>0.48</v>
      </c>
      <c r="G10" s="82">
        <v>1175</v>
      </c>
      <c r="H10" s="225">
        <v>980</v>
      </c>
      <c r="I10" s="225">
        <v>877</v>
      </c>
      <c r="J10" s="82">
        <v>43</v>
      </c>
      <c r="K10" s="225">
        <v>40</v>
      </c>
      <c r="L10" s="225">
        <v>38</v>
      </c>
      <c r="M10" s="82">
        <v>0</v>
      </c>
      <c r="N10" s="228">
        <v>600</v>
      </c>
      <c r="O10" s="225">
        <v>30</v>
      </c>
      <c r="P10" s="83">
        <v>0.42</v>
      </c>
      <c r="Q10" s="83">
        <v>0.44</v>
      </c>
      <c r="R10" s="83">
        <v>0.44</v>
      </c>
      <c r="S10" s="83">
        <v>0.47</v>
      </c>
      <c r="T10" s="83">
        <v>0.49</v>
      </c>
      <c r="U10" s="83">
        <v>0.5</v>
      </c>
      <c r="V10" s="85">
        <v>5</v>
      </c>
      <c r="W10" s="85">
        <v>1000</v>
      </c>
      <c r="X10" s="86">
        <v>9</v>
      </c>
      <c r="Y10" s="87" t="s">
        <v>136</v>
      </c>
    </row>
    <row r="11" spans="1:25">
      <c r="A11" s="81" t="s">
        <v>137</v>
      </c>
      <c r="B11" s="82" t="s">
        <v>143</v>
      </c>
      <c r="C11" s="82">
        <v>1200</v>
      </c>
      <c r="D11" s="83">
        <v>0.4</v>
      </c>
      <c r="E11" s="222">
        <v>0.42</v>
      </c>
      <c r="F11" s="222">
        <v>0.43</v>
      </c>
      <c r="G11" s="82">
        <v>1175</v>
      </c>
      <c r="H11" s="225">
        <v>980</v>
      </c>
      <c r="I11" s="225">
        <v>877</v>
      </c>
      <c r="J11" s="82">
        <v>43</v>
      </c>
      <c r="K11" s="225">
        <v>40</v>
      </c>
      <c r="L11" s="225">
        <v>38</v>
      </c>
      <c r="M11" s="82">
        <v>0</v>
      </c>
      <c r="N11" s="228">
        <v>1520</v>
      </c>
      <c r="O11" s="225">
        <v>30</v>
      </c>
      <c r="P11" s="83">
        <v>0.37</v>
      </c>
      <c r="Q11" s="83">
        <v>0.39</v>
      </c>
      <c r="R11" s="83">
        <v>0.4</v>
      </c>
      <c r="S11" s="83">
        <v>0.41</v>
      </c>
      <c r="T11" s="83">
        <v>0.42</v>
      </c>
      <c r="U11" s="83">
        <v>0.43</v>
      </c>
      <c r="V11" s="85">
        <v>5</v>
      </c>
      <c r="W11" s="85">
        <v>1000</v>
      </c>
      <c r="X11" s="86">
        <v>9</v>
      </c>
      <c r="Y11" s="87" t="s">
        <v>136</v>
      </c>
    </row>
    <row r="12" spans="1:25">
      <c r="A12" s="81" t="s">
        <v>137</v>
      </c>
      <c r="B12" s="82" t="s">
        <v>144</v>
      </c>
      <c r="C12" s="82">
        <v>200</v>
      </c>
      <c r="D12" s="83">
        <v>0.43</v>
      </c>
      <c r="E12" s="222">
        <v>0.44</v>
      </c>
      <c r="F12" s="222">
        <v>0.45</v>
      </c>
      <c r="G12" s="82">
        <v>1175</v>
      </c>
      <c r="H12" s="225">
        <v>980</v>
      </c>
      <c r="I12" s="225">
        <v>877</v>
      </c>
      <c r="J12" s="82">
        <v>43</v>
      </c>
      <c r="K12" s="225">
        <v>40</v>
      </c>
      <c r="L12" s="225">
        <v>38</v>
      </c>
      <c r="M12" s="82">
        <v>0</v>
      </c>
      <c r="N12" s="228">
        <v>20</v>
      </c>
      <c r="O12" s="225">
        <v>30</v>
      </c>
      <c r="P12" s="83">
        <v>0.26</v>
      </c>
      <c r="Q12" s="83">
        <v>0.27</v>
      </c>
      <c r="R12" s="83">
        <v>0.28000000000000003</v>
      </c>
      <c r="S12" s="83">
        <v>0.57999999999999996</v>
      </c>
      <c r="T12" s="83">
        <v>0.6</v>
      </c>
      <c r="U12" s="83">
        <v>0.61</v>
      </c>
      <c r="V12" s="85">
        <v>5</v>
      </c>
      <c r="W12" s="85">
        <v>1000</v>
      </c>
      <c r="X12" s="86">
        <v>9</v>
      </c>
      <c r="Y12" s="87" t="s">
        <v>136</v>
      </c>
    </row>
    <row r="13" spans="1:25">
      <c r="A13" s="81" t="s">
        <v>137</v>
      </c>
      <c r="B13" s="82" t="s">
        <v>145</v>
      </c>
      <c r="C13" s="82">
        <v>2900</v>
      </c>
      <c r="D13" s="83">
        <v>0.36</v>
      </c>
      <c r="E13" s="222">
        <v>0.37</v>
      </c>
      <c r="F13" s="222">
        <v>0.38</v>
      </c>
      <c r="G13" s="82">
        <v>1175</v>
      </c>
      <c r="H13" s="225">
        <v>980</v>
      </c>
      <c r="I13" s="225">
        <v>877</v>
      </c>
      <c r="J13" s="82">
        <v>43</v>
      </c>
      <c r="K13" s="225">
        <v>40</v>
      </c>
      <c r="L13" s="225">
        <v>38</v>
      </c>
      <c r="M13" s="82">
        <v>0</v>
      </c>
      <c r="N13" s="228">
        <v>40</v>
      </c>
      <c r="O13" s="225">
        <v>30</v>
      </c>
      <c r="P13" s="83">
        <v>0.24</v>
      </c>
      <c r="Q13" s="83">
        <v>0.26</v>
      </c>
      <c r="R13" s="83">
        <v>0.27</v>
      </c>
      <c r="S13" s="83">
        <v>0.49</v>
      </c>
      <c r="T13" s="83">
        <v>0.51</v>
      </c>
      <c r="U13" s="83">
        <v>0.52</v>
      </c>
      <c r="V13" s="85">
        <v>5</v>
      </c>
      <c r="W13" s="85">
        <v>1000</v>
      </c>
      <c r="X13" s="86">
        <v>9</v>
      </c>
      <c r="Y13" s="87" t="s">
        <v>136</v>
      </c>
    </row>
    <row r="14" spans="1:25">
      <c r="A14" s="81" t="s">
        <v>137</v>
      </c>
      <c r="B14" s="82" t="s">
        <v>146</v>
      </c>
      <c r="C14" s="82">
        <v>300</v>
      </c>
      <c r="D14" s="83">
        <v>0.44</v>
      </c>
      <c r="E14" s="222">
        <v>0.45</v>
      </c>
      <c r="F14" s="222">
        <v>0.46</v>
      </c>
      <c r="G14" s="82">
        <v>1175</v>
      </c>
      <c r="H14" s="225">
        <v>980</v>
      </c>
      <c r="I14" s="225">
        <v>877</v>
      </c>
      <c r="J14" s="82">
        <v>43</v>
      </c>
      <c r="K14" s="225">
        <v>40</v>
      </c>
      <c r="L14" s="225">
        <v>38</v>
      </c>
      <c r="M14" s="82">
        <v>0</v>
      </c>
      <c r="N14" s="228">
        <v>20</v>
      </c>
      <c r="O14" s="225">
        <v>30</v>
      </c>
      <c r="P14" s="83">
        <v>0.26</v>
      </c>
      <c r="Q14" s="83">
        <v>0.28000000000000003</v>
      </c>
      <c r="R14" s="83">
        <v>0.28000000000000003</v>
      </c>
      <c r="S14" s="83">
        <v>0.6</v>
      </c>
      <c r="T14" s="83">
        <v>0.61</v>
      </c>
      <c r="U14" s="83">
        <v>0.62</v>
      </c>
      <c r="V14" s="85">
        <v>5</v>
      </c>
      <c r="W14" s="85">
        <v>1000</v>
      </c>
      <c r="X14" s="86">
        <v>9</v>
      </c>
      <c r="Y14" s="87" t="s">
        <v>136</v>
      </c>
    </row>
    <row r="15" spans="1:25">
      <c r="A15" s="81" t="s">
        <v>137</v>
      </c>
      <c r="B15" s="82" t="s">
        <v>147</v>
      </c>
      <c r="C15" s="82">
        <v>2900</v>
      </c>
      <c r="D15" s="83">
        <v>0.35</v>
      </c>
      <c r="E15" s="222">
        <v>0.36</v>
      </c>
      <c r="F15" s="222">
        <v>0.37</v>
      </c>
      <c r="G15" s="82">
        <v>1175</v>
      </c>
      <c r="H15" s="225">
        <v>980</v>
      </c>
      <c r="I15" s="225">
        <v>877</v>
      </c>
      <c r="J15" s="82">
        <v>43</v>
      </c>
      <c r="K15" s="225">
        <v>40</v>
      </c>
      <c r="L15" s="225">
        <v>38</v>
      </c>
      <c r="M15" s="82">
        <v>0</v>
      </c>
      <c r="N15" s="228">
        <v>60</v>
      </c>
      <c r="O15" s="225">
        <v>30</v>
      </c>
      <c r="P15" s="83">
        <v>0.25</v>
      </c>
      <c r="Q15" s="83">
        <v>0.26</v>
      </c>
      <c r="R15" s="83">
        <v>0.27</v>
      </c>
      <c r="S15" s="83">
        <v>0.49</v>
      </c>
      <c r="T15" s="83">
        <v>0.5</v>
      </c>
      <c r="U15" s="83">
        <v>0.51</v>
      </c>
      <c r="V15" s="85">
        <v>5</v>
      </c>
      <c r="W15" s="85">
        <v>1000</v>
      </c>
      <c r="X15" s="86">
        <v>9</v>
      </c>
      <c r="Y15" s="87" t="s">
        <v>136</v>
      </c>
    </row>
    <row r="16" spans="1:25">
      <c r="A16" s="81" t="s">
        <v>137</v>
      </c>
      <c r="B16" s="82" t="s">
        <v>148</v>
      </c>
      <c r="C16" s="82">
        <v>300</v>
      </c>
      <c r="D16" s="83">
        <v>0.46</v>
      </c>
      <c r="E16" s="222">
        <v>0.47</v>
      </c>
      <c r="F16" s="222">
        <v>0.48</v>
      </c>
      <c r="G16" s="82">
        <v>1175</v>
      </c>
      <c r="H16" s="225">
        <v>980</v>
      </c>
      <c r="I16" s="225">
        <v>877</v>
      </c>
      <c r="J16" s="82">
        <v>43</v>
      </c>
      <c r="K16" s="225">
        <v>40</v>
      </c>
      <c r="L16" s="225">
        <v>38</v>
      </c>
      <c r="M16" s="82">
        <v>0</v>
      </c>
      <c r="N16" s="228">
        <v>40</v>
      </c>
      <c r="O16" s="225">
        <v>30</v>
      </c>
      <c r="P16" s="83">
        <v>0.3</v>
      </c>
      <c r="Q16" s="83">
        <v>0.31</v>
      </c>
      <c r="R16" s="83">
        <v>0.32</v>
      </c>
      <c r="S16" s="83">
        <v>0.55000000000000004</v>
      </c>
      <c r="T16" s="83">
        <v>0.56000000000000005</v>
      </c>
      <c r="U16" s="83">
        <v>0.56999999999999995</v>
      </c>
      <c r="V16" s="85">
        <v>5</v>
      </c>
      <c r="W16" s="85">
        <v>1000</v>
      </c>
      <c r="X16" s="86">
        <v>9</v>
      </c>
      <c r="Y16" s="87" t="s">
        <v>136</v>
      </c>
    </row>
    <row r="17" spans="1:25" ht="15.75" thickBot="1">
      <c r="A17" s="88" t="s">
        <v>137</v>
      </c>
      <c r="B17" s="89" t="s">
        <v>149</v>
      </c>
      <c r="C17" s="89">
        <v>1300</v>
      </c>
      <c r="D17" s="90">
        <v>0.38</v>
      </c>
      <c r="E17" s="223">
        <v>0.4</v>
      </c>
      <c r="F17" s="223">
        <v>0.41</v>
      </c>
      <c r="G17" s="89">
        <v>1175</v>
      </c>
      <c r="H17" s="226">
        <v>980</v>
      </c>
      <c r="I17" s="226">
        <v>877</v>
      </c>
      <c r="J17" s="89">
        <v>43</v>
      </c>
      <c r="K17" s="226">
        <v>40</v>
      </c>
      <c r="L17" s="226">
        <v>38</v>
      </c>
      <c r="M17" s="89">
        <v>0</v>
      </c>
      <c r="N17" s="229">
        <v>20</v>
      </c>
      <c r="O17" s="226">
        <v>30</v>
      </c>
      <c r="P17" s="90">
        <v>0.22</v>
      </c>
      <c r="Q17" s="90">
        <v>0.23</v>
      </c>
      <c r="R17" s="90">
        <v>0.24</v>
      </c>
      <c r="S17" s="90">
        <v>0.49</v>
      </c>
      <c r="T17" s="90">
        <v>0.5</v>
      </c>
      <c r="U17" s="90">
        <v>0.51</v>
      </c>
      <c r="V17" s="92">
        <v>5</v>
      </c>
      <c r="W17" s="92">
        <v>1000</v>
      </c>
      <c r="X17" s="93">
        <v>9</v>
      </c>
      <c r="Y17" s="94" t="s">
        <v>136</v>
      </c>
    </row>
    <row r="18" spans="1:25">
      <c r="A18" s="74" t="s">
        <v>150</v>
      </c>
      <c r="B18" s="75" t="s">
        <v>13</v>
      </c>
      <c r="C18" s="75" t="s">
        <v>151</v>
      </c>
      <c r="D18" s="76">
        <v>0.45</v>
      </c>
      <c r="E18" s="221">
        <v>0.47</v>
      </c>
      <c r="F18" s="221">
        <v>0.47</v>
      </c>
      <c r="G18" s="75">
        <v>3379</v>
      </c>
      <c r="H18" s="224">
        <v>2625</v>
      </c>
      <c r="I18" s="224">
        <v>2325</v>
      </c>
      <c r="J18" s="75">
        <v>106</v>
      </c>
      <c r="K18" s="224">
        <v>91</v>
      </c>
      <c r="L18" s="224">
        <v>82</v>
      </c>
      <c r="M18" s="75">
        <v>0</v>
      </c>
      <c r="N18" s="227">
        <v>745</v>
      </c>
      <c r="O18" s="224">
        <v>30</v>
      </c>
      <c r="P18" s="76">
        <v>0.27</v>
      </c>
      <c r="Q18" s="76">
        <v>0.28999999999999998</v>
      </c>
      <c r="R18" s="76">
        <v>0.28999999999999998</v>
      </c>
      <c r="S18" s="76">
        <v>0.6</v>
      </c>
      <c r="T18" s="76">
        <v>0.61</v>
      </c>
      <c r="U18" s="76">
        <v>0.62</v>
      </c>
      <c r="V18" s="78">
        <v>10</v>
      </c>
      <c r="W18" s="78">
        <v>1000</v>
      </c>
      <c r="X18" s="79">
        <v>9</v>
      </c>
      <c r="Y18" s="80" t="s">
        <v>136</v>
      </c>
    </row>
    <row r="19" spans="1:25">
      <c r="A19" s="81" t="s">
        <v>137</v>
      </c>
      <c r="B19" s="82" t="s">
        <v>14</v>
      </c>
      <c r="C19" s="82" t="s">
        <v>151</v>
      </c>
      <c r="D19" s="83">
        <v>0.53</v>
      </c>
      <c r="E19" s="222">
        <v>0.53</v>
      </c>
      <c r="F19" s="222">
        <v>0.54</v>
      </c>
      <c r="G19" s="82">
        <v>3379</v>
      </c>
      <c r="H19" s="225">
        <v>2625</v>
      </c>
      <c r="I19" s="225">
        <v>2325</v>
      </c>
      <c r="J19" s="82">
        <v>106</v>
      </c>
      <c r="K19" s="225">
        <v>91</v>
      </c>
      <c r="L19" s="225">
        <v>82</v>
      </c>
      <c r="M19" s="82">
        <v>0</v>
      </c>
      <c r="N19" s="228">
        <v>2725</v>
      </c>
      <c r="O19" s="225">
        <v>30</v>
      </c>
      <c r="P19" s="83">
        <v>0.52</v>
      </c>
      <c r="Q19" s="83">
        <v>0.53</v>
      </c>
      <c r="R19" s="83">
        <v>0.53</v>
      </c>
      <c r="S19" s="83">
        <v>0.45</v>
      </c>
      <c r="T19" s="83">
        <v>0.46</v>
      </c>
      <c r="U19" s="83">
        <v>0.46</v>
      </c>
      <c r="V19" s="85">
        <v>10</v>
      </c>
      <c r="W19" s="85">
        <v>1000</v>
      </c>
      <c r="X19" s="86">
        <v>9</v>
      </c>
      <c r="Y19" s="87" t="s">
        <v>136</v>
      </c>
    </row>
    <row r="20" spans="1:25" ht="15.75" thickBot="1">
      <c r="A20" s="88" t="s">
        <v>137</v>
      </c>
      <c r="B20" s="89" t="s">
        <v>15</v>
      </c>
      <c r="C20" s="89" t="s">
        <v>151</v>
      </c>
      <c r="D20" s="90">
        <v>0.5</v>
      </c>
      <c r="E20" s="223">
        <v>0.51</v>
      </c>
      <c r="F20" s="223">
        <v>0.52</v>
      </c>
      <c r="G20" s="89">
        <v>3379</v>
      </c>
      <c r="H20" s="226">
        <v>2625</v>
      </c>
      <c r="I20" s="226">
        <v>2325</v>
      </c>
      <c r="J20" s="89">
        <v>106</v>
      </c>
      <c r="K20" s="226">
        <v>91</v>
      </c>
      <c r="L20" s="226">
        <v>82</v>
      </c>
      <c r="M20" s="89">
        <v>0</v>
      </c>
      <c r="N20" s="229">
        <v>785</v>
      </c>
      <c r="O20" s="226">
        <v>30</v>
      </c>
      <c r="P20" s="90">
        <v>0.39</v>
      </c>
      <c r="Q20" s="90">
        <v>0.4</v>
      </c>
      <c r="R20" s="90">
        <v>0.41</v>
      </c>
      <c r="S20" s="90">
        <v>0.56999999999999995</v>
      </c>
      <c r="T20" s="90">
        <v>0.57999999999999996</v>
      </c>
      <c r="U20" s="90">
        <v>0.59</v>
      </c>
      <c r="V20" s="92">
        <v>10</v>
      </c>
      <c r="W20" s="92">
        <v>1000</v>
      </c>
      <c r="X20" s="93">
        <v>9</v>
      </c>
      <c r="Y20" s="94" t="s">
        <v>136</v>
      </c>
    </row>
    <row r="21" spans="1:25">
      <c r="A21" s="74" t="s">
        <v>152</v>
      </c>
      <c r="B21" s="75" t="s">
        <v>153</v>
      </c>
      <c r="C21" s="75" t="s">
        <v>151</v>
      </c>
      <c r="D21" s="76">
        <v>0.2</v>
      </c>
      <c r="E21" s="76">
        <v>0.22</v>
      </c>
      <c r="F21" s="76">
        <v>0.22</v>
      </c>
      <c r="G21" s="75">
        <v>1167</v>
      </c>
      <c r="H21" s="75">
        <v>804</v>
      </c>
      <c r="I21" s="75">
        <v>729</v>
      </c>
      <c r="J21" s="75">
        <v>22</v>
      </c>
      <c r="K21" s="75">
        <v>17</v>
      </c>
      <c r="L21" s="75">
        <v>16</v>
      </c>
      <c r="M21" s="75">
        <v>0</v>
      </c>
      <c r="N21" s="77"/>
      <c r="O21" s="75">
        <v>25</v>
      </c>
      <c r="P21" s="76">
        <v>0.34</v>
      </c>
      <c r="Q21" s="76">
        <v>0.35</v>
      </c>
      <c r="R21" s="76">
        <v>0.35</v>
      </c>
      <c r="S21" s="76">
        <v>0.01</v>
      </c>
      <c r="T21" s="76">
        <v>0.01</v>
      </c>
      <c r="U21" s="76">
        <v>0.01</v>
      </c>
      <c r="V21" s="78">
        <v>4</v>
      </c>
      <c r="W21" s="78">
        <v>600</v>
      </c>
      <c r="X21" s="79">
        <v>9</v>
      </c>
      <c r="Y21" s="80" t="s">
        <v>136</v>
      </c>
    </row>
    <row r="22" spans="1:25">
      <c r="A22" s="81" t="s">
        <v>137</v>
      </c>
      <c r="B22" s="82" t="s">
        <v>154</v>
      </c>
      <c r="C22" s="82" t="s">
        <v>151</v>
      </c>
      <c r="D22" s="83">
        <v>0.21</v>
      </c>
      <c r="E22" s="83">
        <v>0.22</v>
      </c>
      <c r="F22" s="83">
        <v>0.23</v>
      </c>
      <c r="G22" s="82">
        <v>1167</v>
      </c>
      <c r="H22" s="82">
        <v>804</v>
      </c>
      <c r="I22" s="82">
        <v>729</v>
      </c>
      <c r="J22" s="82">
        <v>22</v>
      </c>
      <c r="K22" s="82">
        <v>17</v>
      </c>
      <c r="L22" s="82">
        <v>16</v>
      </c>
      <c r="M22" s="82">
        <v>0</v>
      </c>
      <c r="N22" s="84"/>
      <c r="O22" s="82">
        <v>25</v>
      </c>
      <c r="P22" s="83">
        <v>0.4</v>
      </c>
      <c r="Q22" s="83">
        <v>0.4</v>
      </c>
      <c r="R22" s="83">
        <v>0.41</v>
      </c>
      <c r="S22" s="83">
        <v>0.02</v>
      </c>
      <c r="T22" s="83">
        <v>0.02</v>
      </c>
      <c r="U22" s="83">
        <v>0.02</v>
      </c>
      <c r="V22" s="85">
        <v>4</v>
      </c>
      <c r="W22" s="85">
        <v>600</v>
      </c>
      <c r="X22" s="86">
        <v>9</v>
      </c>
      <c r="Y22" s="87" t="s">
        <v>136</v>
      </c>
    </row>
    <row r="23" spans="1:25">
      <c r="A23" s="81" t="s">
        <v>137</v>
      </c>
      <c r="B23" s="82" t="s">
        <v>155</v>
      </c>
      <c r="C23" s="82" t="s">
        <v>151</v>
      </c>
      <c r="D23" s="83">
        <v>0.2</v>
      </c>
      <c r="E23" s="83">
        <v>0.22</v>
      </c>
      <c r="F23" s="83">
        <v>0.23</v>
      </c>
      <c r="G23" s="82">
        <v>1167</v>
      </c>
      <c r="H23" s="82">
        <v>804</v>
      </c>
      <c r="I23" s="82">
        <v>729</v>
      </c>
      <c r="J23" s="82">
        <v>22</v>
      </c>
      <c r="K23" s="82">
        <v>17</v>
      </c>
      <c r="L23" s="82">
        <v>16</v>
      </c>
      <c r="M23" s="82">
        <v>0</v>
      </c>
      <c r="N23" s="84"/>
      <c r="O23" s="82">
        <v>25</v>
      </c>
      <c r="P23" s="83">
        <v>0.37</v>
      </c>
      <c r="Q23" s="83">
        <v>0.38</v>
      </c>
      <c r="R23" s="83">
        <v>0.38</v>
      </c>
      <c r="S23" s="83">
        <v>0.01</v>
      </c>
      <c r="T23" s="83">
        <v>0.01</v>
      </c>
      <c r="U23" s="83">
        <v>0.01</v>
      </c>
      <c r="V23" s="85">
        <v>4</v>
      </c>
      <c r="W23" s="85">
        <v>600</v>
      </c>
      <c r="X23" s="86">
        <v>9</v>
      </c>
      <c r="Y23" s="87" t="s">
        <v>136</v>
      </c>
    </row>
    <row r="24" spans="1:25" ht="15.75" thickBot="1">
      <c r="A24" s="88" t="s">
        <v>137</v>
      </c>
      <c r="B24" s="89" t="s">
        <v>156</v>
      </c>
      <c r="C24" s="89" t="s">
        <v>151</v>
      </c>
      <c r="D24" s="90">
        <v>0.21</v>
      </c>
      <c r="E24" s="90">
        <v>0.22</v>
      </c>
      <c r="F24" s="90">
        <v>0.23</v>
      </c>
      <c r="G24" s="89">
        <v>1167</v>
      </c>
      <c r="H24" s="89">
        <v>804</v>
      </c>
      <c r="I24" s="89">
        <v>729</v>
      </c>
      <c r="J24" s="89">
        <v>22</v>
      </c>
      <c r="K24" s="89">
        <v>17</v>
      </c>
      <c r="L24" s="89">
        <v>16</v>
      </c>
      <c r="M24" s="89">
        <v>0</v>
      </c>
      <c r="N24" s="91"/>
      <c r="O24" s="89">
        <v>25</v>
      </c>
      <c r="P24" s="90">
        <v>0.35</v>
      </c>
      <c r="Q24" s="90">
        <v>0.36</v>
      </c>
      <c r="R24" s="90">
        <v>0.36</v>
      </c>
      <c r="S24" s="90">
        <v>0</v>
      </c>
      <c r="T24" s="90">
        <v>0</v>
      </c>
      <c r="U24" s="90">
        <v>0</v>
      </c>
      <c r="V24" s="92">
        <v>4</v>
      </c>
      <c r="W24" s="92">
        <v>600</v>
      </c>
      <c r="X24" s="93">
        <v>9</v>
      </c>
      <c r="Y24" s="94" t="s">
        <v>136</v>
      </c>
    </row>
    <row r="25" spans="1:25">
      <c r="A25" s="74" t="s">
        <v>157</v>
      </c>
      <c r="B25" s="75" t="s">
        <v>158</v>
      </c>
      <c r="C25" s="75" t="s">
        <v>159</v>
      </c>
      <c r="D25" s="76">
        <v>0.67</v>
      </c>
      <c r="E25" s="76">
        <v>0.67</v>
      </c>
      <c r="F25" s="76">
        <v>0.67</v>
      </c>
      <c r="G25" s="75">
        <v>10759</v>
      </c>
      <c r="H25" s="75">
        <v>10759</v>
      </c>
      <c r="I25" s="75">
        <v>10759</v>
      </c>
      <c r="J25" s="75">
        <v>63</v>
      </c>
      <c r="K25" s="75">
        <v>63</v>
      </c>
      <c r="L25" s="75">
        <v>63</v>
      </c>
      <c r="M25" s="75">
        <v>0</v>
      </c>
      <c r="N25" s="77"/>
      <c r="O25" s="75">
        <v>75</v>
      </c>
      <c r="P25" s="76">
        <v>0.85</v>
      </c>
      <c r="Q25" s="76">
        <v>0.85</v>
      </c>
      <c r="R25" s="76">
        <v>0.85</v>
      </c>
      <c r="S25" s="76">
        <v>0.82</v>
      </c>
      <c r="T25" s="76">
        <v>0.82</v>
      </c>
      <c r="U25" s="76">
        <v>0.82</v>
      </c>
      <c r="V25" s="78">
        <v>10</v>
      </c>
      <c r="W25" s="78">
        <v>1000</v>
      </c>
      <c r="X25" s="79">
        <v>9</v>
      </c>
      <c r="Y25" s="80" t="s">
        <v>160</v>
      </c>
    </row>
    <row r="26" spans="1:25">
      <c r="A26" s="81" t="s">
        <v>137</v>
      </c>
      <c r="B26" s="82" t="s">
        <v>158</v>
      </c>
      <c r="C26" s="82" t="s">
        <v>161</v>
      </c>
      <c r="D26" s="83">
        <v>0.47</v>
      </c>
      <c r="E26" s="83">
        <v>0.47</v>
      </c>
      <c r="F26" s="83">
        <v>0.47</v>
      </c>
      <c r="G26" s="82">
        <v>11541</v>
      </c>
      <c r="H26" s="82">
        <v>11541</v>
      </c>
      <c r="I26" s="82">
        <v>11541</v>
      </c>
      <c r="J26" s="82">
        <v>43</v>
      </c>
      <c r="K26" s="82">
        <v>43</v>
      </c>
      <c r="L26" s="82">
        <v>43</v>
      </c>
      <c r="M26" s="82">
        <v>0</v>
      </c>
      <c r="N26" s="84"/>
      <c r="O26" s="82">
        <v>75</v>
      </c>
      <c r="P26" s="83">
        <v>0.56999999999999995</v>
      </c>
      <c r="Q26" s="83">
        <v>0.56999999999999995</v>
      </c>
      <c r="R26" s="83">
        <v>0.56999999999999995</v>
      </c>
      <c r="S26" s="83">
        <v>0.56999999999999995</v>
      </c>
      <c r="T26" s="83">
        <v>0.56999999999999995</v>
      </c>
      <c r="U26" s="83">
        <v>0.56999999999999995</v>
      </c>
      <c r="V26" s="85">
        <v>10</v>
      </c>
      <c r="W26" s="85">
        <v>1000</v>
      </c>
      <c r="X26" s="86">
        <v>9</v>
      </c>
      <c r="Y26" s="87" t="s">
        <v>160</v>
      </c>
    </row>
    <row r="27" spans="1:25">
      <c r="A27" s="81" t="s">
        <v>137</v>
      </c>
      <c r="B27" s="82" t="s">
        <v>158</v>
      </c>
      <c r="C27" s="82" t="s">
        <v>162</v>
      </c>
      <c r="D27" s="83">
        <v>0.35</v>
      </c>
      <c r="E27" s="83">
        <v>0.35</v>
      </c>
      <c r="F27" s="83">
        <v>0.35</v>
      </c>
      <c r="G27" s="82">
        <v>11355</v>
      </c>
      <c r="H27" s="82">
        <v>11355</v>
      </c>
      <c r="I27" s="82">
        <v>11355</v>
      </c>
      <c r="J27" s="82">
        <v>31</v>
      </c>
      <c r="K27" s="82">
        <v>31</v>
      </c>
      <c r="L27" s="82">
        <v>31</v>
      </c>
      <c r="M27" s="82">
        <v>0</v>
      </c>
      <c r="N27" s="84"/>
      <c r="O27" s="82">
        <v>75</v>
      </c>
      <c r="P27" s="83">
        <v>0.39</v>
      </c>
      <c r="Q27" s="83">
        <v>0.39</v>
      </c>
      <c r="R27" s="83">
        <v>0.39</v>
      </c>
      <c r="S27" s="83">
        <v>0.53</v>
      </c>
      <c r="T27" s="83">
        <v>0.53</v>
      </c>
      <c r="U27" s="83">
        <v>0.53</v>
      </c>
      <c r="V27" s="85">
        <v>10</v>
      </c>
      <c r="W27" s="85">
        <v>1000</v>
      </c>
      <c r="X27" s="86">
        <v>9</v>
      </c>
      <c r="Y27" s="87" t="s">
        <v>160</v>
      </c>
    </row>
    <row r="28" spans="1:25">
      <c r="A28" s="81" t="s">
        <v>137</v>
      </c>
      <c r="B28" s="82" t="s">
        <v>158</v>
      </c>
      <c r="C28" s="82" t="s">
        <v>163</v>
      </c>
      <c r="D28" s="83">
        <v>0.27</v>
      </c>
      <c r="E28" s="83">
        <v>0.27</v>
      </c>
      <c r="F28" s="83">
        <v>0.27</v>
      </c>
      <c r="G28" s="82">
        <v>11488</v>
      </c>
      <c r="H28" s="82">
        <v>11488</v>
      </c>
      <c r="I28" s="82">
        <v>11488</v>
      </c>
      <c r="J28" s="82">
        <v>36</v>
      </c>
      <c r="K28" s="82">
        <v>36</v>
      </c>
      <c r="L28" s="82">
        <v>36</v>
      </c>
      <c r="M28" s="82">
        <v>0</v>
      </c>
      <c r="N28" s="84"/>
      <c r="O28" s="82">
        <v>75</v>
      </c>
      <c r="P28" s="83">
        <v>0.39</v>
      </c>
      <c r="Q28" s="83">
        <v>0.39</v>
      </c>
      <c r="R28" s="83">
        <v>0.39</v>
      </c>
      <c r="S28" s="83">
        <v>0.25</v>
      </c>
      <c r="T28" s="83">
        <v>0.25</v>
      </c>
      <c r="U28" s="83">
        <v>0.25</v>
      </c>
      <c r="V28" s="85">
        <v>10</v>
      </c>
      <c r="W28" s="85">
        <v>1000</v>
      </c>
      <c r="X28" s="86">
        <v>9</v>
      </c>
      <c r="Y28" s="87" t="s">
        <v>160</v>
      </c>
    </row>
    <row r="29" spans="1:25">
      <c r="A29" s="81" t="s">
        <v>137</v>
      </c>
      <c r="B29" s="82" t="s">
        <v>164</v>
      </c>
      <c r="C29" s="82" t="s">
        <v>165</v>
      </c>
      <c r="D29" s="83">
        <v>0.61</v>
      </c>
      <c r="E29" s="83">
        <v>0.61</v>
      </c>
      <c r="F29" s="83">
        <v>0.61</v>
      </c>
      <c r="G29" s="82">
        <v>11596</v>
      </c>
      <c r="H29" s="82">
        <v>11596</v>
      </c>
      <c r="I29" s="82">
        <v>11596</v>
      </c>
      <c r="J29" s="82">
        <v>65</v>
      </c>
      <c r="K29" s="82">
        <v>65</v>
      </c>
      <c r="L29" s="82">
        <v>65</v>
      </c>
      <c r="M29" s="82">
        <v>0</v>
      </c>
      <c r="N29" s="84"/>
      <c r="O29" s="82">
        <v>75</v>
      </c>
      <c r="P29" s="83">
        <v>0.91</v>
      </c>
      <c r="Q29" s="83">
        <v>0.91</v>
      </c>
      <c r="R29" s="83">
        <v>0.91</v>
      </c>
      <c r="S29" s="83">
        <v>0.91</v>
      </c>
      <c r="T29" s="83">
        <v>0.91</v>
      </c>
      <c r="U29" s="83">
        <v>0.91</v>
      </c>
      <c r="V29" s="85">
        <v>10</v>
      </c>
      <c r="W29" s="85">
        <v>1000</v>
      </c>
      <c r="X29" s="86">
        <v>9</v>
      </c>
      <c r="Y29" s="87" t="s">
        <v>160</v>
      </c>
    </row>
    <row r="30" spans="1:25">
      <c r="A30" s="81" t="s">
        <v>137</v>
      </c>
      <c r="B30" s="82" t="s">
        <v>164</v>
      </c>
      <c r="C30" s="82" t="s">
        <v>166</v>
      </c>
      <c r="D30" s="83">
        <v>0.5</v>
      </c>
      <c r="E30" s="83">
        <v>0.5</v>
      </c>
      <c r="F30" s="83">
        <v>0.5</v>
      </c>
      <c r="G30" s="82">
        <v>11579</v>
      </c>
      <c r="H30" s="82">
        <v>11579</v>
      </c>
      <c r="I30" s="82">
        <v>11579</v>
      </c>
      <c r="J30" s="82">
        <v>53</v>
      </c>
      <c r="K30" s="82">
        <v>53</v>
      </c>
      <c r="L30" s="82">
        <v>53</v>
      </c>
      <c r="M30" s="82">
        <v>0</v>
      </c>
      <c r="N30" s="84"/>
      <c r="O30" s="82">
        <v>75</v>
      </c>
      <c r="P30" s="83">
        <v>0.34</v>
      </c>
      <c r="Q30" s="83">
        <v>0.34</v>
      </c>
      <c r="R30" s="83">
        <v>0.34</v>
      </c>
      <c r="S30" s="83">
        <v>0.31</v>
      </c>
      <c r="T30" s="83">
        <v>0.31</v>
      </c>
      <c r="U30" s="83">
        <v>0.31</v>
      </c>
      <c r="V30" s="85">
        <v>10</v>
      </c>
      <c r="W30" s="85">
        <v>1000</v>
      </c>
      <c r="X30" s="86">
        <v>9</v>
      </c>
      <c r="Y30" s="87" t="s">
        <v>160</v>
      </c>
    </row>
    <row r="31" spans="1:25">
      <c r="A31" s="81" t="s">
        <v>137</v>
      </c>
      <c r="B31" s="82" t="s">
        <v>164</v>
      </c>
      <c r="C31" s="82" t="s">
        <v>167</v>
      </c>
      <c r="D31" s="83">
        <v>0.35</v>
      </c>
      <c r="E31" s="83">
        <v>0.35</v>
      </c>
      <c r="F31" s="83">
        <v>0.35</v>
      </c>
      <c r="G31" s="82">
        <v>11518</v>
      </c>
      <c r="H31" s="82">
        <v>11518</v>
      </c>
      <c r="I31" s="82">
        <v>11518</v>
      </c>
      <c r="J31" s="82">
        <v>40</v>
      </c>
      <c r="K31" s="82">
        <v>40</v>
      </c>
      <c r="L31" s="82">
        <v>40</v>
      </c>
      <c r="M31" s="82">
        <v>0</v>
      </c>
      <c r="N31" s="84"/>
      <c r="O31" s="82">
        <v>75</v>
      </c>
      <c r="P31" s="83">
        <v>0.55000000000000004</v>
      </c>
      <c r="Q31" s="83">
        <v>0.55000000000000004</v>
      </c>
      <c r="R31" s="83">
        <v>0.55000000000000004</v>
      </c>
      <c r="S31" s="83">
        <v>0.7</v>
      </c>
      <c r="T31" s="83">
        <v>0.7</v>
      </c>
      <c r="U31" s="83">
        <v>0.7</v>
      </c>
      <c r="V31" s="85">
        <v>10</v>
      </c>
      <c r="W31" s="85">
        <v>1000</v>
      </c>
      <c r="X31" s="86">
        <v>9</v>
      </c>
      <c r="Y31" s="87" t="s">
        <v>160</v>
      </c>
    </row>
    <row r="32" spans="1:25">
      <c r="A32" s="81" t="s">
        <v>137</v>
      </c>
      <c r="B32" s="82" t="s">
        <v>164</v>
      </c>
      <c r="C32" s="82" t="s">
        <v>168</v>
      </c>
      <c r="D32" s="83">
        <v>0.27</v>
      </c>
      <c r="E32" s="83">
        <v>0.27</v>
      </c>
      <c r="F32" s="83">
        <v>0.27</v>
      </c>
      <c r="G32" s="82">
        <v>11602</v>
      </c>
      <c r="H32" s="82">
        <v>11602</v>
      </c>
      <c r="I32" s="82">
        <v>11602</v>
      </c>
      <c r="J32" s="82">
        <v>67</v>
      </c>
      <c r="K32" s="82">
        <v>67</v>
      </c>
      <c r="L32" s="82">
        <v>67</v>
      </c>
      <c r="M32" s="82">
        <v>0</v>
      </c>
      <c r="N32" s="84"/>
      <c r="O32" s="82">
        <v>75</v>
      </c>
      <c r="P32" s="83">
        <v>0.32</v>
      </c>
      <c r="Q32" s="83">
        <v>0.32</v>
      </c>
      <c r="R32" s="83">
        <v>0.32</v>
      </c>
      <c r="S32" s="83">
        <v>0.61</v>
      </c>
      <c r="T32" s="83">
        <v>0.61</v>
      </c>
      <c r="U32" s="83">
        <v>0.61</v>
      </c>
      <c r="V32" s="85">
        <v>10</v>
      </c>
      <c r="W32" s="85">
        <v>1000</v>
      </c>
      <c r="X32" s="86">
        <v>9</v>
      </c>
      <c r="Y32" s="87" t="s">
        <v>160</v>
      </c>
    </row>
    <row r="33" spans="1:25" ht="15.75" thickBot="1">
      <c r="A33" s="88" t="s">
        <v>137</v>
      </c>
      <c r="B33" s="89" t="s">
        <v>169</v>
      </c>
      <c r="C33" s="89" t="s">
        <v>170</v>
      </c>
      <c r="D33" s="90">
        <v>0.65</v>
      </c>
      <c r="E33" s="90">
        <v>0.65</v>
      </c>
      <c r="F33" s="90">
        <v>0.65</v>
      </c>
      <c r="G33" s="89">
        <v>6498</v>
      </c>
      <c r="H33" s="89">
        <v>6498</v>
      </c>
      <c r="I33" s="89">
        <v>6498</v>
      </c>
      <c r="J33" s="89">
        <v>83</v>
      </c>
      <c r="K33" s="89">
        <v>83</v>
      </c>
      <c r="L33" s="89">
        <v>83</v>
      </c>
      <c r="M33" s="89">
        <v>0</v>
      </c>
      <c r="N33" s="91"/>
      <c r="O33" s="89">
        <v>75</v>
      </c>
      <c r="P33" s="90">
        <v>0.18</v>
      </c>
      <c r="Q33" s="90">
        <v>0.18</v>
      </c>
      <c r="R33" s="90">
        <v>0.18</v>
      </c>
      <c r="S33" s="90">
        <v>0.32</v>
      </c>
      <c r="T33" s="90">
        <v>0.32</v>
      </c>
      <c r="U33" s="90">
        <v>0.32</v>
      </c>
      <c r="V33" s="92">
        <v>10</v>
      </c>
      <c r="W33" s="92">
        <v>1000</v>
      </c>
      <c r="X33" s="93">
        <v>9</v>
      </c>
      <c r="Y33" s="94" t="s">
        <v>160</v>
      </c>
    </row>
    <row r="34" spans="1:25">
      <c r="A34" s="95"/>
      <c r="B34" s="96"/>
      <c r="C34" s="96"/>
      <c r="D34" s="96"/>
      <c r="E34" s="96"/>
      <c r="F34" s="96"/>
      <c r="G34" s="96"/>
      <c r="H34" s="96"/>
      <c r="I34" s="96"/>
      <c r="J34" s="96"/>
      <c r="K34" s="96"/>
      <c r="L34" s="96"/>
      <c r="M34" s="96"/>
      <c r="N34" s="96"/>
      <c r="O34" s="96"/>
      <c r="P34" s="96"/>
      <c r="Q34" s="96"/>
      <c r="R34" s="96"/>
      <c r="S34" s="96"/>
      <c r="T34" s="96"/>
      <c r="U34" s="96"/>
      <c r="V34" s="96"/>
      <c r="W34" s="96"/>
      <c r="X34" s="96"/>
      <c r="Y34" s="96"/>
    </row>
    <row r="35" spans="1:25" ht="15.75" thickBot="1">
      <c r="A35" s="95"/>
      <c r="B35" s="96"/>
      <c r="C35" s="96"/>
      <c r="D35" s="96"/>
      <c r="E35" s="96" t="s">
        <v>137</v>
      </c>
      <c r="F35" s="96" t="s">
        <v>137</v>
      </c>
      <c r="G35" s="96" t="s">
        <v>137</v>
      </c>
      <c r="H35" s="96"/>
      <c r="I35" s="96"/>
      <c r="J35" s="96"/>
      <c r="K35" s="96"/>
      <c r="L35" s="96"/>
      <c r="M35" s="96"/>
      <c r="N35" s="96"/>
      <c r="O35" s="96"/>
      <c r="P35" s="96"/>
      <c r="Q35" s="96"/>
      <c r="S35" s="96" t="s">
        <v>137</v>
      </c>
      <c r="T35" s="96" t="s">
        <v>137</v>
      </c>
      <c r="U35" s="96" t="s">
        <v>137</v>
      </c>
      <c r="V35" s="96" t="s">
        <v>137</v>
      </c>
      <c r="W35" s="96" t="s">
        <v>137</v>
      </c>
      <c r="X35" s="96"/>
      <c r="Y35" s="96"/>
    </row>
    <row r="36" spans="1:25" s="139" customFormat="1" ht="45">
      <c r="A36" s="67" t="s">
        <v>171</v>
      </c>
      <c r="B36" s="23" t="s">
        <v>12</v>
      </c>
      <c r="C36" s="13" t="s">
        <v>119</v>
      </c>
      <c r="D36" s="13" t="s">
        <v>23</v>
      </c>
      <c r="E36" s="13" t="s">
        <v>16</v>
      </c>
      <c r="F36" s="13" t="s">
        <v>17</v>
      </c>
      <c r="G36" s="13" t="s">
        <v>24</v>
      </c>
      <c r="H36" s="13" t="s">
        <v>25</v>
      </c>
      <c r="I36" s="13" t="s">
        <v>26</v>
      </c>
      <c r="J36" s="13" t="s">
        <v>27</v>
      </c>
      <c r="K36" s="13" t="s">
        <v>28</v>
      </c>
      <c r="L36" s="13" t="s">
        <v>172</v>
      </c>
      <c r="M36" s="13" t="s">
        <v>130</v>
      </c>
      <c r="N36" s="13" t="s">
        <v>131</v>
      </c>
      <c r="O36" s="13" t="s">
        <v>132</v>
      </c>
      <c r="P36" s="22" t="s">
        <v>133</v>
      </c>
      <c r="Q36" s="14"/>
    </row>
    <row r="37" spans="1:25">
      <c r="A37" s="186" t="s">
        <v>21</v>
      </c>
      <c r="B37" s="85" t="s">
        <v>173</v>
      </c>
      <c r="C37" s="85" t="s">
        <v>174</v>
      </c>
      <c r="D37" s="117">
        <v>0.93</v>
      </c>
      <c r="E37" s="85">
        <v>7699</v>
      </c>
      <c r="F37" s="85">
        <v>7194</v>
      </c>
      <c r="G37" s="85">
        <v>6693</v>
      </c>
      <c r="H37" s="85">
        <v>157</v>
      </c>
      <c r="I37" s="85">
        <v>2</v>
      </c>
      <c r="J37" s="85">
        <v>1</v>
      </c>
      <c r="K37" s="85">
        <v>60</v>
      </c>
      <c r="L37" s="117">
        <v>0.93</v>
      </c>
      <c r="M37" s="85">
        <v>15</v>
      </c>
      <c r="N37" s="85">
        <v>3300</v>
      </c>
      <c r="O37" s="85">
        <v>9</v>
      </c>
      <c r="P37" s="101" t="s">
        <v>160</v>
      </c>
      <c r="Q37" s="96"/>
    </row>
    <row r="38" spans="1:25" ht="15.75" thickBot="1">
      <c r="A38" s="111" t="s">
        <v>22</v>
      </c>
      <c r="B38" s="92" t="s">
        <v>175</v>
      </c>
      <c r="C38" s="92" t="s">
        <v>176</v>
      </c>
      <c r="D38" s="187">
        <v>0.93</v>
      </c>
      <c r="E38" s="92">
        <v>9219</v>
      </c>
      <c r="F38" s="92">
        <v>9219</v>
      </c>
      <c r="G38" s="92">
        <v>9219</v>
      </c>
      <c r="H38" s="92">
        <v>148</v>
      </c>
      <c r="I38" s="92">
        <v>2</v>
      </c>
      <c r="J38" s="92">
        <v>1</v>
      </c>
      <c r="K38" s="92">
        <v>60</v>
      </c>
      <c r="L38" s="187">
        <v>0.93</v>
      </c>
      <c r="M38" s="92">
        <v>8</v>
      </c>
      <c r="N38" s="92">
        <v>1000</v>
      </c>
      <c r="O38" s="92">
        <v>6</v>
      </c>
      <c r="P38" s="104" t="s">
        <v>160</v>
      </c>
      <c r="Q38" s="96"/>
    </row>
    <row r="39" spans="1:25">
      <c r="A39" s="95"/>
      <c r="B39" s="96"/>
      <c r="C39" s="96"/>
      <c r="D39" s="96"/>
      <c r="E39" s="96"/>
      <c r="F39" s="96"/>
      <c r="G39" s="96"/>
      <c r="H39" s="96"/>
      <c r="I39" s="96"/>
      <c r="J39" s="96"/>
      <c r="K39" s="96"/>
      <c r="L39" s="96"/>
      <c r="M39" s="96"/>
      <c r="N39" s="96"/>
      <c r="O39" s="96"/>
      <c r="P39" s="96"/>
      <c r="Q39" s="96"/>
      <c r="R39" s="96"/>
      <c r="S39" s="96"/>
      <c r="T39" s="96"/>
      <c r="U39" s="96"/>
      <c r="V39" s="96"/>
      <c r="W39" s="96"/>
      <c r="X39" s="96"/>
      <c r="Y39" s="96"/>
    </row>
    <row r="40" spans="1:25" ht="15.75" thickBot="1">
      <c r="A40" s="95"/>
      <c r="B40" s="96"/>
      <c r="C40" s="96"/>
      <c r="D40" s="96"/>
      <c r="E40" s="96" t="s">
        <v>137</v>
      </c>
      <c r="F40" s="96" t="s">
        <v>137</v>
      </c>
      <c r="G40" s="96"/>
      <c r="H40" s="96"/>
      <c r="I40" s="96"/>
      <c r="J40" s="96"/>
      <c r="K40" s="96"/>
      <c r="L40" s="96"/>
      <c r="M40" s="96"/>
      <c r="N40" s="96"/>
      <c r="O40" s="96"/>
      <c r="P40" s="96"/>
      <c r="Q40" s="96"/>
      <c r="R40" s="96"/>
      <c r="S40" s="96"/>
      <c r="T40" s="96"/>
      <c r="U40" s="96"/>
      <c r="V40" s="96"/>
      <c r="W40" s="96"/>
      <c r="X40" s="96"/>
      <c r="Y40" s="96"/>
    </row>
    <row r="41" spans="1:25" ht="45.75" thickBot="1">
      <c r="A41" s="70" t="s">
        <v>177</v>
      </c>
      <c r="B41" s="71" t="s">
        <v>178</v>
      </c>
      <c r="C41" s="71" t="s">
        <v>179</v>
      </c>
      <c r="D41" s="71" t="s">
        <v>180</v>
      </c>
      <c r="E41" s="71" t="s">
        <v>16</v>
      </c>
      <c r="F41" s="72" t="s">
        <v>17</v>
      </c>
      <c r="G41" s="72" t="s">
        <v>24</v>
      </c>
      <c r="H41" s="72" t="s">
        <v>18</v>
      </c>
      <c r="I41" s="72" t="s">
        <v>19</v>
      </c>
      <c r="J41" s="71" t="s">
        <v>123</v>
      </c>
      <c r="K41" s="71" t="s">
        <v>26</v>
      </c>
      <c r="L41" s="71" t="s">
        <v>181</v>
      </c>
      <c r="M41" s="72" t="s">
        <v>172</v>
      </c>
      <c r="N41" s="72" t="s">
        <v>130</v>
      </c>
      <c r="O41" s="72" t="s">
        <v>131</v>
      </c>
      <c r="P41" s="72" t="s">
        <v>132</v>
      </c>
      <c r="Q41" s="73" t="s">
        <v>133</v>
      </c>
      <c r="R41" s="96"/>
    </row>
    <row r="42" spans="1:25" ht="30">
      <c r="A42" s="74" t="s">
        <v>182</v>
      </c>
      <c r="B42" s="75">
        <v>4</v>
      </c>
      <c r="C42" s="75">
        <v>1000</v>
      </c>
      <c r="D42" s="76">
        <v>0.85</v>
      </c>
      <c r="E42" s="75">
        <v>1479</v>
      </c>
      <c r="F42" s="75">
        <v>851</v>
      </c>
      <c r="G42" s="97">
        <v>744</v>
      </c>
      <c r="H42" s="78">
        <v>37</v>
      </c>
      <c r="I42" s="75">
        <v>22</v>
      </c>
      <c r="J42" s="75">
        <v>18</v>
      </c>
      <c r="K42" s="75">
        <v>0</v>
      </c>
      <c r="L42" s="75" t="s">
        <v>183</v>
      </c>
      <c r="M42" s="76">
        <v>0.95</v>
      </c>
      <c r="N42" s="78">
        <v>3</v>
      </c>
      <c r="O42" s="78">
        <v>500</v>
      </c>
      <c r="P42" s="78">
        <v>9</v>
      </c>
      <c r="Q42" s="98" t="s">
        <v>184</v>
      </c>
      <c r="R42" s="96"/>
    </row>
    <row r="43" spans="1:25" ht="30">
      <c r="A43" s="81" t="s">
        <v>182</v>
      </c>
      <c r="B43" s="82">
        <v>6</v>
      </c>
      <c r="C43" s="82">
        <v>1000</v>
      </c>
      <c r="D43" s="83">
        <v>0.85</v>
      </c>
      <c r="E43" s="82">
        <v>2080</v>
      </c>
      <c r="F43" s="82">
        <v>1170</v>
      </c>
      <c r="G43" s="99">
        <v>1014</v>
      </c>
      <c r="H43" s="100">
        <v>52</v>
      </c>
      <c r="I43" s="82">
        <v>29</v>
      </c>
      <c r="J43" s="82">
        <v>25</v>
      </c>
      <c r="K43" s="82">
        <v>0</v>
      </c>
      <c r="L43" s="82" t="s">
        <v>183</v>
      </c>
      <c r="M43" s="83">
        <v>0.95</v>
      </c>
      <c r="N43" s="85">
        <v>3</v>
      </c>
      <c r="O43" s="85">
        <v>500</v>
      </c>
      <c r="P43" s="85">
        <v>9</v>
      </c>
      <c r="Q43" s="101" t="s">
        <v>184</v>
      </c>
      <c r="R43" s="96"/>
    </row>
    <row r="44" spans="1:25" ht="30">
      <c r="A44" s="81" t="s">
        <v>182</v>
      </c>
      <c r="B44" s="82">
        <v>8</v>
      </c>
      <c r="C44" s="82">
        <v>1000</v>
      </c>
      <c r="D44" s="83">
        <v>0.85</v>
      </c>
      <c r="E44" s="82">
        <v>2680</v>
      </c>
      <c r="F44" s="82">
        <v>1487</v>
      </c>
      <c r="G44" s="99">
        <v>1284</v>
      </c>
      <c r="H44" s="100">
        <v>67</v>
      </c>
      <c r="I44" s="82">
        <v>37</v>
      </c>
      <c r="J44" s="82">
        <v>33</v>
      </c>
      <c r="K44" s="82">
        <v>0</v>
      </c>
      <c r="L44" s="82" t="s">
        <v>183</v>
      </c>
      <c r="M44" s="83">
        <v>0.95</v>
      </c>
      <c r="N44" s="85">
        <v>3</v>
      </c>
      <c r="O44" s="85">
        <v>500</v>
      </c>
      <c r="P44" s="85">
        <v>8</v>
      </c>
      <c r="Q44" s="101" t="s">
        <v>184</v>
      </c>
      <c r="R44" s="96"/>
    </row>
    <row r="45" spans="1:25" ht="30.75" thickBot="1">
      <c r="A45" s="88" t="s">
        <v>182</v>
      </c>
      <c r="B45" s="89">
        <v>10</v>
      </c>
      <c r="C45" s="89">
        <v>2000</v>
      </c>
      <c r="D45" s="90">
        <v>0.85</v>
      </c>
      <c r="E45" s="89">
        <v>3280</v>
      </c>
      <c r="F45" s="89">
        <v>1806</v>
      </c>
      <c r="G45" s="102">
        <v>1553</v>
      </c>
      <c r="H45" s="103">
        <v>82</v>
      </c>
      <c r="I45" s="89">
        <v>46</v>
      </c>
      <c r="J45" s="89">
        <v>39</v>
      </c>
      <c r="K45" s="89">
        <v>0</v>
      </c>
      <c r="L45" s="89" t="s">
        <v>183</v>
      </c>
      <c r="M45" s="90">
        <v>0.95</v>
      </c>
      <c r="N45" s="92">
        <v>3</v>
      </c>
      <c r="O45" s="92">
        <v>500</v>
      </c>
      <c r="P45" s="92">
        <v>7</v>
      </c>
      <c r="Q45" s="104" t="s">
        <v>184</v>
      </c>
      <c r="R45" s="96"/>
    </row>
    <row r="46" spans="1:25" ht="15.75" thickBot="1">
      <c r="A46" s="105" t="s">
        <v>185</v>
      </c>
      <c r="B46" s="106">
        <v>5</v>
      </c>
      <c r="C46" s="106">
        <v>400</v>
      </c>
      <c r="D46" s="107" t="s">
        <v>186</v>
      </c>
      <c r="E46" s="107" t="s">
        <v>186</v>
      </c>
      <c r="F46" s="107" t="s">
        <v>186</v>
      </c>
      <c r="G46" s="107" t="s">
        <v>186</v>
      </c>
      <c r="H46" s="107" t="s">
        <v>186</v>
      </c>
      <c r="I46" s="107" t="s">
        <v>186</v>
      </c>
      <c r="J46" s="107" t="s">
        <v>186</v>
      </c>
      <c r="K46" s="107" t="s">
        <v>186</v>
      </c>
      <c r="L46" s="82">
        <v>75</v>
      </c>
      <c r="M46" s="83">
        <v>0.95</v>
      </c>
      <c r="N46" s="100">
        <v>10</v>
      </c>
      <c r="O46" s="100">
        <v>1000</v>
      </c>
      <c r="P46" s="100">
        <v>9</v>
      </c>
      <c r="Q46" s="108" t="s">
        <v>187</v>
      </c>
      <c r="R46" s="96"/>
    </row>
    <row r="47" spans="1:25" ht="15.75" thickBot="1">
      <c r="A47" s="109" t="s">
        <v>188</v>
      </c>
      <c r="B47" s="110">
        <v>8</v>
      </c>
      <c r="C47" s="110">
        <v>1000</v>
      </c>
      <c r="D47" s="107" t="s">
        <v>186</v>
      </c>
      <c r="E47" s="107" t="s">
        <v>186</v>
      </c>
      <c r="F47" s="107" t="s">
        <v>186</v>
      </c>
      <c r="G47" s="107" t="s">
        <v>186</v>
      </c>
      <c r="H47" s="107" t="s">
        <v>186</v>
      </c>
      <c r="I47" s="107" t="s">
        <v>186</v>
      </c>
      <c r="J47" s="107" t="s">
        <v>186</v>
      </c>
      <c r="K47" s="107" t="s">
        <v>186</v>
      </c>
      <c r="L47" s="82">
        <v>75</v>
      </c>
      <c r="M47" s="83">
        <v>0.95</v>
      </c>
      <c r="N47" s="85">
        <v>10</v>
      </c>
      <c r="O47" s="85">
        <v>1000</v>
      </c>
      <c r="P47" s="85">
        <v>9</v>
      </c>
      <c r="Q47" s="101" t="s">
        <v>187</v>
      </c>
      <c r="R47" s="96"/>
    </row>
    <row r="48" spans="1:25" ht="15.75" thickBot="1">
      <c r="A48" s="111" t="s">
        <v>189</v>
      </c>
      <c r="B48" s="112">
        <v>12</v>
      </c>
      <c r="C48" s="112">
        <v>600</v>
      </c>
      <c r="D48" s="113" t="s">
        <v>186</v>
      </c>
      <c r="E48" s="113" t="s">
        <v>186</v>
      </c>
      <c r="F48" s="113" t="s">
        <v>186</v>
      </c>
      <c r="G48" s="113" t="s">
        <v>186</v>
      </c>
      <c r="H48" s="113" t="s">
        <v>186</v>
      </c>
      <c r="I48" s="113" t="s">
        <v>186</v>
      </c>
      <c r="J48" s="113" t="s">
        <v>186</v>
      </c>
      <c r="K48" s="113" t="s">
        <v>186</v>
      </c>
      <c r="L48" s="89">
        <v>75</v>
      </c>
      <c r="M48" s="90">
        <v>0.95</v>
      </c>
      <c r="N48" s="92">
        <v>10</v>
      </c>
      <c r="O48" s="92">
        <v>1000</v>
      </c>
      <c r="P48" s="92">
        <v>9</v>
      </c>
      <c r="Q48" s="104" t="s">
        <v>187</v>
      </c>
      <c r="R48" s="96"/>
    </row>
    <row r="49" spans="1:25">
      <c r="A49" s="95"/>
      <c r="B49" s="96"/>
      <c r="C49" s="96"/>
      <c r="D49" s="96"/>
      <c r="E49" s="96"/>
      <c r="F49" s="96"/>
      <c r="G49" s="96"/>
      <c r="H49" s="96"/>
      <c r="I49" s="96"/>
      <c r="J49" s="96"/>
      <c r="K49" s="96"/>
      <c r="L49" s="96"/>
      <c r="M49" s="96"/>
      <c r="N49" s="96"/>
      <c r="O49" s="96"/>
      <c r="P49" s="96"/>
      <c r="Q49" s="96"/>
      <c r="R49" s="96"/>
      <c r="S49" s="96"/>
      <c r="T49" s="96"/>
      <c r="U49" s="96"/>
      <c r="V49" s="96"/>
      <c r="W49" s="96"/>
      <c r="X49" s="96"/>
      <c r="Y49" s="96"/>
    </row>
    <row r="50" spans="1:25">
      <c r="A50" s="95"/>
      <c r="B50" s="96"/>
      <c r="C50" s="96"/>
      <c r="D50" s="96"/>
      <c r="E50" s="96"/>
      <c r="F50" s="96"/>
      <c r="G50" s="96"/>
      <c r="H50" s="96"/>
      <c r="I50" s="96"/>
      <c r="J50" s="96"/>
      <c r="K50" s="96"/>
      <c r="L50" s="96"/>
      <c r="M50" s="96"/>
      <c r="N50" s="96"/>
      <c r="O50" s="96"/>
      <c r="P50" s="96"/>
      <c r="Q50" s="96"/>
      <c r="R50" s="96"/>
      <c r="S50" s="96"/>
      <c r="T50" s="96"/>
      <c r="U50" s="96"/>
      <c r="V50" s="96"/>
      <c r="W50" s="96"/>
      <c r="X50" s="96"/>
      <c r="Y50" s="96"/>
    </row>
    <row r="51" spans="1:25" s="139" customFormat="1" ht="45">
      <c r="A51" s="68" t="s">
        <v>190</v>
      </c>
      <c r="B51" s="30" t="s">
        <v>191</v>
      </c>
      <c r="C51" s="30" t="s">
        <v>192</v>
      </c>
      <c r="D51" s="30" t="s">
        <v>193</v>
      </c>
      <c r="E51" s="30" t="s">
        <v>194</v>
      </c>
      <c r="F51" s="30" t="s">
        <v>195</v>
      </c>
      <c r="G51" s="30" t="s">
        <v>196</v>
      </c>
      <c r="H51" s="30" t="s">
        <v>197</v>
      </c>
      <c r="I51" s="30" t="s">
        <v>198</v>
      </c>
      <c r="J51" s="30" t="s">
        <v>199</v>
      </c>
      <c r="K51" s="30" t="s">
        <v>200</v>
      </c>
      <c r="L51" s="30" t="s">
        <v>133</v>
      </c>
      <c r="Q51" s="14"/>
      <c r="V51" s="14"/>
      <c r="W51" s="14"/>
      <c r="X51" s="14"/>
      <c r="Y51" s="14"/>
    </row>
    <row r="52" spans="1:25" ht="30">
      <c r="A52" s="114" t="s">
        <v>201</v>
      </c>
      <c r="B52" s="85">
        <v>929</v>
      </c>
      <c r="C52" s="85">
        <v>929</v>
      </c>
      <c r="D52" s="115" t="s">
        <v>175</v>
      </c>
      <c r="E52" s="85">
        <v>5</v>
      </c>
      <c r="F52" s="85">
        <v>1</v>
      </c>
      <c r="G52" s="85">
        <v>4</v>
      </c>
      <c r="H52" s="116">
        <v>104</v>
      </c>
      <c r="I52" s="85">
        <v>1999</v>
      </c>
      <c r="J52" s="117">
        <v>0.69</v>
      </c>
      <c r="K52" s="117">
        <v>0.78</v>
      </c>
      <c r="L52" s="85" t="s">
        <v>202</v>
      </c>
      <c r="Q52" s="96"/>
      <c r="V52" s="96"/>
      <c r="W52" s="96"/>
      <c r="X52" s="96"/>
      <c r="Y52" s="96"/>
    </row>
    <row r="53" spans="1:25" ht="30">
      <c r="A53" s="114" t="s">
        <v>203</v>
      </c>
      <c r="B53" s="85">
        <v>1128</v>
      </c>
      <c r="C53" s="85">
        <v>1128</v>
      </c>
      <c r="D53" s="115" t="s">
        <v>175</v>
      </c>
      <c r="E53" s="85">
        <v>25</v>
      </c>
      <c r="F53" s="85">
        <v>1</v>
      </c>
      <c r="G53" s="85">
        <v>4</v>
      </c>
      <c r="H53" s="116">
        <v>104</v>
      </c>
      <c r="I53" s="85">
        <v>1500</v>
      </c>
      <c r="J53" s="117">
        <v>0.69</v>
      </c>
      <c r="K53" s="117">
        <v>0.78</v>
      </c>
      <c r="L53" s="85" t="s">
        <v>202</v>
      </c>
      <c r="Q53" s="96"/>
      <c r="V53" s="96"/>
      <c r="W53" s="96"/>
      <c r="X53" s="96"/>
      <c r="Y53" s="96"/>
    </row>
    <row r="54" spans="1:25" ht="30">
      <c r="A54" s="114" t="s">
        <v>204</v>
      </c>
      <c r="B54" s="85">
        <v>582</v>
      </c>
      <c r="C54" s="85">
        <v>582</v>
      </c>
      <c r="D54" s="115" t="s">
        <v>175</v>
      </c>
      <c r="E54" s="85">
        <v>15</v>
      </c>
      <c r="F54" s="85">
        <v>1</v>
      </c>
      <c r="G54" s="85">
        <v>4</v>
      </c>
      <c r="H54" s="116">
        <v>104</v>
      </c>
      <c r="I54" s="85">
        <v>1500</v>
      </c>
      <c r="J54" s="117">
        <v>0.69</v>
      </c>
      <c r="K54" s="117">
        <v>0.78</v>
      </c>
      <c r="L54" s="85" t="s">
        <v>202</v>
      </c>
      <c r="Q54" s="96"/>
      <c r="V54" s="96"/>
      <c r="W54" s="96"/>
      <c r="X54" s="96"/>
      <c r="Y54" s="96"/>
    </row>
    <row r="55" spans="1:25" ht="45">
      <c r="A55" s="114" t="s">
        <v>205</v>
      </c>
      <c r="B55" s="85">
        <v>1054</v>
      </c>
      <c r="C55" s="85">
        <v>1054</v>
      </c>
      <c r="D55" s="115" t="s">
        <v>175</v>
      </c>
      <c r="E55" s="85" t="s">
        <v>175</v>
      </c>
      <c r="F55" s="85" t="s">
        <v>206</v>
      </c>
      <c r="G55" s="85" t="s">
        <v>175</v>
      </c>
      <c r="H55" s="116">
        <v>104</v>
      </c>
      <c r="I55" s="85">
        <v>1650</v>
      </c>
      <c r="J55" s="117">
        <v>0.69</v>
      </c>
      <c r="K55" s="117">
        <v>0.78</v>
      </c>
      <c r="L55" s="85" t="s">
        <v>202</v>
      </c>
      <c r="Q55" s="96"/>
      <c r="V55" s="96"/>
      <c r="W55" s="96"/>
      <c r="X55" s="96"/>
      <c r="Y55" s="96"/>
    </row>
    <row r="56" spans="1:25">
      <c r="A56" s="95"/>
      <c r="B56" s="96"/>
      <c r="C56" s="96"/>
      <c r="D56" s="96"/>
      <c r="E56" s="96"/>
      <c r="F56" s="96"/>
      <c r="G56" s="96"/>
      <c r="H56" s="118"/>
      <c r="I56" s="96"/>
      <c r="J56" s="119"/>
      <c r="K56" s="119"/>
      <c r="L56" s="96"/>
      <c r="M56" s="96"/>
      <c r="Q56" s="96"/>
      <c r="V56" s="96"/>
      <c r="W56" s="96"/>
      <c r="X56" s="96"/>
      <c r="Y56" s="96"/>
    </row>
    <row r="57" spans="1:25">
      <c r="A57" s="95"/>
      <c r="B57" s="96"/>
      <c r="C57" s="120"/>
      <c r="D57" s="120"/>
      <c r="E57" s="96"/>
      <c r="F57" s="96"/>
      <c r="G57" s="96"/>
      <c r="H57" s="118"/>
      <c r="I57" s="96"/>
      <c r="J57" s="119"/>
      <c r="K57" s="119"/>
      <c r="L57" s="96"/>
      <c r="M57" s="96"/>
      <c r="Q57" s="96"/>
      <c r="V57" s="96"/>
      <c r="W57" s="96"/>
      <c r="X57" s="96"/>
      <c r="Y57" s="96"/>
    </row>
    <row r="58" spans="1:25" s="139" customFormat="1" ht="45">
      <c r="A58" s="20" t="s">
        <v>207</v>
      </c>
      <c r="B58" s="30" t="s">
        <v>191</v>
      </c>
      <c r="C58" s="30" t="s">
        <v>192</v>
      </c>
      <c r="D58" s="30" t="s">
        <v>193</v>
      </c>
      <c r="E58" s="30" t="s">
        <v>194</v>
      </c>
      <c r="F58" s="30" t="s">
        <v>195</v>
      </c>
      <c r="G58" s="30" t="s">
        <v>196</v>
      </c>
      <c r="H58" s="30" t="s">
        <v>197</v>
      </c>
      <c r="I58" s="30" t="s">
        <v>198</v>
      </c>
      <c r="J58" s="30" t="s">
        <v>199</v>
      </c>
      <c r="K58" s="30" t="s">
        <v>200</v>
      </c>
      <c r="L58" s="30" t="s">
        <v>133</v>
      </c>
      <c r="V58" s="14"/>
      <c r="W58" s="14"/>
      <c r="X58" s="14"/>
      <c r="Y58" s="14"/>
    </row>
    <row r="59" spans="1:25" ht="30">
      <c r="A59" s="121" t="s">
        <v>201</v>
      </c>
      <c r="B59" s="100">
        <v>999</v>
      </c>
      <c r="C59" s="115">
        <v>1261</v>
      </c>
      <c r="D59" s="115">
        <v>1501.1978313913044</v>
      </c>
      <c r="E59" s="100">
        <v>5</v>
      </c>
      <c r="F59" s="100">
        <v>1</v>
      </c>
      <c r="G59" s="100">
        <v>4</v>
      </c>
      <c r="H59" s="116">
        <v>104</v>
      </c>
      <c r="I59" s="82">
        <v>1999</v>
      </c>
      <c r="J59" s="122">
        <v>0.69</v>
      </c>
      <c r="K59" s="83">
        <v>0.78</v>
      </c>
      <c r="L59" s="85" t="s">
        <v>202</v>
      </c>
      <c r="V59" s="96"/>
      <c r="W59" s="96"/>
      <c r="X59" s="96"/>
      <c r="Y59" s="96"/>
    </row>
    <row r="60" spans="1:25" ht="30">
      <c r="A60" s="114" t="s">
        <v>203</v>
      </c>
      <c r="B60" s="85">
        <v>1288</v>
      </c>
      <c r="C60" s="123">
        <v>1694</v>
      </c>
      <c r="D60" s="123">
        <v>2111.8134580434785</v>
      </c>
      <c r="E60" s="85">
        <v>25</v>
      </c>
      <c r="F60" s="85">
        <v>1</v>
      </c>
      <c r="G60" s="85">
        <v>4</v>
      </c>
      <c r="H60" s="116">
        <v>104</v>
      </c>
      <c r="I60" s="82">
        <v>1500</v>
      </c>
      <c r="J60" s="122">
        <v>0.69</v>
      </c>
      <c r="K60" s="83">
        <v>0.78</v>
      </c>
      <c r="L60" s="85" t="s">
        <v>202</v>
      </c>
      <c r="V60" s="96"/>
      <c r="W60" s="96"/>
      <c r="X60" s="96"/>
      <c r="Y60" s="96"/>
    </row>
    <row r="61" spans="1:25" ht="30">
      <c r="A61" s="114" t="s">
        <v>204</v>
      </c>
      <c r="B61" s="85">
        <v>2519</v>
      </c>
      <c r="C61" s="123">
        <v>3856</v>
      </c>
      <c r="D61" s="123">
        <v>5207.9372634782603</v>
      </c>
      <c r="E61" s="85">
        <v>15</v>
      </c>
      <c r="F61" s="85">
        <v>1</v>
      </c>
      <c r="G61" s="85">
        <v>4</v>
      </c>
      <c r="H61" s="116">
        <v>104</v>
      </c>
      <c r="I61" s="82">
        <v>1500</v>
      </c>
      <c r="J61" s="122">
        <v>0.69</v>
      </c>
      <c r="K61" s="83">
        <v>0.78</v>
      </c>
      <c r="L61" s="85" t="s">
        <v>202</v>
      </c>
      <c r="V61" s="96"/>
      <c r="W61" s="96"/>
      <c r="X61" s="96"/>
      <c r="Y61" s="96"/>
    </row>
    <row r="62" spans="1:25" ht="45">
      <c r="A62" s="114" t="s">
        <v>205</v>
      </c>
      <c r="B62" s="85">
        <v>1054</v>
      </c>
      <c r="C62" s="123">
        <v>1331</v>
      </c>
      <c r="D62" s="123">
        <v>1584.512982</v>
      </c>
      <c r="E62" s="85" t="s">
        <v>175</v>
      </c>
      <c r="F62" s="85" t="s">
        <v>206</v>
      </c>
      <c r="G62" s="124" t="s">
        <v>175</v>
      </c>
      <c r="H62" s="116">
        <v>104</v>
      </c>
      <c r="I62" s="82">
        <v>1650</v>
      </c>
      <c r="J62" s="122">
        <v>0.69</v>
      </c>
      <c r="K62" s="83">
        <v>0.78</v>
      </c>
      <c r="L62" s="85" t="s">
        <v>202</v>
      </c>
      <c r="V62" s="96"/>
      <c r="W62" s="96"/>
      <c r="X62" s="96"/>
      <c r="Y62" s="96"/>
    </row>
    <row r="63" spans="1:25">
      <c r="A63" s="95"/>
      <c r="B63" s="96"/>
      <c r="C63" s="96"/>
      <c r="D63" s="96"/>
      <c r="E63" s="96"/>
      <c r="F63" s="96"/>
      <c r="G63" s="96"/>
      <c r="H63" s="96"/>
      <c r="I63" s="96"/>
      <c r="J63" s="96"/>
      <c r="K63" s="96"/>
      <c r="L63" s="96"/>
      <c r="M63" s="96"/>
      <c r="N63" s="96"/>
      <c r="O63" s="96"/>
      <c r="P63" s="96"/>
      <c r="Q63" s="96"/>
      <c r="R63" s="96"/>
      <c r="S63" s="96"/>
      <c r="T63" s="96"/>
      <c r="U63" s="96"/>
      <c r="V63" s="96"/>
      <c r="W63" s="96"/>
      <c r="X63" s="96"/>
      <c r="Y63" s="96"/>
    </row>
    <row r="64" spans="1:25">
      <c r="A64" s="95"/>
      <c r="B64" s="96"/>
      <c r="C64" s="96"/>
      <c r="D64" s="96"/>
      <c r="E64" s="96"/>
      <c r="F64" s="96"/>
      <c r="G64" s="96"/>
      <c r="H64" s="96"/>
      <c r="I64" s="96"/>
      <c r="J64" s="96"/>
      <c r="K64" s="96"/>
      <c r="L64" s="96"/>
      <c r="M64" s="96"/>
      <c r="N64" s="96"/>
      <c r="O64" s="96"/>
      <c r="P64" s="96"/>
      <c r="Q64" s="96"/>
      <c r="R64" s="96"/>
      <c r="S64" s="96"/>
      <c r="T64" s="96"/>
      <c r="U64" s="96"/>
      <c r="V64" s="96"/>
      <c r="W64" s="96"/>
      <c r="X64" s="96"/>
      <c r="Y64" s="96"/>
    </row>
    <row r="65" spans="1:25" s="139" customFormat="1" ht="30">
      <c r="A65" s="20" t="s">
        <v>208</v>
      </c>
      <c r="B65" s="19" t="s">
        <v>119</v>
      </c>
      <c r="C65" s="18" t="s">
        <v>209</v>
      </c>
      <c r="D65" s="18" t="s">
        <v>210</v>
      </c>
      <c r="E65" s="30" t="s">
        <v>211</v>
      </c>
      <c r="F65" s="30" t="s">
        <v>212</v>
      </c>
      <c r="G65" s="17" t="s">
        <v>172</v>
      </c>
      <c r="H65" s="30" t="s">
        <v>213</v>
      </c>
      <c r="I65" s="17" t="s">
        <v>133</v>
      </c>
      <c r="O65" s="14"/>
      <c r="P65" s="14"/>
      <c r="Q65" s="14"/>
      <c r="R65" s="14"/>
      <c r="S65" s="14"/>
      <c r="T65" s="14"/>
      <c r="U65" s="14"/>
      <c r="V65" s="14"/>
      <c r="W65" s="14"/>
      <c r="X65" s="14"/>
      <c r="Y65" s="14"/>
    </row>
    <row r="66" spans="1:25" ht="15" customHeight="1">
      <c r="A66" s="121" t="s">
        <v>214</v>
      </c>
      <c r="B66" s="125" t="s">
        <v>215</v>
      </c>
      <c r="C66" s="82" t="s">
        <v>175</v>
      </c>
      <c r="D66" s="126" t="s">
        <v>186</v>
      </c>
      <c r="E66" s="126" t="s">
        <v>186</v>
      </c>
      <c r="F66" s="127">
        <v>20</v>
      </c>
      <c r="G66" s="128">
        <v>1</v>
      </c>
      <c r="H66" s="85">
        <v>5</v>
      </c>
      <c r="I66" s="129" t="s">
        <v>216</v>
      </c>
      <c r="O66" s="96"/>
      <c r="P66" s="96"/>
      <c r="Q66" s="96"/>
      <c r="R66" s="96"/>
      <c r="S66" s="96"/>
      <c r="T66" s="96"/>
      <c r="U66" s="96"/>
      <c r="V66" s="96"/>
      <c r="W66" s="96"/>
      <c r="X66" s="96"/>
      <c r="Y66" s="96"/>
    </row>
    <row r="67" spans="1:25" ht="30">
      <c r="A67" s="121" t="s">
        <v>217</v>
      </c>
      <c r="B67" s="82">
        <v>2000</v>
      </c>
      <c r="C67" s="82">
        <v>1400</v>
      </c>
      <c r="D67" s="130" t="s">
        <v>186</v>
      </c>
      <c r="E67" s="131" t="s">
        <v>186</v>
      </c>
      <c r="F67" s="127">
        <v>25</v>
      </c>
      <c r="G67" s="83">
        <v>1</v>
      </c>
      <c r="H67" s="85">
        <v>10</v>
      </c>
      <c r="I67" s="129" t="s">
        <v>216</v>
      </c>
      <c r="O67" s="96"/>
      <c r="P67" s="96"/>
      <c r="Q67" s="96"/>
      <c r="R67" s="96"/>
      <c r="S67" s="96"/>
      <c r="T67" s="96"/>
      <c r="U67" s="96"/>
      <c r="V67" s="96"/>
      <c r="W67" s="96"/>
      <c r="X67" s="96"/>
      <c r="Y67" s="96"/>
    </row>
    <row r="68" spans="1:25">
      <c r="A68" s="95"/>
      <c r="B68" s="96"/>
      <c r="C68" s="119"/>
      <c r="D68" s="119"/>
      <c r="E68" s="96"/>
      <c r="F68" s="118"/>
      <c r="G68" s="96"/>
      <c r="I68" s="96"/>
      <c r="J68" s="96"/>
      <c r="K68" s="96"/>
      <c r="L68" s="95"/>
      <c r="O68" s="96"/>
      <c r="P68" s="96"/>
      <c r="Q68" s="96"/>
      <c r="R68" s="96"/>
      <c r="S68" s="96"/>
      <c r="T68" s="96"/>
      <c r="U68" s="96"/>
      <c r="V68" s="96"/>
      <c r="W68" s="96"/>
      <c r="X68" s="96"/>
      <c r="Y68" s="96"/>
    </row>
    <row r="69" spans="1:25">
      <c r="A69" s="95"/>
      <c r="B69" s="96"/>
      <c r="C69" s="119"/>
      <c r="D69" s="119"/>
      <c r="E69" s="96"/>
      <c r="F69" s="118"/>
      <c r="G69" s="96"/>
      <c r="I69" s="96"/>
      <c r="J69" s="96"/>
      <c r="K69" s="96"/>
      <c r="L69" s="95"/>
      <c r="N69" s="96"/>
      <c r="O69" s="96"/>
      <c r="P69" s="96"/>
      <c r="Q69" s="96"/>
      <c r="R69" s="96"/>
      <c r="S69" s="96"/>
      <c r="T69" s="96"/>
      <c r="U69" s="96"/>
      <c r="V69" s="96"/>
      <c r="W69" s="96"/>
      <c r="X69" s="96"/>
      <c r="Y69" s="96"/>
    </row>
    <row r="70" spans="1:25" s="139" customFormat="1" ht="30">
      <c r="A70" s="68" t="s">
        <v>218</v>
      </c>
      <c r="B70" s="16" t="s">
        <v>119</v>
      </c>
      <c r="C70" s="30" t="s">
        <v>219</v>
      </c>
      <c r="D70" s="30" t="s">
        <v>220</v>
      </c>
      <c r="E70" s="30" t="s">
        <v>221</v>
      </c>
      <c r="F70" s="30" t="s">
        <v>222</v>
      </c>
      <c r="G70" s="30" t="s">
        <v>223</v>
      </c>
      <c r="H70" s="30" t="s">
        <v>224</v>
      </c>
      <c r="I70" s="14"/>
      <c r="J70" s="14"/>
      <c r="Q70" s="14"/>
      <c r="R70" s="14"/>
      <c r="S70" s="14"/>
      <c r="T70" s="14"/>
      <c r="U70" s="14"/>
      <c r="V70" s="14"/>
      <c r="W70" s="14"/>
      <c r="X70" s="14"/>
      <c r="Y70" s="14"/>
    </row>
    <row r="71" spans="1:25" ht="30">
      <c r="A71" s="114" t="s">
        <v>225</v>
      </c>
      <c r="B71" s="132" t="s">
        <v>226</v>
      </c>
      <c r="C71" s="114" t="s">
        <v>227</v>
      </c>
      <c r="D71" s="114" t="s">
        <v>228</v>
      </c>
      <c r="E71" s="114" t="s">
        <v>229</v>
      </c>
      <c r="F71" s="114" t="s">
        <v>230</v>
      </c>
      <c r="G71" s="114">
        <v>5</v>
      </c>
      <c r="H71" s="114" t="s">
        <v>230</v>
      </c>
      <c r="I71" s="96"/>
      <c r="J71" s="96"/>
      <c r="Q71" s="96"/>
      <c r="R71" s="96"/>
      <c r="S71" s="96"/>
      <c r="T71" s="96"/>
      <c r="U71" s="96"/>
      <c r="V71" s="96"/>
      <c r="W71" s="96"/>
      <c r="X71" s="96"/>
      <c r="Y71" s="96"/>
    </row>
    <row r="72" spans="1:25">
      <c r="A72" s="133"/>
      <c r="C72" s="96"/>
      <c r="D72" s="96"/>
      <c r="E72" s="96"/>
      <c r="F72" s="96"/>
      <c r="G72" s="96"/>
      <c r="H72" s="96"/>
      <c r="I72" s="96"/>
      <c r="J72" s="96"/>
      <c r="K72" s="96"/>
      <c r="L72" s="96"/>
      <c r="M72" s="96"/>
      <c r="N72" s="96"/>
      <c r="O72" s="96"/>
      <c r="P72" s="96"/>
      <c r="Q72" s="96"/>
      <c r="R72" s="96"/>
      <c r="S72" s="96"/>
      <c r="T72" s="96"/>
      <c r="U72" s="96"/>
      <c r="V72" s="96"/>
      <c r="W72" s="96"/>
      <c r="X72" s="96"/>
      <c r="Y72" s="96"/>
    </row>
    <row r="73" spans="1:25" s="139" customFormat="1" ht="45">
      <c r="A73" s="68" t="s">
        <v>231</v>
      </c>
      <c r="B73" s="30" t="s">
        <v>119</v>
      </c>
      <c r="C73" s="30" t="s">
        <v>16</v>
      </c>
      <c r="D73" s="30" t="s">
        <v>17</v>
      </c>
      <c r="E73" s="30" t="s">
        <v>24</v>
      </c>
      <c r="F73" s="30" t="s">
        <v>25</v>
      </c>
      <c r="G73" s="30" t="s">
        <v>26</v>
      </c>
      <c r="H73" s="30" t="s">
        <v>232</v>
      </c>
      <c r="I73" s="30" t="s">
        <v>233</v>
      </c>
      <c r="J73" s="30" t="s">
        <v>223</v>
      </c>
      <c r="K73" s="30" t="s">
        <v>172</v>
      </c>
      <c r="L73" s="30" t="s">
        <v>130</v>
      </c>
      <c r="M73" s="30" t="s">
        <v>131</v>
      </c>
      <c r="N73" s="30" t="s">
        <v>132</v>
      </c>
      <c r="O73" s="15" t="s">
        <v>133</v>
      </c>
      <c r="S73" s="14"/>
      <c r="T73" s="14"/>
      <c r="U73" s="14"/>
      <c r="V73" s="14"/>
      <c r="W73" s="14"/>
      <c r="X73" s="14"/>
      <c r="Y73" s="14"/>
    </row>
    <row r="74" spans="1:25" ht="15.75" customHeight="1">
      <c r="A74" s="114" t="s">
        <v>234</v>
      </c>
      <c r="B74" s="85" t="s">
        <v>235</v>
      </c>
      <c r="C74" s="114" t="s">
        <v>175</v>
      </c>
      <c r="D74" s="85">
        <v>1050</v>
      </c>
      <c r="E74" s="114">
        <v>990</v>
      </c>
      <c r="F74" s="85">
        <v>29</v>
      </c>
      <c r="G74" s="114">
        <v>7</v>
      </c>
      <c r="H74" s="86">
        <v>41</v>
      </c>
      <c r="I74" s="134">
        <v>8.92</v>
      </c>
      <c r="J74" s="114">
        <v>30</v>
      </c>
      <c r="K74" s="135">
        <v>0.95</v>
      </c>
      <c r="L74" s="114">
        <v>5</v>
      </c>
      <c r="M74" s="114">
        <v>1000</v>
      </c>
      <c r="N74" s="136">
        <v>6</v>
      </c>
      <c r="O74" s="137" t="s">
        <v>236</v>
      </c>
      <c r="S74" s="95"/>
      <c r="T74" s="95"/>
      <c r="U74" s="95"/>
      <c r="V74" s="95"/>
      <c r="W74" s="95"/>
      <c r="X74" s="95"/>
      <c r="Y74" s="95"/>
    </row>
    <row r="75" spans="1:25">
      <c r="A75" s="133"/>
      <c r="B75" s="96"/>
      <c r="C75" s="96"/>
      <c r="D75" s="95"/>
      <c r="E75" s="95"/>
      <c r="F75" s="95"/>
      <c r="G75" s="95"/>
      <c r="H75" s="96"/>
      <c r="I75" s="95"/>
      <c r="J75" s="95"/>
      <c r="K75" s="95"/>
      <c r="L75" s="95"/>
      <c r="M75" s="95"/>
      <c r="N75" s="95"/>
      <c r="O75" s="95"/>
      <c r="P75" s="95"/>
      <c r="Q75" s="95"/>
      <c r="R75" s="95"/>
      <c r="S75" s="95"/>
      <c r="T75" s="95"/>
      <c r="U75" s="95"/>
      <c r="V75" s="95"/>
      <c r="W75" s="95"/>
      <c r="X75" s="95"/>
      <c r="Y75" s="95"/>
    </row>
    <row r="76" spans="1:25">
      <c r="A76" s="65" t="s">
        <v>117</v>
      </c>
      <c r="B76" s="96"/>
      <c r="C76" s="96"/>
      <c r="D76" s="96"/>
      <c r="E76" s="96"/>
      <c r="F76" s="96"/>
      <c r="G76" s="96"/>
      <c r="H76" s="96"/>
      <c r="I76" s="96"/>
      <c r="J76" s="96"/>
      <c r="K76" s="96"/>
      <c r="L76" s="96"/>
      <c r="M76" s="96"/>
      <c r="N76" s="96"/>
      <c r="O76" s="96"/>
      <c r="P76" s="96"/>
      <c r="Q76" s="96"/>
      <c r="R76" s="96"/>
      <c r="S76" s="96"/>
      <c r="T76" s="96"/>
      <c r="U76" s="96"/>
      <c r="V76" s="96"/>
      <c r="W76" s="96"/>
      <c r="X76" s="96"/>
      <c r="Y76" s="96"/>
    </row>
  </sheetData>
  <hyperlinks>
    <hyperlink ref="A76" location="Menu!A1" display="Back to main menu" xr:uid="{45E6A50A-8102-424E-AF43-D5CCD9905AC7}"/>
    <hyperlink ref="C1" r:id="rId1" xr:uid="{73EC1DC0-A8E9-40EA-89F9-DA622DC9FF79}"/>
  </hyperlinks>
  <pageMargins left="0.7" right="0.7" top="0.75" bottom="0.75" header="0.3" footer="0.3"/>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09959-9A9C-4091-A5BF-DC9A4DAB314D}">
  <sheetPr codeName="Sheet6">
    <tabColor rgb="FF00B0F0"/>
  </sheetPr>
  <dimension ref="A1:L39"/>
  <sheetViews>
    <sheetView workbookViewId="0">
      <selection activeCell="H1" sqref="H1:H1048576"/>
    </sheetView>
  </sheetViews>
  <sheetFormatPr defaultRowHeight="15"/>
  <cols>
    <col min="1" max="1" width="14.28515625" bestFit="1" customWidth="1"/>
    <col min="2" max="2" width="10" bestFit="1" customWidth="1"/>
    <col min="3" max="3" width="10" customWidth="1"/>
    <col min="4" max="4" width="32.7109375" bestFit="1" customWidth="1"/>
    <col min="5" max="5" width="14.28515625" customWidth="1"/>
    <col min="6" max="7" width="13.7109375" bestFit="1" customWidth="1"/>
    <col min="8" max="9" width="11.7109375" bestFit="1" customWidth="1"/>
  </cols>
  <sheetData>
    <row r="1" spans="1:12">
      <c r="A1" s="2" t="s">
        <v>9</v>
      </c>
      <c r="B1" s="7" t="s">
        <v>36</v>
      </c>
      <c r="C1" s="2"/>
      <c r="D1" s="7"/>
    </row>
    <row r="3" spans="1:12">
      <c r="A3" s="39" t="s">
        <v>262</v>
      </c>
      <c r="B3" s="37" t="s">
        <v>266</v>
      </c>
      <c r="C3" s="37"/>
      <c r="D3" s="38" t="s">
        <v>264</v>
      </c>
      <c r="E3" s="37" t="s">
        <v>303</v>
      </c>
      <c r="F3" s="37" t="s">
        <v>317</v>
      </c>
      <c r="G3" s="37" t="s">
        <v>318</v>
      </c>
      <c r="H3" s="37" t="s">
        <v>301</v>
      </c>
      <c r="I3" s="37" t="s">
        <v>302</v>
      </c>
    </row>
    <row r="4" spans="1:12">
      <c r="A4" t="s">
        <v>265</v>
      </c>
      <c r="B4" t="s">
        <v>263</v>
      </c>
      <c r="D4" t="s">
        <v>4</v>
      </c>
      <c r="E4" s="166">
        <v>0.26500000000000001</v>
      </c>
      <c r="F4" s="183"/>
      <c r="G4" s="183"/>
      <c r="H4" s="174">
        <v>0.26500000000000001</v>
      </c>
      <c r="I4" s="174">
        <v>0.26500000000000001</v>
      </c>
    </row>
    <row r="5" spans="1:12">
      <c r="A5" t="s">
        <v>265</v>
      </c>
      <c r="B5" t="s">
        <v>263</v>
      </c>
      <c r="C5" t="s">
        <v>112</v>
      </c>
      <c r="D5" t="s">
        <v>283</v>
      </c>
      <c r="E5" s="166">
        <v>7.0000000000000007E-2</v>
      </c>
      <c r="F5" s="183"/>
      <c r="G5" s="183"/>
      <c r="H5" s="174">
        <v>7.0000000000000007E-2</v>
      </c>
      <c r="I5" s="174">
        <v>7.0000000000000007E-2</v>
      </c>
    </row>
    <row r="6" spans="1:12">
      <c r="A6" t="s">
        <v>265</v>
      </c>
      <c r="B6" t="s">
        <v>263</v>
      </c>
      <c r="C6" t="s">
        <v>112</v>
      </c>
      <c r="D6" t="s">
        <v>282</v>
      </c>
      <c r="E6" s="166">
        <v>0.11</v>
      </c>
      <c r="F6" s="183"/>
      <c r="G6" s="183"/>
      <c r="H6" s="174">
        <v>0.11</v>
      </c>
      <c r="I6" s="174">
        <v>0.11</v>
      </c>
    </row>
    <row r="7" spans="1:12">
      <c r="A7" t="s">
        <v>265</v>
      </c>
      <c r="B7" t="s">
        <v>263</v>
      </c>
      <c r="D7" t="s">
        <v>39</v>
      </c>
      <c r="E7" s="166">
        <v>0.72299999999999998</v>
      </c>
      <c r="F7" s="183"/>
      <c r="G7" s="183"/>
      <c r="H7" s="174">
        <v>0.72299999999999998</v>
      </c>
      <c r="I7" s="174">
        <v>0.72299999999999998</v>
      </c>
    </row>
    <row r="8" spans="1:12">
      <c r="A8" t="s">
        <v>265</v>
      </c>
      <c r="B8" t="s">
        <v>263</v>
      </c>
      <c r="C8" t="s">
        <v>112</v>
      </c>
      <c r="D8" t="s">
        <v>281</v>
      </c>
      <c r="E8" s="167">
        <f>$E$7*$E$5*(1-$E$4)+(1-$E$7)*$E$6</f>
        <v>6.7668350000000002E-2</v>
      </c>
      <c r="F8" s="184"/>
      <c r="G8" s="183"/>
      <c r="H8" s="175">
        <f>$H$7*$H$5*(1-$H$4)+(1-$H$7)*$H$6</f>
        <v>6.7668350000000002E-2</v>
      </c>
      <c r="I8" s="175">
        <f>$I$7*$I$5*(1-$I$4)+(1-$I$7)*$I$6</f>
        <v>6.7668350000000002E-2</v>
      </c>
    </row>
    <row r="9" spans="1:12">
      <c r="A9" t="s">
        <v>265</v>
      </c>
      <c r="B9" t="s">
        <v>263</v>
      </c>
      <c r="D9" t="s">
        <v>10</v>
      </c>
      <c r="E9" s="168">
        <v>30</v>
      </c>
      <c r="F9" s="183"/>
      <c r="G9" s="183"/>
      <c r="H9" s="176">
        <v>30</v>
      </c>
      <c r="I9" s="176">
        <v>30</v>
      </c>
    </row>
    <row r="10" spans="1:12">
      <c r="A10" t="s">
        <v>265</v>
      </c>
      <c r="B10" t="s">
        <v>263</v>
      </c>
      <c r="C10" t="s">
        <v>112</v>
      </c>
      <c r="D10" t="s">
        <v>285</v>
      </c>
      <c r="E10" s="169">
        <f>$E$8/(1-(1/(1+$E$8)^$E$9))</f>
        <v>7.87071873016532E-2</v>
      </c>
      <c r="F10" s="183"/>
      <c r="G10" s="183"/>
      <c r="H10" s="177">
        <f>$H$8/(1-(1/(1+$H$8)^$H$9))</f>
        <v>7.87071873016532E-2</v>
      </c>
      <c r="I10" s="177">
        <f>$I$8/(1-(1/(1+$I$8)^$I$9))</f>
        <v>7.87071873016532E-2</v>
      </c>
    </row>
    <row r="11" spans="1:12">
      <c r="A11" t="s">
        <v>265</v>
      </c>
      <c r="B11" t="s">
        <v>263</v>
      </c>
      <c r="D11" t="s">
        <v>37</v>
      </c>
      <c r="E11" s="170">
        <v>1.1101111082700337</v>
      </c>
      <c r="F11" s="183"/>
      <c r="G11" s="183"/>
      <c r="H11" s="178">
        <v>1.1101111082700337</v>
      </c>
      <c r="I11" s="178">
        <v>1.1101111082700337</v>
      </c>
    </row>
    <row r="12" spans="1:12">
      <c r="A12" s="36" t="s">
        <v>265</v>
      </c>
      <c r="B12" s="36" t="s">
        <v>263</v>
      </c>
      <c r="C12" s="36"/>
      <c r="D12" s="36" t="s">
        <v>38</v>
      </c>
      <c r="E12" s="171">
        <v>1.0589954407518316</v>
      </c>
      <c r="F12" s="212"/>
      <c r="G12" s="212"/>
      <c r="H12" s="179">
        <v>1.0589954407518316</v>
      </c>
      <c r="I12" s="179">
        <v>1.0589954407518316</v>
      </c>
    </row>
    <row r="13" spans="1:12">
      <c r="A13" t="s">
        <v>29</v>
      </c>
      <c r="B13" t="s">
        <v>263</v>
      </c>
      <c r="D13" t="s">
        <v>4</v>
      </c>
      <c r="E13" s="166">
        <v>0.26500000000000001</v>
      </c>
      <c r="F13" s="183"/>
      <c r="G13" s="183"/>
      <c r="H13" s="174">
        <v>0.26500000000000001</v>
      </c>
      <c r="I13" s="174">
        <v>0.26500000000000001</v>
      </c>
      <c r="K13" s="213"/>
      <c r="L13" s="213"/>
    </row>
    <row r="14" spans="1:12">
      <c r="A14" t="s">
        <v>29</v>
      </c>
      <c r="B14" t="s">
        <v>263</v>
      </c>
      <c r="C14" t="s">
        <v>112</v>
      </c>
      <c r="D14" t="s">
        <v>284</v>
      </c>
      <c r="E14" s="172">
        <v>0.08</v>
      </c>
      <c r="F14" s="183"/>
      <c r="G14" s="183"/>
      <c r="H14" s="180">
        <v>0.08</v>
      </c>
      <c r="I14" s="180">
        <v>0.08</v>
      </c>
      <c r="K14" s="213"/>
      <c r="L14" s="213"/>
    </row>
    <row r="15" spans="1:12">
      <c r="A15" t="s">
        <v>29</v>
      </c>
      <c r="B15" t="s">
        <v>263</v>
      </c>
      <c r="C15" t="s">
        <v>112</v>
      </c>
      <c r="D15" t="s">
        <v>282</v>
      </c>
      <c r="E15" s="172">
        <v>0.11</v>
      </c>
      <c r="F15" s="183"/>
      <c r="G15" s="183"/>
      <c r="H15" s="180">
        <v>0.11</v>
      </c>
      <c r="I15" s="180">
        <v>0.11</v>
      </c>
      <c r="K15" s="213"/>
      <c r="L15" s="213"/>
    </row>
    <row r="16" spans="1:12">
      <c r="A16" t="s">
        <v>29</v>
      </c>
      <c r="B16" t="s">
        <v>263</v>
      </c>
      <c r="D16" t="s">
        <v>39</v>
      </c>
      <c r="E16" s="172">
        <v>0.69775899157925103</v>
      </c>
      <c r="F16" s="183"/>
      <c r="G16" s="183"/>
      <c r="H16" s="180">
        <v>0.69775899157925103</v>
      </c>
      <c r="I16" s="180">
        <v>0.69775899157925103</v>
      </c>
      <c r="K16" s="213"/>
      <c r="L16" s="213"/>
    </row>
    <row r="17" spans="1:12">
      <c r="A17" t="s">
        <v>29</v>
      </c>
      <c r="B17" t="s">
        <v>263</v>
      </c>
      <c r="C17" t="s">
        <v>112</v>
      </c>
      <c r="D17" t="s">
        <v>281</v>
      </c>
      <c r="E17" s="167">
        <f>$E$16*$E$14*(1-$E$13)+(1-$E$16)*$E$15</f>
        <v>7.4274739631142339E-2</v>
      </c>
      <c r="F17" s="184"/>
      <c r="G17" s="183"/>
      <c r="H17" s="175">
        <f>$H$16*$H$14*(1-$H$13)+(1-$H$16)*$H$15</f>
        <v>7.4274739631142339E-2</v>
      </c>
      <c r="I17" s="175">
        <f>$I$16*$I$14*(1-$I$13)+(1-$I$16)*$I$15</f>
        <v>7.4274739631142339E-2</v>
      </c>
      <c r="K17" s="213"/>
      <c r="L17" s="213"/>
    </row>
    <row r="18" spans="1:12">
      <c r="A18" t="s">
        <v>29</v>
      </c>
      <c r="B18" t="s">
        <v>263</v>
      </c>
      <c r="D18" t="s">
        <v>10</v>
      </c>
      <c r="E18" s="152">
        <v>60</v>
      </c>
      <c r="F18" s="152">
        <v>50</v>
      </c>
      <c r="G18" s="152">
        <v>30</v>
      </c>
      <c r="H18" s="181">
        <v>60</v>
      </c>
      <c r="I18" s="181">
        <v>60</v>
      </c>
      <c r="K18" s="213"/>
      <c r="L18" s="213"/>
    </row>
    <row r="19" spans="1:12">
      <c r="A19" t="s">
        <v>29</v>
      </c>
      <c r="B19" t="s">
        <v>263</v>
      </c>
      <c r="C19" t="s">
        <v>112</v>
      </c>
      <c r="D19" t="s">
        <v>285</v>
      </c>
      <c r="E19" s="169">
        <f>$E$17/(1-(1/(1+$E$17)^$E$18))</f>
        <v>7.5297702549722526E-2</v>
      </c>
      <c r="F19" s="169">
        <f>$E$17/(1-(1/(1+$E$17)^$F$18))</f>
        <v>7.6399562221066863E-2</v>
      </c>
      <c r="G19" s="169">
        <f>$E$17/(1-(1/(1+$E$17)^$G$18))</f>
        <v>8.4074191458314976E-2</v>
      </c>
      <c r="H19" s="177">
        <f>$H$17/(1-(1/(1+$H$17)^$H$18))</f>
        <v>7.5297702549722526E-2</v>
      </c>
      <c r="I19" s="177">
        <f>$I$17/(1-(1/(1+$I$17)^$I$18))</f>
        <v>7.5297702549722526E-2</v>
      </c>
      <c r="K19" s="213"/>
      <c r="L19" s="213"/>
    </row>
    <row r="20" spans="1:12">
      <c r="A20" t="s">
        <v>29</v>
      </c>
      <c r="B20" t="s">
        <v>263</v>
      </c>
      <c r="D20" t="s">
        <v>37</v>
      </c>
      <c r="E20" s="170">
        <v>1.2641327192266818</v>
      </c>
      <c r="F20" s="183"/>
      <c r="G20" s="183"/>
      <c r="H20" s="178">
        <v>1.2641327192266818</v>
      </c>
      <c r="I20" s="178">
        <v>1.2641327192266818</v>
      </c>
      <c r="K20" s="213"/>
      <c r="L20" s="213"/>
    </row>
    <row r="21" spans="1:12">
      <c r="A21" s="36" t="s">
        <v>29</v>
      </c>
      <c r="B21" s="36" t="s">
        <v>263</v>
      </c>
      <c r="C21" s="36"/>
      <c r="D21" s="36" t="s">
        <v>38</v>
      </c>
      <c r="E21" s="171">
        <v>1.0638876988953438</v>
      </c>
      <c r="F21" s="212"/>
      <c r="G21" s="212"/>
      <c r="H21" s="179">
        <v>1.0638876988953438</v>
      </c>
      <c r="I21" s="179">
        <v>1.0638876988953438</v>
      </c>
      <c r="K21" s="213"/>
      <c r="L21" s="213"/>
    </row>
    <row r="22" spans="1:12">
      <c r="A22" t="s">
        <v>5</v>
      </c>
      <c r="B22" t="s">
        <v>263</v>
      </c>
      <c r="D22" t="s">
        <v>4</v>
      </c>
      <c r="E22" s="166">
        <v>0.26500000000000001</v>
      </c>
      <c r="F22" s="183"/>
      <c r="G22" s="183"/>
      <c r="H22" s="174">
        <v>0.26500000000000001</v>
      </c>
      <c r="I22" s="174">
        <v>0.26500000000000001</v>
      </c>
    </row>
    <row r="23" spans="1:12">
      <c r="A23" t="s">
        <v>5</v>
      </c>
      <c r="B23" t="s">
        <v>263</v>
      </c>
      <c r="C23" t="s">
        <v>112</v>
      </c>
      <c r="D23" t="s">
        <v>284</v>
      </c>
      <c r="E23" s="169">
        <v>7.0000000000000007E-2</v>
      </c>
      <c r="F23" s="183"/>
      <c r="G23" s="183"/>
      <c r="H23" s="177">
        <v>7.0000000000000007E-2</v>
      </c>
      <c r="I23" s="177">
        <v>7.0000000000000007E-2</v>
      </c>
    </row>
    <row r="24" spans="1:12">
      <c r="A24" t="s">
        <v>5</v>
      </c>
      <c r="B24" t="s">
        <v>263</v>
      </c>
      <c r="C24" t="s">
        <v>112</v>
      </c>
      <c r="D24" t="s">
        <v>282</v>
      </c>
      <c r="E24" s="169">
        <v>8.7999999999999995E-2</v>
      </c>
      <c r="F24" s="183"/>
      <c r="G24" s="183"/>
      <c r="H24" s="177">
        <v>8.7999999999999995E-2</v>
      </c>
      <c r="I24" s="177">
        <v>8.7999999999999995E-2</v>
      </c>
    </row>
    <row r="25" spans="1:12">
      <c r="A25" t="s">
        <v>5</v>
      </c>
      <c r="B25" t="s">
        <v>263</v>
      </c>
      <c r="D25" t="s">
        <v>39</v>
      </c>
      <c r="E25" s="169">
        <v>0.73799224936763896</v>
      </c>
      <c r="F25" s="183"/>
      <c r="G25" s="183"/>
      <c r="H25" s="177">
        <v>0.73799224936763896</v>
      </c>
      <c r="I25" s="177">
        <v>0.73799224936763896</v>
      </c>
    </row>
    <row r="26" spans="1:12">
      <c r="A26" t="s">
        <v>5</v>
      </c>
      <c r="B26" t="s">
        <v>263</v>
      </c>
      <c r="C26" t="s">
        <v>112</v>
      </c>
      <c r="D26" t="s">
        <v>3</v>
      </c>
      <c r="E26" s="166">
        <f>E25*E23*(1-E22)+(1-E25)*E24</f>
        <v>6.1026383285612801E-2</v>
      </c>
      <c r="F26" s="183"/>
      <c r="G26" s="183"/>
      <c r="H26" s="174">
        <f>$H$25*$H$23*(1-$H$22)+(1-$H$25)*$H$24</f>
        <v>6.1026383285612801E-2</v>
      </c>
      <c r="I26" s="174">
        <f>$I$25*$I$23*(1-$I$22)+(1-$I$25)*$I$24</f>
        <v>6.1026383285612801E-2</v>
      </c>
    </row>
    <row r="27" spans="1:12">
      <c r="A27" t="s">
        <v>5</v>
      </c>
      <c r="B27" t="s">
        <v>263</v>
      </c>
      <c r="D27" t="s">
        <v>10</v>
      </c>
      <c r="E27" s="173">
        <v>30</v>
      </c>
      <c r="F27" s="183"/>
      <c r="G27" s="183"/>
      <c r="H27" s="182">
        <v>30</v>
      </c>
      <c r="I27" s="182">
        <v>30</v>
      </c>
    </row>
    <row r="28" spans="1:12">
      <c r="A28" t="s">
        <v>5</v>
      </c>
      <c r="B28" t="s">
        <v>263</v>
      </c>
      <c r="C28" t="s">
        <v>112</v>
      </c>
      <c r="D28" t="s">
        <v>285</v>
      </c>
      <c r="E28" s="169">
        <f>$E$26/(1-(1/(1+$E$26)^$E$27))</f>
        <v>7.3448563059246144E-2</v>
      </c>
      <c r="F28" s="184"/>
      <c r="G28" s="183"/>
      <c r="H28" s="177">
        <f>$H$26/(1-(1/(1+$H$26)^$H$27))</f>
        <v>7.3448563059246144E-2</v>
      </c>
      <c r="I28" s="177">
        <f>$I$26/(1-(1/(1+$I$26)^$I$27))</f>
        <v>7.3448563059246144E-2</v>
      </c>
    </row>
    <row r="29" spans="1:12">
      <c r="A29" t="s">
        <v>5</v>
      </c>
      <c r="B29" t="s">
        <v>263</v>
      </c>
      <c r="D29" t="s">
        <v>37</v>
      </c>
      <c r="E29" s="170">
        <v>1.036113855493064</v>
      </c>
      <c r="F29" s="183"/>
      <c r="G29" s="183"/>
      <c r="H29" s="178">
        <v>1.036113855493064</v>
      </c>
      <c r="I29" s="178">
        <v>1.036113855493064</v>
      </c>
    </row>
    <row r="30" spans="1:12">
      <c r="A30" s="36" t="s">
        <v>5</v>
      </c>
      <c r="B30" s="36" t="s">
        <v>263</v>
      </c>
      <c r="C30" s="36"/>
      <c r="D30" s="36" t="s">
        <v>38</v>
      </c>
      <c r="E30" s="171">
        <v>1.0539301331484308</v>
      </c>
      <c r="F30" s="212"/>
      <c r="G30" s="212"/>
      <c r="H30" s="179">
        <v>1.0539301331484308</v>
      </c>
      <c r="I30" s="179">
        <v>1.0539301331484308</v>
      </c>
    </row>
    <row r="31" spans="1:12">
      <c r="A31" t="s">
        <v>288</v>
      </c>
      <c r="B31" t="s">
        <v>263</v>
      </c>
      <c r="D31" t="s">
        <v>4</v>
      </c>
      <c r="E31" s="166">
        <v>0.26500000000000001</v>
      </c>
      <c r="F31" s="183"/>
      <c r="G31" s="183"/>
      <c r="H31" s="174">
        <v>0.26500000000000001</v>
      </c>
      <c r="I31" s="174">
        <v>0.26500000000000001</v>
      </c>
    </row>
    <row r="32" spans="1:12">
      <c r="A32" t="s">
        <v>288</v>
      </c>
      <c r="B32" t="s">
        <v>263</v>
      </c>
      <c r="C32" t="s">
        <v>112</v>
      </c>
      <c r="D32" t="s">
        <v>284</v>
      </c>
      <c r="E32" s="169">
        <v>7.0000000000000007E-2</v>
      </c>
      <c r="F32" s="183"/>
      <c r="G32" s="183"/>
      <c r="H32" s="177">
        <v>7.0000000000000007E-2</v>
      </c>
      <c r="I32" s="177">
        <v>7.0000000000000007E-2</v>
      </c>
    </row>
    <row r="33" spans="1:9">
      <c r="A33" t="s">
        <v>288</v>
      </c>
      <c r="B33" t="s">
        <v>263</v>
      </c>
      <c r="C33" t="s">
        <v>112</v>
      </c>
      <c r="D33" t="s">
        <v>282</v>
      </c>
      <c r="E33" s="169">
        <v>0.1</v>
      </c>
      <c r="F33" s="183"/>
      <c r="G33" s="183"/>
      <c r="H33" s="177">
        <v>0.1</v>
      </c>
      <c r="I33" s="177">
        <v>0.1</v>
      </c>
    </row>
    <row r="34" spans="1:9">
      <c r="A34" t="s">
        <v>288</v>
      </c>
      <c r="B34" t="s">
        <v>263</v>
      </c>
      <c r="D34" t="s">
        <v>39</v>
      </c>
      <c r="E34" s="169">
        <v>0.71531304908928195</v>
      </c>
      <c r="F34" s="183"/>
      <c r="G34" s="183"/>
      <c r="H34" s="177">
        <v>0.71531304908928195</v>
      </c>
      <c r="I34" s="177">
        <v>0.71531304908928195</v>
      </c>
    </row>
    <row r="35" spans="1:9">
      <c r="A35" t="s">
        <v>288</v>
      </c>
      <c r="B35" t="s">
        <v>263</v>
      </c>
      <c r="C35" t="s">
        <v>112</v>
      </c>
      <c r="D35" t="s">
        <v>3</v>
      </c>
      <c r="E35" s="166">
        <f>E34*E32*(1-E31)+(1-E34)*E33</f>
        <v>6.5271551466715372E-2</v>
      </c>
      <c r="F35" s="183"/>
      <c r="G35" s="183"/>
      <c r="H35" s="174">
        <f>$H$34*$H$32*(1-$H$31)+(1-$H$34)*$H$33</f>
        <v>6.5271551466715372E-2</v>
      </c>
      <c r="I35" s="174">
        <f>$I$34*$I$32*(1-$I$31)+(1-$I$34)*$I$33</f>
        <v>6.5271551466715372E-2</v>
      </c>
    </row>
    <row r="36" spans="1:9">
      <c r="A36" t="s">
        <v>288</v>
      </c>
      <c r="B36" t="s">
        <v>263</v>
      </c>
      <c r="D36" t="s">
        <v>10</v>
      </c>
      <c r="E36" s="173">
        <v>30</v>
      </c>
      <c r="F36" s="183"/>
      <c r="G36" s="183"/>
      <c r="H36" s="182">
        <v>30</v>
      </c>
      <c r="I36" s="182">
        <v>30</v>
      </c>
    </row>
    <row r="37" spans="1:9">
      <c r="A37" t="s">
        <v>288</v>
      </c>
      <c r="B37" t="s">
        <v>263</v>
      </c>
      <c r="C37" t="s">
        <v>112</v>
      </c>
      <c r="D37" t="s">
        <v>285</v>
      </c>
      <c r="E37" s="169">
        <f>$E$35/(1-(1/(1+$E$35)^$E$36))</f>
        <v>7.6793145924773376E-2</v>
      </c>
      <c r="F37" s="183"/>
      <c r="G37" s="183"/>
      <c r="H37" s="177">
        <f>$H$35/(1-(1/(1+$H$35)^$H$36))</f>
        <v>7.6793145924773376E-2</v>
      </c>
      <c r="I37" s="177">
        <f>$I$35/(1-(1/(1+$I$35)^$I$36))</f>
        <v>7.6793145924773376E-2</v>
      </c>
    </row>
    <row r="38" spans="1:9">
      <c r="A38" t="s">
        <v>288</v>
      </c>
      <c r="B38" t="s">
        <v>263</v>
      </c>
      <c r="D38" t="s">
        <v>37</v>
      </c>
      <c r="E38" s="170">
        <v>1.0616231875074542</v>
      </c>
      <c r="F38" s="183"/>
      <c r="G38" s="183"/>
      <c r="H38" s="178">
        <v>1.0616231875074542</v>
      </c>
      <c r="I38" s="178">
        <v>1.0616231875074542</v>
      </c>
    </row>
    <row r="39" spans="1:9">
      <c r="A39" s="36" t="s">
        <v>288</v>
      </c>
      <c r="B39" s="36" t="s">
        <v>263</v>
      </c>
      <c r="C39" s="36"/>
      <c r="D39" s="36" t="s">
        <v>38</v>
      </c>
      <c r="E39" s="171">
        <v>1.0571806455469366</v>
      </c>
      <c r="F39" s="212"/>
      <c r="G39" s="212"/>
      <c r="H39" s="179">
        <v>1.0571806455469366</v>
      </c>
      <c r="I39" s="179">
        <v>1.0571806455469366</v>
      </c>
    </row>
  </sheetData>
  <phoneticPr fontId="3" type="noConversion"/>
  <hyperlinks>
    <hyperlink ref="B1" r:id="rId1" xr:uid="{80888D53-5F1E-4AE0-A273-F287C784DEA9}"/>
  </hyperlinks>
  <pageMargins left="0.7" right="0.7" top="0.75" bottom="0.75" header="0.3" footer="0.3"/>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003FA-77C5-4AAD-8495-DA51A10D1C2C}">
  <sheetPr codeName="Sheet7">
    <tabColor rgb="FF00B0F0"/>
  </sheetPr>
  <dimension ref="A1:V7"/>
  <sheetViews>
    <sheetView workbookViewId="0">
      <selection activeCell="L6" sqref="L6"/>
    </sheetView>
  </sheetViews>
  <sheetFormatPr defaultRowHeight="15"/>
  <cols>
    <col min="1" max="1" width="9.7109375" bestFit="1" customWidth="1"/>
    <col min="2" max="2" width="20.7109375" bestFit="1" customWidth="1"/>
  </cols>
  <sheetData>
    <row r="1" spans="1:22">
      <c r="B1" s="2" t="s">
        <v>278</v>
      </c>
      <c r="C1" s="3">
        <v>2021</v>
      </c>
      <c r="D1" s="3">
        <v>2022</v>
      </c>
      <c r="E1" s="3">
        <v>2023</v>
      </c>
      <c r="F1" s="3">
        <v>2024</v>
      </c>
      <c r="G1" s="3">
        <v>2025</v>
      </c>
      <c r="H1" s="3">
        <v>2026</v>
      </c>
      <c r="I1" s="3">
        <v>2027</v>
      </c>
      <c r="J1" s="3">
        <v>2028</v>
      </c>
      <c r="K1" s="3">
        <v>2029</v>
      </c>
      <c r="L1" s="3">
        <v>2030</v>
      </c>
      <c r="M1" s="3">
        <v>2031</v>
      </c>
      <c r="N1" s="3">
        <v>2032</v>
      </c>
      <c r="O1" s="3">
        <v>2033</v>
      </c>
      <c r="P1" s="3">
        <v>2034</v>
      </c>
      <c r="Q1" s="3">
        <v>2035</v>
      </c>
      <c r="R1" s="3">
        <v>2036</v>
      </c>
      <c r="S1" s="3">
        <v>2037</v>
      </c>
      <c r="T1" s="3">
        <v>2038</v>
      </c>
      <c r="U1" s="3">
        <v>2039</v>
      </c>
      <c r="V1" s="3">
        <v>2040</v>
      </c>
    </row>
    <row r="2" spans="1:22">
      <c r="A2" t="s">
        <v>263</v>
      </c>
      <c r="B2" t="s">
        <v>279</v>
      </c>
      <c r="C2" s="26">
        <v>1245.8150824114007</v>
      </c>
      <c r="D2" s="26">
        <v>1325.3351940546816</v>
      </c>
      <c r="E2" s="26">
        <v>1284.9483483455851</v>
      </c>
      <c r="F2" s="26">
        <v>1244.5615026364892</v>
      </c>
      <c r="G2" s="26">
        <v>1204.1746569273928</v>
      </c>
      <c r="H2" s="26">
        <v>1163.7878112182964</v>
      </c>
      <c r="I2" s="26">
        <v>1123.4009655092004</v>
      </c>
      <c r="J2" s="26">
        <v>1083.014119800104</v>
      </c>
      <c r="K2" s="26">
        <v>1042.6272740910078</v>
      </c>
      <c r="L2" s="26">
        <v>1002.2404283819116</v>
      </c>
      <c r="M2" s="26">
        <v>961.85358267281526</v>
      </c>
      <c r="N2" s="26">
        <v>921.46673696371909</v>
      </c>
      <c r="O2" s="26">
        <v>881.07989125462279</v>
      </c>
      <c r="P2" s="26">
        <v>840.6930455455265</v>
      </c>
      <c r="Q2" s="26">
        <v>800.30619983642964</v>
      </c>
      <c r="R2" s="26">
        <v>787.64743666608149</v>
      </c>
      <c r="S2" s="26">
        <v>774.98867349573345</v>
      </c>
      <c r="T2" s="26">
        <v>762.32991032538541</v>
      </c>
      <c r="U2" s="26">
        <v>749.67114715503737</v>
      </c>
      <c r="V2" s="26">
        <v>737.01238398468922</v>
      </c>
    </row>
    <row r="3" spans="1:22">
      <c r="A3" t="s">
        <v>263</v>
      </c>
      <c r="B3" t="s">
        <v>0</v>
      </c>
      <c r="C3" s="26">
        <v>22.528908932158867</v>
      </c>
      <c r="D3" s="26">
        <v>22.00463196791447</v>
      </c>
      <c r="E3" s="26">
        <v>21.495507707971587</v>
      </c>
      <c r="F3" s="26">
        <v>20.988335586592061</v>
      </c>
      <c r="G3" s="26">
        <v>20.483036808364783</v>
      </c>
      <c r="H3" s="26">
        <v>19.979536762206195</v>
      </c>
      <c r="I3" s="26">
        <v>19.477764747245317</v>
      </c>
      <c r="J3" s="26">
        <v>18.977653719978854</v>
      </c>
      <c r="K3" s="26">
        <v>18.479140060795316</v>
      </c>
      <c r="L3" s="26">
        <v>17.982163358159035</v>
      </c>
      <c r="M3" s="26">
        <v>17.486666208914979</v>
      </c>
      <c r="N3" s="26">
        <v>16.992594033326842</v>
      </c>
      <c r="O3" s="26">
        <v>16.49989490359561</v>
      </c>
      <c r="P3" s="26">
        <v>16.008519384726114</v>
      </c>
      <c r="Q3" s="26">
        <v>15.518420386716524</v>
      </c>
      <c r="R3" s="26">
        <v>15.383614277355647</v>
      </c>
      <c r="S3" s="26">
        <v>15.248810670716118</v>
      </c>
      <c r="T3" s="26">
        <v>15.114009570815142</v>
      </c>
      <c r="U3" s="26">
        <v>14.979210981678534</v>
      </c>
      <c r="V3" s="26">
        <v>14.844414907340727</v>
      </c>
    </row>
    <row r="4" spans="1:22">
      <c r="C4" s="4"/>
      <c r="D4" s="4"/>
    </row>
    <row r="5" spans="1:22">
      <c r="A5" t="s">
        <v>112</v>
      </c>
      <c r="B5" t="s">
        <v>279</v>
      </c>
      <c r="C5" s="4"/>
      <c r="D5" s="4"/>
    </row>
    <row r="6" spans="1:22">
      <c r="A6" t="s">
        <v>112</v>
      </c>
      <c r="B6" t="s">
        <v>0</v>
      </c>
      <c r="C6" s="4"/>
      <c r="D6" s="4"/>
      <c r="L6" s="154">
        <f>L2*VLOOKUP($L$1,'US CPI'!$H$10:$I$26,2,FALSE)</f>
        <v>1306.6257005585096</v>
      </c>
      <c r="M6" s="26"/>
      <c r="N6" s="26"/>
      <c r="O6" s="26"/>
      <c r="P6" s="26"/>
      <c r="Q6" s="26"/>
      <c r="R6" s="26"/>
      <c r="S6" s="26"/>
      <c r="T6" s="26"/>
      <c r="U6" s="26"/>
      <c r="V6" s="154">
        <f>V2*VLOOKUP($V$1,'US CPI'!$H$10:$I$26,2,FALSE)</f>
        <v>1171.2666615688577</v>
      </c>
    </row>
    <row r="7" spans="1:22">
      <c r="C7" s="4"/>
      <c r="D7" s="4"/>
      <c r="L7" s="154">
        <f>L3*VLOOKUP($L$1,'US CPI'!$H$10:$I$26,2,FALSE)</f>
        <v>23.443433461715028</v>
      </c>
      <c r="M7" s="26"/>
      <c r="N7" s="26"/>
      <c r="O7" s="26"/>
      <c r="P7" s="26"/>
      <c r="Q7" s="26"/>
      <c r="R7" s="26"/>
      <c r="S7" s="26"/>
      <c r="T7" s="26"/>
      <c r="U7" s="26"/>
      <c r="V7" s="154">
        <f>V3*VLOOKUP($V$1,'US CPI'!$H$10:$I$26,2,FALSE)</f>
        <v>23.590876719685014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AA28D-E9A0-4985-8A48-947F91B87F59}">
  <sheetPr codeName="Sheet8">
    <tabColor rgb="FF00B0F0"/>
  </sheetPr>
  <dimension ref="A1:O53"/>
  <sheetViews>
    <sheetView topLeftCell="D1" workbookViewId="0">
      <selection activeCell="I26" sqref="I26"/>
    </sheetView>
  </sheetViews>
  <sheetFormatPr defaultRowHeight="15"/>
  <cols>
    <col min="1" max="1" width="13.28515625" bestFit="1" customWidth="1"/>
    <col min="2" max="2" width="5" bestFit="1" customWidth="1"/>
    <col min="3" max="3" width="6.7109375" bestFit="1" customWidth="1"/>
    <col min="5" max="5" width="8" bestFit="1" customWidth="1"/>
    <col min="8" max="8" width="10.7109375" customWidth="1"/>
    <col min="9" max="9" width="8.28515625" bestFit="1" customWidth="1"/>
  </cols>
  <sheetData>
    <row r="1" spans="1:15">
      <c r="A1" s="2" t="s">
        <v>9</v>
      </c>
      <c r="B1" s="7" t="s">
        <v>106</v>
      </c>
      <c r="J1" s="2" t="s">
        <v>9</v>
      </c>
      <c r="K1" s="230" t="s">
        <v>109</v>
      </c>
      <c r="L1" s="185">
        <v>0.02</v>
      </c>
    </row>
    <row r="2" spans="1:15">
      <c r="A2" s="2"/>
      <c r="B2" s="7"/>
    </row>
    <row r="3" spans="1:15">
      <c r="A3" s="2"/>
      <c r="B3" s="29" t="s">
        <v>107</v>
      </c>
      <c r="C3" s="2"/>
      <c r="D3" s="2"/>
      <c r="E3" s="2"/>
      <c r="F3" s="2"/>
      <c r="G3" s="2"/>
    </row>
    <row r="5" spans="1:15">
      <c r="A5" s="2" t="s">
        <v>40</v>
      </c>
      <c r="B5" s="2" t="s">
        <v>2</v>
      </c>
      <c r="C5" s="2" t="s">
        <v>41</v>
      </c>
      <c r="D5" s="2" t="s">
        <v>42</v>
      </c>
      <c r="E5" s="2" t="s">
        <v>43</v>
      </c>
    </row>
    <row r="6" spans="1:15">
      <c r="A6" t="s">
        <v>44</v>
      </c>
      <c r="B6">
        <v>2021</v>
      </c>
      <c r="C6" t="s">
        <v>45</v>
      </c>
      <c r="D6" t="s">
        <v>46</v>
      </c>
      <c r="E6">
        <v>261.58199999999999</v>
      </c>
      <c r="H6" s="64"/>
      <c r="I6" s="55">
        <v>2021</v>
      </c>
      <c r="J6" s="55">
        <v>2022</v>
      </c>
      <c r="K6" s="55">
        <v>2023</v>
      </c>
      <c r="L6" s="55">
        <v>2024</v>
      </c>
      <c r="M6" s="140"/>
    </row>
    <row r="7" spans="1:15">
      <c r="A7" t="s">
        <v>44</v>
      </c>
      <c r="B7">
        <v>2021</v>
      </c>
      <c r="C7" t="s">
        <v>47</v>
      </c>
      <c r="D7" t="s">
        <v>48</v>
      </c>
      <c r="E7">
        <v>263.01400000000001</v>
      </c>
      <c r="H7" s="57" t="s">
        <v>105</v>
      </c>
      <c r="I7" s="5">
        <f>AVERAGEIF($B$6:$B$53,I$6,$E$6:$E$53)</f>
        <v>270.96975000000003</v>
      </c>
      <c r="J7" s="5">
        <f t="shared" ref="J7:L7" si="0">AVERAGEIF($B$6:$B$53,J$6,$E$6:$E$53)</f>
        <v>292.65491666666668</v>
      </c>
      <c r="K7" s="5">
        <f t="shared" si="0"/>
        <v>304.7015833333333</v>
      </c>
      <c r="L7" s="5">
        <f t="shared" si="0"/>
        <v>313.68883333333332</v>
      </c>
      <c r="M7" s="141">
        <f>(L7-I7)/I7</f>
        <v>0.15765259160232198</v>
      </c>
      <c r="O7">
        <f>L7/I7</f>
        <v>1.1576525916023219</v>
      </c>
    </row>
    <row r="8" spans="1:15">
      <c r="A8" t="s">
        <v>44</v>
      </c>
      <c r="B8">
        <v>2021</v>
      </c>
      <c r="C8" t="s">
        <v>49</v>
      </c>
      <c r="D8" t="s">
        <v>50</v>
      </c>
      <c r="E8">
        <v>264.87700000000001</v>
      </c>
      <c r="H8" s="57"/>
      <c r="M8" s="142"/>
    </row>
    <row r="9" spans="1:15">
      <c r="A9" t="s">
        <v>44</v>
      </c>
      <c r="B9">
        <v>2021</v>
      </c>
      <c r="C9" t="s">
        <v>51</v>
      </c>
      <c r="D9" t="s">
        <v>52</v>
      </c>
      <c r="E9">
        <v>267.05399999999997</v>
      </c>
      <c r="H9" s="57"/>
      <c r="M9" s="142"/>
    </row>
    <row r="10" spans="1:15">
      <c r="A10" t="s">
        <v>44</v>
      </c>
      <c r="B10">
        <v>2021</v>
      </c>
      <c r="C10" t="s">
        <v>53</v>
      </c>
      <c r="D10" t="s">
        <v>54</v>
      </c>
      <c r="E10">
        <v>269.19499999999999</v>
      </c>
      <c r="H10" s="143" t="s">
        <v>108</v>
      </c>
      <c r="I10" s="1">
        <f>M7+1</f>
        <v>1.1576525916023219</v>
      </c>
      <c r="L10" s="4">
        <v>2024</v>
      </c>
      <c r="M10" s="144">
        <f>$L$7</f>
        <v>313.68883333333332</v>
      </c>
    </row>
    <row r="11" spans="1:15">
      <c r="A11" t="s">
        <v>44</v>
      </c>
      <c r="B11">
        <v>2021</v>
      </c>
      <c r="C11" t="s">
        <v>55</v>
      </c>
      <c r="D11" t="s">
        <v>56</v>
      </c>
      <c r="E11">
        <v>271.69600000000003</v>
      </c>
      <c r="H11" s="143">
        <v>2025</v>
      </c>
      <c r="I11" s="145">
        <f>I10*(1+$L$1)</f>
        <v>1.1808056434343683</v>
      </c>
      <c r="L11" s="4">
        <v>2025</v>
      </c>
      <c r="M11" s="144">
        <f>M10*(1+$L$1)</f>
        <v>319.96260999999998</v>
      </c>
    </row>
    <row r="12" spans="1:15">
      <c r="A12" t="s">
        <v>44</v>
      </c>
      <c r="B12">
        <v>2021</v>
      </c>
      <c r="C12" t="s">
        <v>57</v>
      </c>
      <c r="D12" t="s">
        <v>58</v>
      </c>
      <c r="E12">
        <v>273.00299999999999</v>
      </c>
      <c r="H12" s="143">
        <v>2026</v>
      </c>
      <c r="I12" s="145">
        <f t="shared" ref="I12:I26" si="1">I11*(1+$L$1)</f>
        <v>1.2044217563030557</v>
      </c>
      <c r="L12" s="4">
        <v>2026</v>
      </c>
      <c r="M12" s="144">
        <f t="shared" ref="M12:M26" si="2">M11*(1+$L$1)</f>
        <v>326.36186219999996</v>
      </c>
    </row>
    <row r="13" spans="1:15">
      <c r="A13" t="s">
        <v>44</v>
      </c>
      <c r="B13">
        <v>2021</v>
      </c>
      <c r="C13" t="s">
        <v>59</v>
      </c>
      <c r="D13" t="s">
        <v>60</v>
      </c>
      <c r="E13">
        <v>273.56700000000001</v>
      </c>
      <c r="H13" s="143">
        <v>2027</v>
      </c>
      <c r="I13" s="145">
        <f t="shared" si="1"/>
        <v>1.2285101914291168</v>
      </c>
      <c r="L13" s="4">
        <v>2027</v>
      </c>
      <c r="M13" s="144">
        <f t="shared" si="2"/>
        <v>332.88909944399995</v>
      </c>
    </row>
    <row r="14" spans="1:15">
      <c r="A14" t="s">
        <v>44</v>
      </c>
      <c r="B14">
        <v>2021</v>
      </c>
      <c r="C14" t="s">
        <v>61</v>
      </c>
      <c r="D14" t="s">
        <v>62</v>
      </c>
      <c r="E14">
        <v>274.31</v>
      </c>
      <c r="H14" s="143">
        <v>2028</v>
      </c>
      <c r="I14" s="145">
        <f t="shared" si="1"/>
        <v>1.2530803952576992</v>
      </c>
      <c r="L14" s="4">
        <v>2028</v>
      </c>
      <c r="M14" s="144">
        <f t="shared" si="2"/>
        <v>339.54688143287996</v>
      </c>
    </row>
    <row r="15" spans="1:15">
      <c r="A15" t="s">
        <v>44</v>
      </c>
      <c r="B15">
        <v>2021</v>
      </c>
      <c r="C15" t="s">
        <v>63</v>
      </c>
      <c r="D15" t="s">
        <v>64</v>
      </c>
      <c r="E15">
        <v>276.589</v>
      </c>
      <c r="H15" s="143">
        <v>2029</v>
      </c>
      <c r="I15" s="145">
        <f t="shared" si="1"/>
        <v>1.2781420031628532</v>
      </c>
      <c r="L15" s="4">
        <v>2029</v>
      </c>
      <c r="M15" s="144">
        <f t="shared" si="2"/>
        <v>346.33781906153757</v>
      </c>
    </row>
    <row r="16" spans="1:15">
      <c r="A16" t="s">
        <v>44</v>
      </c>
      <c r="B16">
        <v>2021</v>
      </c>
      <c r="C16" t="s">
        <v>65</v>
      </c>
      <c r="D16" t="s">
        <v>66</v>
      </c>
      <c r="E16">
        <v>277.94799999999998</v>
      </c>
      <c r="H16" s="143">
        <v>2030</v>
      </c>
      <c r="I16" s="145">
        <f t="shared" si="1"/>
        <v>1.3037048432261102</v>
      </c>
      <c r="L16" s="4">
        <v>2030</v>
      </c>
      <c r="M16" s="144">
        <f t="shared" si="2"/>
        <v>353.26457544276832</v>
      </c>
      <c r="N16">
        <f t="shared" ref="N16" si="3">M16/$M$10</f>
        <v>1.1261624192639998</v>
      </c>
      <c r="O16" t="s">
        <v>339</v>
      </c>
    </row>
    <row r="17" spans="1:15">
      <c r="A17" t="s">
        <v>44</v>
      </c>
      <c r="B17">
        <v>2021</v>
      </c>
      <c r="C17" t="s">
        <v>67</v>
      </c>
      <c r="D17" t="s">
        <v>68</v>
      </c>
      <c r="E17">
        <v>278.80200000000002</v>
      </c>
      <c r="H17" s="143">
        <v>2031</v>
      </c>
      <c r="I17" s="145">
        <f t="shared" si="1"/>
        <v>1.3297789400906326</v>
      </c>
      <c r="L17" s="4">
        <v>2031</v>
      </c>
      <c r="M17" s="144">
        <f t="shared" si="2"/>
        <v>360.32986695162367</v>
      </c>
    </row>
    <row r="18" spans="1:15">
      <c r="A18" t="s">
        <v>44</v>
      </c>
      <c r="B18">
        <v>2022</v>
      </c>
      <c r="C18" t="s">
        <v>45</v>
      </c>
      <c r="D18" t="s">
        <v>69</v>
      </c>
      <c r="E18">
        <v>281.14800000000002</v>
      </c>
      <c r="H18" s="143">
        <v>2032</v>
      </c>
      <c r="I18" s="145">
        <f t="shared" si="1"/>
        <v>1.3563745188924452</v>
      </c>
      <c r="L18" s="4">
        <v>2032</v>
      </c>
      <c r="M18" s="144">
        <f t="shared" si="2"/>
        <v>367.53646429065617</v>
      </c>
    </row>
    <row r="19" spans="1:15">
      <c r="A19" t="s">
        <v>44</v>
      </c>
      <c r="B19">
        <v>2022</v>
      </c>
      <c r="C19" t="s">
        <v>47</v>
      </c>
      <c r="D19" t="s">
        <v>70</v>
      </c>
      <c r="E19">
        <v>283.71600000000001</v>
      </c>
      <c r="H19" s="143">
        <v>2033</v>
      </c>
      <c r="I19" s="145">
        <f t="shared" si="1"/>
        <v>1.3835020092702941</v>
      </c>
      <c r="L19" s="4">
        <v>2033</v>
      </c>
      <c r="M19" s="144">
        <f t="shared" si="2"/>
        <v>374.88719357646931</v>
      </c>
    </row>
    <row r="20" spans="1:15">
      <c r="A20" t="s">
        <v>44</v>
      </c>
      <c r="B20">
        <v>2022</v>
      </c>
      <c r="C20" t="s">
        <v>49</v>
      </c>
      <c r="D20" t="s">
        <v>71</v>
      </c>
      <c r="E20">
        <v>287.50400000000002</v>
      </c>
      <c r="H20" s="143">
        <v>2034</v>
      </c>
      <c r="I20" s="145">
        <f t="shared" si="1"/>
        <v>1.4111720494557001</v>
      </c>
      <c r="L20" s="4">
        <v>2034</v>
      </c>
      <c r="M20" s="144">
        <f t="shared" si="2"/>
        <v>382.38493744799871</v>
      </c>
    </row>
    <row r="21" spans="1:15">
      <c r="A21" t="s">
        <v>44</v>
      </c>
      <c r="B21">
        <v>2022</v>
      </c>
      <c r="C21" t="s">
        <v>51</v>
      </c>
      <c r="D21" t="s">
        <v>72</v>
      </c>
      <c r="E21">
        <v>289.10899999999998</v>
      </c>
      <c r="H21" s="143">
        <v>2035</v>
      </c>
      <c r="I21" s="145">
        <f t="shared" si="1"/>
        <v>1.4393954904448141</v>
      </c>
      <c r="L21" s="4">
        <v>2035</v>
      </c>
      <c r="M21" s="144">
        <f t="shared" si="2"/>
        <v>390.03263619695866</v>
      </c>
    </row>
    <row r="22" spans="1:15">
      <c r="A22" t="s">
        <v>44</v>
      </c>
      <c r="B22">
        <v>2022</v>
      </c>
      <c r="C22" t="s">
        <v>53</v>
      </c>
      <c r="D22" t="s">
        <v>73</v>
      </c>
      <c r="E22">
        <v>292.29599999999999</v>
      </c>
      <c r="H22" s="143">
        <v>2036</v>
      </c>
      <c r="I22" s="145">
        <f t="shared" si="1"/>
        <v>1.4681834002537104</v>
      </c>
      <c r="L22" s="4">
        <v>2036</v>
      </c>
      <c r="M22" s="144">
        <f t="shared" si="2"/>
        <v>397.83328892089787</v>
      </c>
    </row>
    <row r="23" spans="1:15">
      <c r="A23" t="s">
        <v>44</v>
      </c>
      <c r="B23">
        <v>2022</v>
      </c>
      <c r="C23" t="s">
        <v>55</v>
      </c>
      <c r="D23" t="s">
        <v>74</v>
      </c>
      <c r="E23">
        <v>296.31099999999998</v>
      </c>
      <c r="H23" s="143">
        <v>2037</v>
      </c>
      <c r="I23" s="145">
        <f t="shared" si="1"/>
        <v>1.4975470682587846</v>
      </c>
      <c r="L23" s="4">
        <v>2037</v>
      </c>
      <c r="M23" s="144">
        <f t="shared" si="2"/>
        <v>405.78995469931584</v>
      </c>
    </row>
    <row r="24" spans="1:15">
      <c r="A24" t="s">
        <v>44</v>
      </c>
      <c r="B24">
        <v>2022</v>
      </c>
      <c r="C24" t="s">
        <v>57</v>
      </c>
      <c r="D24" t="s">
        <v>75</v>
      </c>
      <c r="E24">
        <v>296.27600000000001</v>
      </c>
      <c r="H24" s="143">
        <v>2038</v>
      </c>
      <c r="I24" s="145">
        <f t="shared" si="1"/>
        <v>1.5274980096239603</v>
      </c>
      <c r="L24" s="4">
        <v>2038</v>
      </c>
      <c r="M24" s="144">
        <f t="shared" si="2"/>
        <v>413.90575379330215</v>
      </c>
    </row>
    <row r="25" spans="1:15">
      <c r="A25" t="s">
        <v>44</v>
      </c>
      <c r="B25">
        <v>2022</v>
      </c>
      <c r="C25" t="s">
        <v>59</v>
      </c>
      <c r="D25" t="s">
        <v>76</v>
      </c>
      <c r="E25">
        <v>296.17099999999999</v>
      </c>
      <c r="H25" s="143">
        <v>2039</v>
      </c>
      <c r="I25" s="145">
        <f t="shared" si="1"/>
        <v>1.5580479698164396</v>
      </c>
      <c r="L25" s="4">
        <v>2039</v>
      </c>
      <c r="M25" s="144">
        <f t="shared" si="2"/>
        <v>422.18386886916818</v>
      </c>
    </row>
    <row r="26" spans="1:15">
      <c r="A26" t="s">
        <v>44</v>
      </c>
      <c r="B26">
        <v>2022</v>
      </c>
      <c r="C26" t="s">
        <v>61</v>
      </c>
      <c r="D26" t="s">
        <v>77</v>
      </c>
      <c r="E26">
        <v>296.80799999999999</v>
      </c>
      <c r="H26" s="146">
        <v>2040</v>
      </c>
      <c r="I26" s="147">
        <f t="shared" si="1"/>
        <v>1.5892089292127685</v>
      </c>
      <c r="J26" s="36"/>
      <c r="K26" s="36"/>
      <c r="L26" s="40">
        <v>2040</v>
      </c>
      <c r="M26" s="148">
        <f t="shared" si="2"/>
        <v>430.62754624655156</v>
      </c>
      <c r="N26">
        <f>M26/$M$10</f>
        <v>1.3727857050906123</v>
      </c>
      <c r="O26" t="s">
        <v>340</v>
      </c>
    </row>
    <row r="27" spans="1:15">
      <c r="A27" t="s">
        <v>44</v>
      </c>
      <c r="B27">
        <v>2022</v>
      </c>
      <c r="C27" t="s">
        <v>63</v>
      </c>
      <c r="D27" t="s">
        <v>78</v>
      </c>
      <c r="E27">
        <v>298.012</v>
      </c>
    </row>
    <row r="28" spans="1:15">
      <c r="A28" t="s">
        <v>44</v>
      </c>
      <c r="B28">
        <v>2022</v>
      </c>
      <c r="C28" t="s">
        <v>65</v>
      </c>
      <c r="D28" t="s">
        <v>79</v>
      </c>
      <c r="E28">
        <v>297.71100000000001</v>
      </c>
    </row>
    <row r="29" spans="1:15">
      <c r="A29" t="s">
        <v>44</v>
      </c>
      <c r="B29">
        <v>2022</v>
      </c>
      <c r="C29" t="s">
        <v>67</v>
      </c>
      <c r="D29" t="s">
        <v>80</v>
      </c>
      <c r="E29">
        <v>296.79700000000003</v>
      </c>
    </row>
    <row r="30" spans="1:15">
      <c r="A30" t="s">
        <v>44</v>
      </c>
      <c r="B30">
        <v>2023</v>
      </c>
      <c r="C30" t="s">
        <v>45</v>
      </c>
      <c r="D30" t="s">
        <v>81</v>
      </c>
      <c r="E30">
        <v>299.17</v>
      </c>
    </row>
    <row r="31" spans="1:15">
      <c r="A31" t="s">
        <v>44</v>
      </c>
      <c r="B31">
        <v>2023</v>
      </c>
      <c r="C31" t="s">
        <v>47</v>
      </c>
      <c r="D31" t="s">
        <v>82</v>
      </c>
      <c r="E31">
        <v>300.83999999999997</v>
      </c>
    </row>
    <row r="32" spans="1:15">
      <c r="A32" t="s">
        <v>44</v>
      </c>
      <c r="B32">
        <v>2023</v>
      </c>
      <c r="C32" t="s">
        <v>49</v>
      </c>
      <c r="D32" t="s">
        <v>83</v>
      </c>
      <c r="E32">
        <v>301.83600000000001</v>
      </c>
    </row>
    <row r="33" spans="1:5">
      <c r="A33" t="s">
        <v>44</v>
      </c>
      <c r="B33">
        <v>2023</v>
      </c>
      <c r="C33" t="s">
        <v>51</v>
      </c>
      <c r="D33" t="s">
        <v>84</v>
      </c>
      <c r="E33">
        <v>303.363</v>
      </c>
    </row>
    <row r="34" spans="1:5">
      <c r="A34" t="s">
        <v>44</v>
      </c>
      <c r="B34">
        <v>2023</v>
      </c>
      <c r="C34" t="s">
        <v>53</v>
      </c>
      <c r="D34" t="s">
        <v>85</v>
      </c>
      <c r="E34">
        <v>304.12700000000001</v>
      </c>
    </row>
    <row r="35" spans="1:5">
      <c r="A35" t="s">
        <v>44</v>
      </c>
      <c r="B35">
        <v>2023</v>
      </c>
      <c r="C35" t="s">
        <v>55</v>
      </c>
      <c r="D35" t="s">
        <v>86</v>
      </c>
      <c r="E35">
        <v>305.10899999999998</v>
      </c>
    </row>
    <row r="36" spans="1:5">
      <c r="A36" t="s">
        <v>44</v>
      </c>
      <c r="B36">
        <v>2023</v>
      </c>
      <c r="C36" t="s">
        <v>57</v>
      </c>
      <c r="D36" t="s">
        <v>87</v>
      </c>
      <c r="E36">
        <v>305.69099999999997</v>
      </c>
    </row>
    <row r="37" spans="1:5">
      <c r="A37" t="s">
        <v>44</v>
      </c>
      <c r="B37">
        <v>2023</v>
      </c>
      <c r="C37" t="s">
        <v>59</v>
      </c>
      <c r="D37" t="s">
        <v>88</v>
      </c>
      <c r="E37">
        <v>307.02600000000001</v>
      </c>
    </row>
    <row r="38" spans="1:5">
      <c r="A38" t="s">
        <v>44</v>
      </c>
      <c r="B38">
        <v>2023</v>
      </c>
      <c r="C38" t="s">
        <v>61</v>
      </c>
      <c r="D38" t="s">
        <v>89</v>
      </c>
      <c r="E38">
        <v>307.78899999999999</v>
      </c>
    </row>
    <row r="39" spans="1:5">
      <c r="A39" t="s">
        <v>44</v>
      </c>
      <c r="B39">
        <v>2023</v>
      </c>
      <c r="C39" t="s">
        <v>63</v>
      </c>
      <c r="D39" t="s">
        <v>90</v>
      </c>
      <c r="E39">
        <v>307.67099999999999</v>
      </c>
    </row>
    <row r="40" spans="1:5">
      <c r="A40" t="s">
        <v>44</v>
      </c>
      <c r="B40">
        <v>2023</v>
      </c>
      <c r="C40" t="s">
        <v>65</v>
      </c>
      <c r="D40" t="s">
        <v>91</v>
      </c>
      <c r="E40">
        <v>307.05099999999999</v>
      </c>
    </row>
    <row r="41" spans="1:5">
      <c r="A41" t="s">
        <v>44</v>
      </c>
      <c r="B41">
        <v>2023</v>
      </c>
      <c r="C41" t="s">
        <v>67</v>
      </c>
      <c r="D41" t="s">
        <v>92</v>
      </c>
      <c r="E41">
        <v>306.74599999999998</v>
      </c>
    </row>
    <row r="42" spans="1:5">
      <c r="A42" t="s">
        <v>44</v>
      </c>
      <c r="B42">
        <v>2024</v>
      </c>
      <c r="C42" t="s">
        <v>45</v>
      </c>
      <c r="D42" t="s">
        <v>93</v>
      </c>
      <c r="E42">
        <v>308.41699999999997</v>
      </c>
    </row>
    <row r="43" spans="1:5">
      <c r="A43" t="s">
        <v>44</v>
      </c>
      <c r="B43">
        <v>2024</v>
      </c>
      <c r="C43" t="s">
        <v>47</v>
      </c>
      <c r="D43" t="s">
        <v>94</v>
      </c>
      <c r="E43">
        <v>310.32600000000002</v>
      </c>
    </row>
    <row r="44" spans="1:5">
      <c r="A44" t="s">
        <v>44</v>
      </c>
      <c r="B44">
        <v>2024</v>
      </c>
      <c r="C44" t="s">
        <v>49</v>
      </c>
      <c r="D44" t="s">
        <v>95</v>
      </c>
      <c r="E44">
        <v>312.33199999999999</v>
      </c>
    </row>
    <row r="45" spans="1:5">
      <c r="A45" t="s">
        <v>44</v>
      </c>
      <c r="B45">
        <v>2024</v>
      </c>
      <c r="C45" t="s">
        <v>51</v>
      </c>
      <c r="D45" t="s">
        <v>96</v>
      </c>
      <c r="E45">
        <v>313.548</v>
      </c>
    </row>
    <row r="46" spans="1:5">
      <c r="A46" t="s">
        <v>44</v>
      </c>
      <c r="B46">
        <v>2024</v>
      </c>
      <c r="C46" t="s">
        <v>53</v>
      </c>
      <c r="D46" t="s">
        <v>97</v>
      </c>
      <c r="E46">
        <v>314.06900000000002</v>
      </c>
    </row>
    <row r="47" spans="1:5">
      <c r="A47" t="s">
        <v>44</v>
      </c>
      <c r="B47">
        <v>2024</v>
      </c>
      <c r="C47" t="s">
        <v>55</v>
      </c>
      <c r="D47" t="s">
        <v>98</v>
      </c>
      <c r="E47">
        <v>314.17500000000001</v>
      </c>
    </row>
    <row r="48" spans="1:5">
      <c r="A48" t="s">
        <v>44</v>
      </c>
      <c r="B48">
        <v>2024</v>
      </c>
      <c r="C48" t="s">
        <v>57</v>
      </c>
      <c r="D48" t="s">
        <v>99</v>
      </c>
      <c r="E48">
        <v>314.54000000000002</v>
      </c>
    </row>
    <row r="49" spans="1:5">
      <c r="A49" t="s">
        <v>44</v>
      </c>
      <c r="B49">
        <v>2024</v>
      </c>
      <c r="C49" t="s">
        <v>59</v>
      </c>
      <c r="D49" t="s">
        <v>100</v>
      </c>
      <c r="E49">
        <v>314.79599999999999</v>
      </c>
    </row>
    <row r="50" spans="1:5">
      <c r="A50" t="s">
        <v>44</v>
      </c>
      <c r="B50">
        <v>2024</v>
      </c>
      <c r="C50" t="s">
        <v>61</v>
      </c>
      <c r="D50" t="s">
        <v>101</v>
      </c>
      <c r="E50">
        <v>315.30099999999999</v>
      </c>
    </row>
    <row r="51" spans="1:5">
      <c r="A51" t="s">
        <v>44</v>
      </c>
      <c r="B51">
        <v>2024</v>
      </c>
      <c r="C51" t="s">
        <v>63</v>
      </c>
      <c r="D51" t="s">
        <v>102</v>
      </c>
      <c r="E51">
        <v>315.66399999999999</v>
      </c>
    </row>
    <row r="52" spans="1:5">
      <c r="A52" t="s">
        <v>44</v>
      </c>
      <c r="B52">
        <v>2024</v>
      </c>
      <c r="C52" t="s">
        <v>65</v>
      </c>
      <c r="D52" t="s">
        <v>103</v>
      </c>
      <c r="E52">
        <v>315.49299999999999</v>
      </c>
    </row>
    <row r="53" spans="1:5">
      <c r="A53" t="s">
        <v>44</v>
      </c>
      <c r="B53">
        <v>2024</v>
      </c>
      <c r="C53" t="s">
        <v>67</v>
      </c>
      <c r="D53" t="s">
        <v>104</v>
      </c>
      <c r="E53">
        <v>315.60500000000002</v>
      </c>
    </row>
  </sheetData>
  <hyperlinks>
    <hyperlink ref="B1" r:id="rId1" xr:uid="{9A014791-AC5E-4BC6-A598-5C93B54AAD05}"/>
    <hyperlink ref="K1" r:id="rId2" xr:uid="{FB69383B-A235-4A5B-BF7F-6D9DFC8EAF9E}"/>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6635E-C30F-4660-B578-5571227754C7}">
  <sheetPr codeName="Sheet9">
    <tabColor rgb="FF00B050"/>
  </sheetPr>
  <dimension ref="A1"/>
  <sheetViews>
    <sheetView workbookViewId="0">
      <selection activeCell="Q33" sqref="Q33"/>
    </sheetView>
  </sheetViews>
  <sheetFormatPr defaultRowHeight="1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8EB6E-6A62-4F21-AD8C-90CCECDA0066}">
  <sheetPr codeName="Sheet10">
    <tabColor rgb="FF00B050"/>
  </sheetPr>
  <dimension ref="A1:S36"/>
  <sheetViews>
    <sheetView topLeftCell="C1" workbookViewId="0">
      <selection activeCell="O4" sqref="O4"/>
    </sheetView>
  </sheetViews>
  <sheetFormatPr defaultRowHeight="15"/>
  <cols>
    <col min="3" max="3" width="12.7109375" bestFit="1" customWidth="1"/>
    <col min="4" max="4" width="33" bestFit="1" customWidth="1"/>
    <col min="5" max="5" width="8.28515625" style="4" bestFit="1" customWidth="1"/>
    <col min="6" max="6" width="10.7109375" style="4" bestFit="1" customWidth="1"/>
    <col min="7" max="8" width="11.7109375" style="4" bestFit="1" customWidth="1"/>
    <col min="9" max="10" width="9.28515625" style="4"/>
    <col min="11" max="11" width="13.7109375" customWidth="1"/>
    <col min="12" max="12" width="12.5703125" customWidth="1"/>
    <col min="13" max="13" width="12.7109375" bestFit="1" customWidth="1"/>
    <col min="14" max="14" width="6.5703125" bestFit="1" customWidth="1"/>
    <col min="15" max="15" width="12" bestFit="1" customWidth="1"/>
    <col min="16" max="16" width="4.7109375" customWidth="1"/>
    <col min="17" max="17" width="6.5703125" bestFit="1" customWidth="1"/>
    <col min="18" max="19" width="12" bestFit="1" customWidth="1"/>
  </cols>
  <sheetData>
    <row r="1" spans="1:19">
      <c r="K1" s="2"/>
      <c r="L1" s="2"/>
      <c r="N1" s="245">
        <v>2030</v>
      </c>
      <c r="O1" s="245"/>
      <c r="Q1" s="246">
        <v>2040</v>
      </c>
      <c r="R1" s="246"/>
      <c r="S1" s="246"/>
    </row>
    <row r="2" spans="1:19">
      <c r="A2" s="38" t="s">
        <v>267</v>
      </c>
      <c r="B2" s="37" t="s">
        <v>2</v>
      </c>
      <c r="C2" s="37" t="s">
        <v>12</v>
      </c>
      <c r="D2" s="37" t="s">
        <v>113</v>
      </c>
      <c r="E2" s="37" t="s">
        <v>114</v>
      </c>
      <c r="F2" s="37" t="s">
        <v>321</v>
      </c>
      <c r="G2" s="37" t="s">
        <v>301</v>
      </c>
      <c r="H2" s="37" t="s">
        <v>302</v>
      </c>
      <c r="I2" s="3"/>
      <c r="J2" s="3"/>
      <c r="M2" s="2" t="s">
        <v>12</v>
      </c>
      <c r="N2" s="3" t="s">
        <v>304</v>
      </c>
      <c r="O2" s="3" t="s">
        <v>297</v>
      </c>
      <c r="Q2" s="3" t="s">
        <v>304</v>
      </c>
      <c r="R2" s="3" t="s">
        <v>297</v>
      </c>
      <c r="S2" s="3" t="s">
        <v>298</v>
      </c>
    </row>
    <row r="3" spans="1:19">
      <c r="A3" t="s">
        <v>110</v>
      </c>
      <c r="B3" s="4">
        <v>2021</v>
      </c>
      <c r="C3" s="28" t="s">
        <v>116</v>
      </c>
      <c r="D3" s="28" t="s">
        <v>111</v>
      </c>
      <c r="E3" s="4" t="s">
        <v>7</v>
      </c>
      <c r="F3" s="154">
        <f>'IESO Pathways to Decarb App A'!$H$18</f>
        <v>2625</v>
      </c>
      <c r="G3" s="192">
        <f>'IESO Pathways to Decarb App A'!$H$18</f>
        <v>2625</v>
      </c>
      <c r="H3" s="192">
        <f>'IESO Pathways to Decarb App A'!$H$18</f>
        <v>2625</v>
      </c>
      <c r="I3" s="26"/>
      <c r="J3" s="26"/>
      <c r="K3" s="197" t="s">
        <v>320</v>
      </c>
      <c r="L3" s="153" t="s">
        <v>300</v>
      </c>
      <c r="M3" t="s">
        <v>13</v>
      </c>
      <c r="N3" s="26">
        <f>(('NREL ATB 2023 Financial'!$E$10*'NREL ATB 2023 Financial'!$E$12*'NREL ATB 2023 Financial'!$E$11*('Offshore Wind LCOE'!$F$10*1+'Offshore Wind LCOE'!$F13)+'Offshore Wind LCOE'!$F$12)*1000/('Offshore Wind LCOE'!$F8*8760))</f>
        <v>127.55251012820634</v>
      </c>
      <c r="O3" s="26">
        <f>(('NREL ATB 2023 Financial'!$E$10*'NREL ATB 2023 Financial'!$E$12*'NREL ATB 2023 Financial'!$E$11*('Offshore Wind LCOE'!$F$11*1+'Offshore Wind LCOE'!$F13)+'Offshore Wind LCOE'!$F$12)*1000/('Offshore Wind LCOE'!$F8*8760))</f>
        <v>104.47957693007756</v>
      </c>
      <c r="Q3" s="26">
        <f>(('NREL ATB 2023 Financial'!$E$10*'NREL ATB 2023 Financial'!$E$12*'NREL ATB 2023 Financial'!$E$11*('Offshore Wind LCOE'!$F$22*1+'Offshore Wind LCOE'!$F26)+'Offshore Wind LCOE'!$F$25)*1000/($F$20*8760))</f>
        <v>141.29728262682528</v>
      </c>
      <c r="R3" s="26">
        <f>(('NREL ATB 2023 Financial'!$E$10*'NREL ATB 2023 Financial'!$E$12*'NREL ATB 2023 Financial'!$E$11*('Offshore Wind LCOE'!$F$23*1+'Offshore Wind LCOE'!$F26)+'Offshore Wind LCOE'!$F$25)*1000/('Offshore Wind LCOE'!$F20*8760))</f>
        <v>116.3858802992723</v>
      </c>
      <c r="S3" s="26">
        <f>(('NREL ATB 2023 Financial'!$E$10*'NREL ATB 2023 Financial'!$E$12*'NREL ATB 2023 Financial'!$E$11*('Offshore Wind LCOE'!$F$24*1+'Offshore Wind LCOE'!$F26)+'Offshore Wind LCOE'!$F$25)*1000/('Offshore Wind LCOE'!$F20*8760))</f>
        <v>128.84158146304881</v>
      </c>
    </row>
    <row r="4" spans="1:19">
      <c r="A4" t="s">
        <v>110</v>
      </c>
      <c r="B4" s="4">
        <v>2021</v>
      </c>
      <c r="C4" s="28" t="s">
        <v>116</v>
      </c>
      <c r="D4" s="28" t="s">
        <v>0</v>
      </c>
      <c r="E4" s="4" t="s">
        <v>115</v>
      </c>
      <c r="F4" s="155">
        <f>'IESO Pathways to Decarb App A'!$K$18</f>
        <v>91</v>
      </c>
      <c r="G4" s="193">
        <f>'IESO Pathways to Decarb App A'!$K$18</f>
        <v>91</v>
      </c>
      <c r="H4" s="193">
        <f>'IESO Pathways to Decarb App A'!$K$18</f>
        <v>91</v>
      </c>
      <c r="I4" s="27"/>
      <c r="J4" s="27"/>
      <c r="K4" s="197" t="s">
        <v>320</v>
      </c>
      <c r="L4" s="153" t="s">
        <v>300</v>
      </c>
      <c r="M4" t="s">
        <v>15</v>
      </c>
      <c r="N4" s="26">
        <f>(('NREL ATB 2023 Financial'!$E$10*'NREL ATB 2023 Financial'!$E$12*'NREL ATB 2023 Financial'!$E$11*('Offshore Wind LCOE'!$F$10*1+'Offshore Wind LCOE'!$F14)+'Offshore Wind LCOE'!$F$12)*1000/('Offshore Wind LCOE'!$F9*8760))</f>
        <v>118.62843188379007</v>
      </c>
      <c r="O4" s="26">
        <f>(('NREL ATB 2023 Financial'!$E$10*'NREL ATB 2023 Financial'!$E$12*'NREL ATB 2023 Financial'!$E$11*('Offshore Wind LCOE'!$F$11*1+'Offshore Wind LCOE'!$F14)+'Offshore Wind LCOE'!$F$12)*1000/('Offshore Wind LCOE'!$F9*8760))</f>
        <v>97.365140505122369</v>
      </c>
      <c r="Q4" s="26">
        <f>(('NREL ATB 2023 Financial'!$E$10*'NREL ATB 2023 Financial'!$E$12*'NREL ATB 2023 Financial'!$E$11*('Offshore Wind LCOE'!$F$22*1+'Offshore Wind LCOE'!$F27)+'Offshore Wind LCOE'!$F$25)*1000/('Offshore Wind LCOE'!$F21*8760))</f>
        <v>129.00224990597462</v>
      </c>
      <c r="R4" s="26">
        <f>(('NREL ATB 2023 Financial'!$E$10*'NREL ATB 2023 Financial'!$E$12*'NREL ATB 2023 Financial'!$E$11*('Offshore Wind LCOE'!$F$23*1+'Offshore Wind LCOE'!$F27)+'Offshore Wind LCOE'!$F$25)*1000/('Offshore Wind LCOE'!$F21*8760))</f>
        <v>106.48617472530174</v>
      </c>
      <c r="S4" s="26">
        <f>(('NREL ATB 2023 Financial'!$E$10*'NREL ATB 2023 Financial'!$E$12*'NREL ATB 2023 Financial'!$E$11*('Offshore Wind LCOE'!$F$24*1+'Offshore Wind LCOE'!$F27)+'Offshore Wind LCOE'!$F$25)*1000/('Offshore Wind LCOE'!$F21*8760))</f>
        <v>117.74421231563818</v>
      </c>
    </row>
    <row r="5" spans="1:19">
      <c r="A5" t="s">
        <v>110</v>
      </c>
      <c r="B5" s="4">
        <v>2021</v>
      </c>
      <c r="C5" t="s">
        <v>13</v>
      </c>
      <c r="D5" s="28" t="s">
        <v>8</v>
      </c>
      <c r="E5" s="4" t="s">
        <v>7</v>
      </c>
      <c r="F5" s="154">
        <f>'IESO Pathways to Decarb App A'!$N18</f>
        <v>745</v>
      </c>
      <c r="G5" s="192">
        <f>'IESO Pathways to Decarb App A'!$N18</f>
        <v>745</v>
      </c>
      <c r="H5" s="192">
        <f>'IESO Pathways to Decarb App A'!$N18</f>
        <v>745</v>
      </c>
      <c r="I5" s="26"/>
      <c r="J5" s="26"/>
    </row>
    <row r="6" spans="1:19">
      <c r="A6" s="36" t="s">
        <v>110</v>
      </c>
      <c r="B6" s="40">
        <v>2021</v>
      </c>
      <c r="C6" s="36" t="s">
        <v>15</v>
      </c>
      <c r="D6" s="41" t="s">
        <v>8</v>
      </c>
      <c r="E6" s="40" t="s">
        <v>7</v>
      </c>
      <c r="F6" s="156">
        <f>'IESO Pathways to Decarb App A'!$N20</f>
        <v>785</v>
      </c>
      <c r="G6" s="195">
        <f>'IESO Pathways to Decarb App A'!$N20</f>
        <v>785</v>
      </c>
      <c r="H6" s="195">
        <f>'IESO Pathways to Decarb App A'!$N20</f>
        <v>785</v>
      </c>
      <c r="I6" s="26"/>
      <c r="J6" s="26"/>
      <c r="K6" s="197" t="s">
        <v>301</v>
      </c>
      <c r="L6" s="153" t="s">
        <v>300</v>
      </c>
      <c r="M6" t="s">
        <v>13</v>
      </c>
      <c r="N6" s="26">
        <f>(('NREL ATB 2023 Financial'!$H$10*'NREL ATB 2023 Financial'!$H$12*'NREL ATB 2023 Financial'!$H$11*('Offshore Wind LCOE'!$G$10*1+'Offshore Wind LCOE'!$G13)+'Offshore Wind LCOE'!$G$12)*1000/('Offshore Wind LCOE'!$G8*8760))</f>
        <v>127.55251012820634</v>
      </c>
      <c r="O6" s="26">
        <f>(('NREL ATB 2023 Financial'!$H$10*'NREL ATB 2023 Financial'!$H$12*'NREL ATB 2023 Financial'!$H$11*('Offshore Wind LCOE'!$G$11*1+'Offshore Wind LCOE'!$G13)+'Offshore Wind LCOE'!$G$12)*1000/('Offshore Wind LCOE'!$G8*8760))</f>
        <v>104.47957693007756</v>
      </c>
      <c r="Q6" s="26">
        <f>(('NREL ATB 2023 Financial'!$H$10*'NREL ATB 2023 Financial'!$H$12*'NREL ATB 2023 Financial'!$H$11*('Offshore Wind LCOE'!$G$22*1+'Offshore Wind LCOE'!$G26)+'Offshore Wind LCOE'!$G$25)*1000/($G$20*8760))</f>
        <v>141.29728262682528</v>
      </c>
      <c r="R6" s="26">
        <f>(('NREL ATB 2023 Financial'!$H$10*'NREL ATB 2023 Financial'!$H$12*'NREL ATB 2023 Financial'!$H$11*('Offshore Wind LCOE'!$G$23*1+'Offshore Wind LCOE'!$G26)+'Offshore Wind LCOE'!$G$25)*1000/($G$20*8760))</f>
        <v>116.3858802992723</v>
      </c>
      <c r="S6" s="26">
        <f>(('NREL ATB 2023 Financial'!$H$10*'NREL ATB 2023 Financial'!$H$12*'NREL ATB 2023 Financial'!$H$11*('Offshore Wind LCOE'!$G$24*1+'Offshore Wind LCOE'!$G26)+'Offshore Wind LCOE'!$G$25)*1000/($G$20*8760))</f>
        <v>128.84158146304881</v>
      </c>
    </row>
    <row r="7" spans="1:19">
      <c r="A7" s="247"/>
      <c r="B7" s="247"/>
      <c r="C7" s="28" t="s">
        <v>116</v>
      </c>
      <c r="D7" t="s">
        <v>6</v>
      </c>
      <c r="E7" s="4" t="s">
        <v>35</v>
      </c>
      <c r="F7" s="152">
        <f>'IESO Pathways to Decarb App A'!$O$18</f>
        <v>30</v>
      </c>
      <c r="G7" s="181">
        <f>'IESO Pathways to Decarb App A'!$O$18</f>
        <v>30</v>
      </c>
      <c r="H7" s="181">
        <f>'IESO Pathways to Decarb App A'!$O$18</f>
        <v>30</v>
      </c>
      <c r="K7" s="197" t="s">
        <v>301</v>
      </c>
      <c r="L7" s="153" t="s">
        <v>300</v>
      </c>
      <c r="M7" t="s">
        <v>15</v>
      </c>
      <c r="N7" s="26">
        <f>(('NREL ATB 2023 Financial'!$H$10*'NREL ATB 2023 Financial'!$H$12*'NREL ATB 2023 Financial'!$H$11*('Offshore Wind LCOE'!$G$10*1+'Offshore Wind LCOE'!$G14)+'Offshore Wind LCOE'!$G$12)*1000/('Offshore Wind LCOE'!$G9*8760))</f>
        <v>118.62843188379007</v>
      </c>
      <c r="O7" s="26">
        <f>(('NREL ATB 2023 Financial'!$H$10*'NREL ATB 2023 Financial'!$H$12*'NREL ATB 2023 Financial'!$H$11*('Offshore Wind LCOE'!$G$11*1+'Offshore Wind LCOE'!$G14)+'Offshore Wind LCOE'!$G$12)*1000/('Offshore Wind LCOE'!$G9*8760))</f>
        <v>97.365140505122369</v>
      </c>
      <c r="Q7" s="26">
        <f>(('NREL ATB 2023 Financial'!$H$10*'NREL ATB 2023 Financial'!$H$12*'NREL ATB 2023 Financial'!$H$11*('Offshore Wind LCOE'!$G$22*1+'Offshore Wind LCOE'!$G27)+'Offshore Wind LCOE'!$G$25)*1000/($G$21*8760))</f>
        <v>129.00224990597462</v>
      </c>
      <c r="R7" s="26">
        <f>(('NREL ATB 2023 Financial'!$H$10*'NREL ATB 2023 Financial'!$H$12*'NREL ATB 2023 Financial'!$H$11*('Offshore Wind LCOE'!$G$23*1+'Offshore Wind LCOE'!$G27)+'Offshore Wind LCOE'!$G$25)*1000/($G$21*8760))</f>
        <v>106.48617472530174</v>
      </c>
      <c r="S7" s="26">
        <f>(('NREL ATB 2023 Financial'!$H$10*'NREL ATB 2023 Financial'!$H$12*'NREL ATB 2023 Financial'!$H$11*('Offshore Wind LCOE'!$G$24*1+'Offshore Wind LCOE'!$G27)+'Offshore Wind LCOE'!$G$25)*1000/($G$21*8760))</f>
        <v>117.74421231563818</v>
      </c>
    </row>
    <row r="8" spans="1:19">
      <c r="A8" s="248"/>
      <c r="B8" s="248"/>
      <c r="C8" t="s">
        <v>13</v>
      </c>
      <c r="D8" t="s">
        <v>1</v>
      </c>
      <c r="E8" s="4" t="s">
        <v>34</v>
      </c>
      <c r="F8" s="157">
        <f>'IESO Pathways to Decarb App A'!$E18</f>
        <v>0.47</v>
      </c>
      <c r="G8" s="194">
        <f>'IESO Pathways to Decarb App A'!$E18</f>
        <v>0.47</v>
      </c>
      <c r="H8" s="194">
        <f>'IESO Pathways to Decarb App A'!$E18</f>
        <v>0.47</v>
      </c>
      <c r="I8" s="6"/>
      <c r="J8" s="6"/>
    </row>
    <row r="9" spans="1:19">
      <c r="A9" s="249"/>
      <c r="B9" s="249"/>
      <c r="C9" s="36" t="s">
        <v>15</v>
      </c>
      <c r="D9" s="36" t="s">
        <v>1</v>
      </c>
      <c r="E9" s="40" t="s">
        <v>34</v>
      </c>
      <c r="F9" s="158">
        <f>'IESO Pathways to Decarb App A'!$E20</f>
        <v>0.51</v>
      </c>
      <c r="G9" s="196">
        <f>'IESO Pathways to Decarb App A'!$E20</f>
        <v>0.51</v>
      </c>
      <c r="H9" s="196">
        <f>'IESO Pathways to Decarb App A'!$E20</f>
        <v>0.51</v>
      </c>
      <c r="I9" s="6"/>
      <c r="J9" s="6"/>
      <c r="K9" s="197" t="s">
        <v>302</v>
      </c>
      <c r="L9" s="153" t="s">
        <v>300</v>
      </c>
      <c r="M9" t="s">
        <v>13</v>
      </c>
      <c r="N9" s="26">
        <f>(('NREL ATB 2023 Financial'!$I$10*'NREL ATB 2023 Financial'!$I$12*'NREL ATB 2023 Financial'!$I$11*('Offshore Wind LCOE'!$H$10*1+'Offshore Wind LCOE'!$H13)+'Offshore Wind LCOE'!$H$12)*1000/('Offshore Wind LCOE'!$H8*8760))</f>
        <v>127.55251012820634</v>
      </c>
      <c r="O9" s="26">
        <f>(('NREL ATB 2023 Financial'!$I$10*'NREL ATB 2023 Financial'!$I$12*'NREL ATB 2023 Financial'!$I$11*('Offshore Wind LCOE'!$H$11*1+'Offshore Wind LCOE'!$H13)+'Offshore Wind LCOE'!$H$12)*1000/('Offshore Wind LCOE'!$H8*8760))</f>
        <v>104.47957693007756</v>
      </c>
      <c r="Q9" s="26">
        <f>(('NREL ATB 2023 Financial'!$I$10*'NREL ATB 2023 Financial'!$I$12*'NREL ATB 2023 Financial'!$I$11*('Offshore Wind LCOE'!$H$22*1+'Offshore Wind LCOE'!$H26)+'Offshore Wind LCOE'!$H$25)*1000/($H$20*8760))</f>
        <v>141.29728262682528</v>
      </c>
      <c r="R9" s="26">
        <f>(('NREL ATB 2023 Financial'!$I$10*'NREL ATB 2023 Financial'!$I$12*'NREL ATB 2023 Financial'!$I$11*('Offshore Wind LCOE'!$H$23*1+'Offshore Wind LCOE'!$H26)+'Offshore Wind LCOE'!$H$25)*1000/($H$20*8760))</f>
        <v>116.3858802992723</v>
      </c>
      <c r="S9" s="26">
        <f>(('NREL ATB 2023 Financial'!$I$10*'NREL ATB 2023 Financial'!$I$12*'NREL ATB 2023 Financial'!$I$11*('Offshore Wind LCOE'!$H$24*1+'Offshore Wind LCOE'!$H26)+'Offshore Wind LCOE'!$H$25)*1000/($H$20*8760))</f>
        <v>128.84158146304881</v>
      </c>
    </row>
    <row r="10" spans="1:19">
      <c r="A10" t="s">
        <v>112</v>
      </c>
      <c r="B10" s="4">
        <v>2030</v>
      </c>
      <c r="C10" s="28" t="s">
        <v>116</v>
      </c>
      <c r="D10" s="28" t="s">
        <v>111</v>
      </c>
      <c r="E10" s="4" t="s">
        <v>7</v>
      </c>
      <c r="F10" s="154">
        <f>F3*VLOOKUP($B10,'US CPI'!$H$10:$I$26,2,FALSE)</f>
        <v>3422.2252134685396</v>
      </c>
      <c r="G10" s="192">
        <f>G3*VLOOKUP($B10,'US CPI'!$H$10:$I$26,2,FALSE)</f>
        <v>3422.2252134685396</v>
      </c>
      <c r="H10" s="192">
        <f>H3*VLOOKUP($B10,'US CPI'!$H$10:$I$26,2,FALSE)</f>
        <v>3422.2252134685396</v>
      </c>
      <c r="I10" s="26"/>
      <c r="J10" s="26"/>
      <c r="K10" s="197" t="s">
        <v>302</v>
      </c>
      <c r="L10" s="153" t="s">
        <v>300</v>
      </c>
      <c r="M10" t="s">
        <v>15</v>
      </c>
      <c r="N10" s="26">
        <f>(('NREL ATB 2023 Financial'!$I$10*'NREL ATB 2023 Financial'!$I$12*'NREL ATB 2023 Financial'!$I$11*('Offshore Wind LCOE'!$H$10*1+'Offshore Wind LCOE'!$H14)+'Offshore Wind LCOE'!$H$12)*1000/('Offshore Wind LCOE'!$H9*8760))</f>
        <v>118.62843188379007</v>
      </c>
      <c r="O10" s="26">
        <f>(('NREL ATB 2023 Financial'!$I$10*'NREL ATB 2023 Financial'!$I$12*'NREL ATB 2023 Financial'!$I$11*('Offshore Wind LCOE'!$H$11*1+'Offshore Wind LCOE'!$H14)+'Offshore Wind LCOE'!$H$12)*1000/('Offshore Wind LCOE'!$H9*8760))</f>
        <v>97.365140505122369</v>
      </c>
      <c r="Q10" s="26">
        <f>(('NREL ATB 2023 Financial'!$I$10*'NREL ATB 2023 Financial'!$I$12*'NREL ATB 2023 Financial'!$I$11*('Offshore Wind LCOE'!$H$22*1+'Offshore Wind LCOE'!$H27)+'Offshore Wind LCOE'!$H$25)*1000/($H$21*8760))</f>
        <v>129.00224990597462</v>
      </c>
      <c r="R10" s="26">
        <f>(('NREL ATB 2023 Financial'!$I$10*'NREL ATB 2023 Financial'!$I$12*'NREL ATB 2023 Financial'!$I$11*('Offshore Wind LCOE'!$H$23*1+'Offshore Wind LCOE'!$H27)+'Offshore Wind LCOE'!$H$25)*1000/($H$21*8760))</f>
        <v>106.48617472530174</v>
      </c>
      <c r="S10" s="26">
        <f>(('NREL ATB 2023 Financial'!$I$10*'NREL ATB 2023 Financial'!$I$12*'NREL ATB 2023 Financial'!$I$11*('Offshore Wind LCOE'!$H$24*1+'Offshore Wind LCOE'!$H27)+'Offshore Wind LCOE'!$H$25)*1000/($H$21*8760))</f>
        <v>117.74421231563818</v>
      </c>
    </row>
    <row r="11" spans="1:19">
      <c r="A11" t="s">
        <v>112</v>
      </c>
      <c r="B11" s="4">
        <v>2030</v>
      </c>
      <c r="C11" s="28" t="s">
        <v>116</v>
      </c>
      <c r="D11" s="28" t="s">
        <v>270</v>
      </c>
      <c r="E11" s="4" t="s">
        <v>7</v>
      </c>
      <c r="F11" s="154">
        <f>$F$10-($F$10*30%)</f>
        <v>2395.5576494279776</v>
      </c>
      <c r="G11" s="192">
        <f>$G$10-($G$10*30%)</f>
        <v>2395.5576494279776</v>
      </c>
      <c r="H11" s="192">
        <f>$H$10-($H$10*30%)</f>
        <v>2395.5576494279776</v>
      </c>
      <c r="I11" s="26"/>
      <c r="J11" s="26"/>
    </row>
    <row r="12" spans="1:19">
      <c r="A12" t="s">
        <v>112</v>
      </c>
      <c r="B12" s="4">
        <v>2030</v>
      </c>
      <c r="C12" s="28" t="s">
        <v>116</v>
      </c>
      <c r="D12" s="28" t="s">
        <v>0</v>
      </c>
      <c r="E12" s="4" t="s">
        <v>115</v>
      </c>
      <c r="F12" s="154">
        <f>F4*VLOOKUP($B12,'US CPI'!$H$10:$I$26,2,FALSE)</f>
        <v>118.63714073357603</v>
      </c>
      <c r="G12" s="192">
        <f>G4*VLOOKUP($B12,'US CPI'!$H$10:$I$26,2,FALSE)</f>
        <v>118.63714073357603</v>
      </c>
      <c r="H12" s="192">
        <f>H4*VLOOKUP($B12,'US CPI'!$H$10:$I$26,2,FALSE)</f>
        <v>118.63714073357603</v>
      </c>
      <c r="I12" s="26"/>
      <c r="J12" s="26"/>
    </row>
    <row r="13" spans="1:19">
      <c r="A13" t="s">
        <v>112</v>
      </c>
      <c r="B13" s="4">
        <v>2030</v>
      </c>
      <c r="C13" t="s">
        <v>13</v>
      </c>
      <c r="D13" s="28" t="s">
        <v>8</v>
      </c>
      <c r="E13" s="4" t="s">
        <v>7</v>
      </c>
      <c r="F13" s="154">
        <f>F5*VLOOKUP($B13,'US CPI'!$H$10:$I$26,2,FALSE)</f>
        <v>971.26010820345209</v>
      </c>
      <c r="G13" s="192">
        <f>G5*VLOOKUP($B13,'US CPI'!$H$10:$I$26,2,FALSE)</f>
        <v>971.26010820345209</v>
      </c>
      <c r="H13" s="192">
        <f>H5*VLOOKUP($B13,'US CPI'!$H$10:$I$26,2,FALSE)</f>
        <v>971.26010820345209</v>
      </c>
      <c r="I13" s="26"/>
      <c r="J13" s="26"/>
    </row>
    <row r="14" spans="1:19">
      <c r="A14" s="36" t="s">
        <v>112</v>
      </c>
      <c r="B14" s="40">
        <v>2030</v>
      </c>
      <c r="C14" s="36" t="s">
        <v>15</v>
      </c>
      <c r="D14" s="41" t="s">
        <v>8</v>
      </c>
      <c r="E14" s="40" t="s">
        <v>7</v>
      </c>
      <c r="F14" s="156">
        <f>F6*VLOOKUP($B14,'US CPI'!$H$10:$I$26,2,FALSE)</f>
        <v>1023.4083019324966</v>
      </c>
      <c r="G14" s="195">
        <f>G6*VLOOKUP($B14,'US CPI'!$H$10:$I$26,2,FALSE)</f>
        <v>1023.4083019324966</v>
      </c>
      <c r="H14" s="195">
        <f>H6*VLOOKUP($B14,'US CPI'!$H$10:$I$26,2,FALSE)</f>
        <v>1023.4083019324966</v>
      </c>
      <c r="I14" s="26"/>
      <c r="J14" s="26"/>
    </row>
    <row r="15" spans="1:19">
      <c r="A15" t="s">
        <v>110</v>
      </c>
      <c r="B15" s="4">
        <v>2021</v>
      </c>
      <c r="C15" s="28" t="s">
        <v>116</v>
      </c>
      <c r="D15" s="28" t="s">
        <v>111</v>
      </c>
      <c r="E15" s="4" t="s">
        <v>7</v>
      </c>
      <c r="F15" s="154">
        <f>'IESO Pathways to Decarb App A'!$I$18</f>
        <v>2325</v>
      </c>
      <c r="G15" s="192">
        <f>'IESO Pathways to Decarb App A'!$I$18</f>
        <v>2325</v>
      </c>
      <c r="H15" s="192">
        <f>'IESO Pathways to Decarb App A'!$I$18</f>
        <v>2325</v>
      </c>
      <c r="I15" s="26"/>
      <c r="J15" s="26"/>
    </row>
    <row r="16" spans="1:19">
      <c r="A16" t="s">
        <v>110</v>
      </c>
      <c r="B16" s="4">
        <v>2021</v>
      </c>
      <c r="C16" s="28" t="s">
        <v>116</v>
      </c>
      <c r="D16" s="28" t="s">
        <v>0</v>
      </c>
      <c r="E16" s="4" t="s">
        <v>115</v>
      </c>
      <c r="F16" s="155">
        <f>'IESO Pathways to Decarb App A'!$L$18</f>
        <v>82</v>
      </c>
      <c r="G16" s="193">
        <f>'IESO Pathways to Decarb App A'!$L$18</f>
        <v>82</v>
      </c>
      <c r="H16" s="193">
        <f>'IESO Pathways to Decarb App A'!$L$18</f>
        <v>82</v>
      </c>
      <c r="I16" s="27"/>
      <c r="J16" s="27"/>
    </row>
    <row r="17" spans="1:10">
      <c r="A17" t="s">
        <v>110</v>
      </c>
      <c r="B17" s="4">
        <v>2021</v>
      </c>
      <c r="C17" t="s">
        <v>13</v>
      </c>
      <c r="D17" s="28" t="s">
        <v>8</v>
      </c>
      <c r="E17" s="4" t="s">
        <v>7</v>
      </c>
      <c r="F17" s="154">
        <f>'IESO Pathways to Decarb App A'!$N18</f>
        <v>745</v>
      </c>
      <c r="G17" s="192">
        <f>'IESO Pathways to Decarb App A'!$N18</f>
        <v>745</v>
      </c>
      <c r="H17" s="192">
        <f>'IESO Pathways to Decarb App A'!$N18</f>
        <v>745</v>
      </c>
      <c r="I17" s="26"/>
      <c r="J17" s="26"/>
    </row>
    <row r="18" spans="1:10">
      <c r="A18" s="36" t="s">
        <v>110</v>
      </c>
      <c r="B18" s="40">
        <v>2021</v>
      </c>
      <c r="C18" s="36" t="s">
        <v>15</v>
      </c>
      <c r="D18" s="41" t="s">
        <v>8</v>
      </c>
      <c r="E18" s="40" t="s">
        <v>7</v>
      </c>
      <c r="F18" s="156">
        <f>'IESO Pathways to Decarb App A'!$N20</f>
        <v>785</v>
      </c>
      <c r="G18" s="195">
        <f>'IESO Pathways to Decarb App A'!$N20</f>
        <v>785</v>
      </c>
      <c r="H18" s="195">
        <f>'IESO Pathways to Decarb App A'!$N20</f>
        <v>785</v>
      </c>
      <c r="I18" s="26"/>
      <c r="J18" s="26"/>
    </row>
    <row r="19" spans="1:10">
      <c r="A19" s="247"/>
      <c r="B19" s="247"/>
      <c r="C19" s="28" t="s">
        <v>116</v>
      </c>
      <c r="D19" t="s">
        <v>6</v>
      </c>
      <c r="E19" s="4" t="s">
        <v>35</v>
      </c>
      <c r="F19" s="152">
        <f>'IESO Pathways to Decarb App A'!$O$18</f>
        <v>30</v>
      </c>
      <c r="G19" s="181">
        <f>'IESO Pathways to Decarb App A'!$O$18</f>
        <v>30</v>
      </c>
      <c r="H19" s="181">
        <f>'IESO Pathways to Decarb App A'!$O$18</f>
        <v>30</v>
      </c>
    </row>
    <row r="20" spans="1:10">
      <c r="A20" s="248"/>
      <c r="B20" s="248"/>
      <c r="C20" t="s">
        <v>13</v>
      </c>
      <c r="D20" t="s">
        <v>1</v>
      </c>
      <c r="E20" s="4" t="s">
        <v>34</v>
      </c>
      <c r="F20" s="157">
        <f>'IESO Pathways to Decarb App A'!$F$18</f>
        <v>0.47</v>
      </c>
      <c r="G20" s="194">
        <f>'IESO Pathways to Decarb App A'!$F$18</f>
        <v>0.47</v>
      </c>
      <c r="H20" s="194">
        <f>'IESO Pathways to Decarb App A'!$F$18</f>
        <v>0.47</v>
      </c>
      <c r="I20" s="6"/>
      <c r="J20" s="6"/>
    </row>
    <row r="21" spans="1:10">
      <c r="A21" s="249"/>
      <c r="B21" s="249"/>
      <c r="C21" s="36" t="s">
        <v>15</v>
      </c>
      <c r="D21" s="36" t="s">
        <v>1</v>
      </c>
      <c r="E21" s="40" t="s">
        <v>34</v>
      </c>
      <c r="F21" s="158">
        <f>'IESO Pathways to Decarb App A'!$F$20</f>
        <v>0.52</v>
      </c>
      <c r="G21" s="196">
        <f>'IESO Pathways to Decarb App A'!$F$20</f>
        <v>0.52</v>
      </c>
      <c r="H21" s="196">
        <f>'IESO Pathways to Decarb App A'!$F$20</f>
        <v>0.52</v>
      </c>
      <c r="I21" s="6"/>
      <c r="J21" s="6"/>
    </row>
    <row r="22" spans="1:10">
      <c r="A22" t="s">
        <v>112</v>
      </c>
      <c r="B22" s="4">
        <v>2040</v>
      </c>
      <c r="C22" s="28" t="s">
        <v>116</v>
      </c>
      <c r="D22" s="28" t="s">
        <v>111</v>
      </c>
      <c r="E22" s="4" t="s">
        <v>7</v>
      </c>
      <c r="F22" s="154">
        <f>$F$15*VLOOKUP($B22,'US CPI'!$H$10:$I$26,2,FALSE)</f>
        <v>3694.9107604196865</v>
      </c>
      <c r="G22" s="192">
        <f>$G$15*VLOOKUP($B22,'US CPI'!$H$10:$I$26,2,FALSE)</f>
        <v>3694.9107604196865</v>
      </c>
      <c r="H22" s="192">
        <f>$H$15*VLOOKUP($B22,'US CPI'!$H$10:$I$26,2,FALSE)</f>
        <v>3694.9107604196865</v>
      </c>
      <c r="I22" s="26"/>
      <c r="J22" s="26"/>
    </row>
    <row r="23" spans="1:10">
      <c r="A23" t="s">
        <v>112</v>
      </c>
      <c r="B23" s="4">
        <v>2040</v>
      </c>
      <c r="C23" s="28" t="s">
        <v>116</v>
      </c>
      <c r="D23" s="28" t="s">
        <v>270</v>
      </c>
      <c r="E23" s="4" t="s">
        <v>7</v>
      </c>
      <c r="F23" s="154">
        <f>$F$22-($F$22*30%)</f>
        <v>2586.4375322937804</v>
      </c>
      <c r="G23" s="192">
        <f>$G$22-($G$22*30%)</f>
        <v>2586.4375322937804</v>
      </c>
      <c r="H23" s="192">
        <f>$H$22-($H$22*30%)</f>
        <v>2586.4375322937804</v>
      </c>
      <c r="I23" s="26"/>
      <c r="J23" s="26"/>
    </row>
    <row r="24" spans="1:10">
      <c r="A24" t="s">
        <v>112</v>
      </c>
      <c r="B24" s="4">
        <v>2040</v>
      </c>
      <c r="C24" s="28" t="s">
        <v>116</v>
      </c>
      <c r="D24" s="28" t="s">
        <v>269</v>
      </c>
      <c r="E24" s="4" t="s">
        <v>7</v>
      </c>
      <c r="F24" s="154">
        <f>$F$22-($F$22*15%)</f>
        <v>3140.6741463567337</v>
      </c>
      <c r="G24" s="192">
        <f>$G$22-($G$22*15%)</f>
        <v>3140.6741463567337</v>
      </c>
      <c r="H24" s="192">
        <f>$H$22-($H$22*15%)</f>
        <v>3140.6741463567337</v>
      </c>
      <c r="I24" s="26"/>
      <c r="J24" s="26"/>
    </row>
    <row r="25" spans="1:10">
      <c r="A25" t="s">
        <v>112</v>
      </c>
      <c r="B25" s="4">
        <v>2040</v>
      </c>
      <c r="C25" s="28" t="s">
        <v>116</v>
      </c>
      <c r="D25" s="28" t="s">
        <v>0</v>
      </c>
      <c r="E25" s="4" t="s">
        <v>115</v>
      </c>
      <c r="F25" s="154">
        <f>$F$16*VLOOKUP($B25,'US CPI'!$H$10:$I$26,2,FALSE)</f>
        <v>130.31513219544701</v>
      </c>
      <c r="G25" s="192">
        <f>$G$16*VLOOKUP($B25,'US CPI'!$H$10:$I$26,2,FALSE)</f>
        <v>130.31513219544701</v>
      </c>
      <c r="H25" s="192">
        <f>$H$16*VLOOKUP($B25,'US CPI'!$H$10:$I$26,2,FALSE)</f>
        <v>130.31513219544701</v>
      </c>
      <c r="I25" s="26"/>
      <c r="J25" s="26"/>
    </row>
    <row r="26" spans="1:10">
      <c r="A26" t="s">
        <v>112</v>
      </c>
      <c r="B26" s="4">
        <v>2040</v>
      </c>
      <c r="C26" t="s">
        <v>13</v>
      </c>
      <c r="D26" s="28" t="s">
        <v>8</v>
      </c>
      <c r="E26" s="4" t="s">
        <v>7</v>
      </c>
      <c r="F26" s="154">
        <f>$F17*VLOOKUP($B26,'US CPI'!$H$10:$I$26,2,FALSE)</f>
        <v>1183.9606522635124</v>
      </c>
      <c r="G26" s="192">
        <f>$G17*VLOOKUP($B26,'US CPI'!$H$10:$I$26,2,FALSE)</f>
        <v>1183.9606522635124</v>
      </c>
      <c r="H26" s="192">
        <f>$H17*VLOOKUP($B26,'US CPI'!$H$10:$I$26,2,FALSE)</f>
        <v>1183.9606522635124</v>
      </c>
      <c r="I26" s="26"/>
      <c r="J26" s="26"/>
    </row>
    <row r="27" spans="1:10">
      <c r="A27" s="36" t="s">
        <v>112</v>
      </c>
      <c r="B27" s="40">
        <v>2040</v>
      </c>
      <c r="C27" s="36" t="s">
        <v>15</v>
      </c>
      <c r="D27" s="41" t="s">
        <v>8</v>
      </c>
      <c r="E27" s="40" t="s">
        <v>7</v>
      </c>
      <c r="F27" s="156">
        <f>$F18*VLOOKUP($B27,'US CPI'!$H$10:$I$26,2,FALSE)</f>
        <v>1247.5290094320233</v>
      </c>
      <c r="G27" s="195">
        <f>$G18*VLOOKUP($B27,'US CPI'!$H$10:$I$26,2,FALSE)</f>
        <v>1247.5290094320233</v>
      </c>
      <c r="H27" s="195">
        <f>$H18*VLOOKUP($B27,'US CPI'!$H$10:$I$26,2,FALSE)</f>
        <v>1247.5290094320233</v>
      </c>
      <c r="I27" s="26"/>
      <c r="J27" s="26"/>
    </row>
    <row r="36" spans="3:3">
      <c r="C36" s="46"/>
    </row>
  </sheetData>
  <mergeCells count="4">
    <mergeCell ref="N1:O1"/>
    <mergeCell ref="Q1:S1"/>
    <mergeCell ref="A7:B9"/>
    <mergeCell ref="A19:B21"/>
  </mergeCells>
  <pageMargins left="0.7" right="0.7" top="0.75" bottom="0.75" header="0.3" footer="0.3"/>
  <ignoredErrors>
    <ignoredError sqref="R9 G22:G26 G27" formula="1"/>
  </ignoredErrors>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CBA34-3311-4D4B-92D7-C3F909956591}">
  <sheetPr codeName="Sheet11">
    <tabColor rgb="FF00B050"/>
  </sheetPr>
  <dimension ref="A1:AI55"/>
  <sheetViews>
    <sheetView topLeftCell="F1" zoomScale="80" zoomScaleNormal="80" workbookViewId="0">
      <selection activeCell="S3" sqref="S3"/>
    </sheetView>
  </sheetViews>
  <sheetFormatPr defaultRowHeight="15"/>
  <cols>
    <col min="4" max="4" width="23.5703125" customWidth="1"/>
    <col min="5" max="5" width="36.85546875" customWidth="1"/>
    <col min="6" max="6" width="13.28515625" style="4" bestFit="1" customWidth="1"/>
    <col min="7" max="7" width="12.85546875" style="4" bestFit="1" customWidth="1"/>
    <col min="8" max="9" width="13.85546875" bestFit="1" customWidth="1"/>
    <col min="10" max="10" width="11.7109375" bestFit="1" customWidth="1"/>
    <col min="11" max="11" width="11.7109375" customWidth="1"/>
    <col min="13" max="13" width="14.140625" bestFit="1" customWidth="1"/>
    <col min="14" max="14" width="13" customWidth="1"/>
    <col min="15" max="15" width="26.42578125" bestFit="1" customWidth="1"/>
    <col min="16" max="16" width="7.7109375" bestFit="1" customWidth="1"/>
    <col min="17" max="17" width="14.28515625" bestFit="1" customWidth="1"/>
    <col min="18" max="18" width="4.7109375" customWidth="1"/>
    <col min="19" max="19" width="7.7109375" bestFit="1" customWidth="1"/>
    <col min="20" max="20" width="14.28515625" bestFit="1" customWidth="1"/>
    <col min="21" max="21" width="4.7109375" customWidth="1"/>
    <col min="22" max="22" width="7.7109375" bestFit="1" customWidth="1"/>
    <col min="23" max="23" width="14.28515625" bestFit="1" customWidth="1"/>
    <col min="24" max="24" width="4.85546875" customWidth="1"/>
    <col min="25" max="25" width="7.7109375" bestFit="1" customWidth="1"/>
    <col min="26" max="27" width="14.28515625" bestFit="1" customWidth="1"/>
    <col min="28" max="28" width="4.7109375" customWidth="1"/>
    <col min="29" max="29" width="7.7109375" bestFit="1" customWidth="1"/>
    <col min="30" max="31" width="14.28515625" bestFit="1" customWidth="1"/>
    <col min="32" max="32" width="4.7109375" customWidth="1"/>
    <col min="33" max="33" width="7.7109375" bestFit="1" customWidth="1"/>
    <col min="34" max="35" width="14.28515625" bestFit="1" customWidth="1"/>
  </cols>
  <sheetData>
    <row r="1" spans="2:35">
      <c r="P1" s="245" t="s">
        <v>324</v>
      </c>
      <c r="Q1" s="245"/>
      <c r="S1" s="254" t="s">
        <v>325</v>
      </c>
      <c r="T1" s="254"/>
      <c r="V1" s="253" t="s">
        <v>334</v>
      </c>
      <c r="W1" s="253"/>
      <c r="X1" s="3"/>
      <c r="Y1" s="245" t="s">
        <v>299</v>
      </c>
      <c r="Z1" s="245"/>
      <c r="AA1" s="245"/>
      <c r="AC1" s="254" t="s">
        <v>333</v>
      </c>
      <c r="AD1" s="254"/>
      <c r="AE1" s="254"/>
      <c r="AG1" s="253" t="s">
        <v>335</v>
      </c>
      <c r="AH1" s="253"/>
      <c r="AI1" s="253"/>
    </row>
    <row r="2" spans="2:35">
      <c r="B2" s="36"/>
      <c r="C2" s="37" t="s">
        <v>2</v>
      </c>
      <c r="D2" s="37" t="s">
        <v>11</v>
      </c>
      <c r="E2" s="37" t="s">
        <v>113</v>
      </c>
      <c r="F2" s="37" t="s">
        <v>114</v>
      </c>
      <c r="G2" s="37" t="s">
        <v>321</v>
      </c>
      <c r="H2" s="37" t="s">
        <v>301</v>
      </c>
      <c r="I2" s="37" t="s">
        <v>302</v>
      </c>
      <c r="K2" s="3"/>
      <c r="L2" s="3"/>
      <c r="P2" s="3" t="s">
        <v>304</v>
      </c>
      <c r="Q2" s="3" t="s">
        <v>297</v>
      </c>
      <c r="S2" s="3" t="s">
        <v>304</v>
      </c>
      <c r="T2" s="3" t="s">
        <v>297</v>
      </c>
      <c r="V2" s="3" t="s">
        <v>304</v>
      </c>
      <c r="W2" s="3" t="s">
        <v>297</v>
      </c>
      <c r="X2" s="3"/>
      <c r="Y2" s="3" t="s">
        <v>304</v>
      </c>
      <c r="Z2" s="3" t="s">
        <v>297</v>
      </c>
      <c r="AA2" s="3" t="s">
        <v>298</v>
      </c>
      <c r="AC2" s="3" t="s">
        <v>304</v>
      </c>
      <c r="AD2" s="3" t="s">
        <v>297</v>
      </c>
      <c r="AE2" s="3" t="s">
        <v>298</v>
      </c>
      <c r="AG2" s="3" t="s">
        <v>304</v>
      </c>
      <c r="AH2" s="3" t="s">
        <v>297</v>
      </c>
      <c r="AI2" s="3" t="s">
        <v>298</v>
      </c>
    </row>
    <row r="3" spans="2:35">
      <c r="B3" t="s">
        <v>112</v>
      </c>
      <c r="C3" s="4">
        <v>2030</v>
      </c>
      <c r="D3" s="251" t="s">
        <v>241</v>
      </c>
      <c r="E3" s="28" t="s">
        <v>111</v>
      </c>
      <c r="F3" s="4" t="s">
        <v>7</v>
      </c>
      <c r="G3" s="154">
        <f>'Vogtle Costs'!$C$7*'US CPI'!$N$16</f>
        <v>18600.887355886531</v>
      </c>
      <c r="H3" s="192">
        <f>'Vogtle Costs'!$C$7*'US CPI'!$N$16</f>
        <v>18600.887355886531</v>
      </c>
      <c r="I3" s="192">
        <f>'Vogtle Costs'!$C$7*'US CPI'!$N$16</f>
        <v>18600.887355886531</v>
      </c>
      <c r="K3" s="3"/>
      <c r="L3" s="3"/>
      <c r="M3" s="197" t="s">
        <v>320</v>
      </c>
      <c r="N3" s="153" t="s">
        <v>300</v>
      </c>
      <c r="O3" t="s">
        <v>241</v>
      </c>
      <c r="P3" s="26">
        <f>(('NREL ATB 2023 Financial'!$E$19*'NREL ATB 2023 Financial'!$E$21*'NREL ATB 2023 Financial'!$E$20*('Nuclear LCOE'!$G$3*1+0)+'Nuclear LCOE'!$G$33)*1000/('Nuclear LCOE'!$G$25*8760)+'Nuclear LCOE'!$G$32+'Nuclear LCOE'!$G$35)</f>
        <v>313.85877909844487</v>
      </c>
      <c r="Q3" s="26">
        <f>(('NREL ATB 2023 Financial'!$E$19*'NREL ATB 2023 Financial'!$E$21*'NREL ATB 2023 Financial'!$E$20*('Nuclear LCOE'!$G$4*1+0)+'Nuclear LCOE'!$G$33)*1000/('Nuclear LCOE'!$G$25*8760)+'Nuclear LCOE'!$G$32+'Nuclear LCOE'!$G$35)</f>
        <v>231.81222647529256</v>
      </c>
      <c r="S3" s="26">
        <f>(('NREL ATB 2023 Financial'!$F$19*'NREL ATB 2023 Financial'!$E$21*'NREL ATB 2023 Financial'!$E$20*('Nuclear LCOE'!$G$3*1+0)+'Nuclear LCOE'!$G$33)*1000/('Nuclear LCOE'!$G$25*8760)+'Nuclear LCOE'!$G$32+'Nuclear LCOE'!$G$35)</f>
        <v>317.8608395618694</v>
      </c>
      <c r="T3" s="26">
        <f>(('NREL ATB 2023 Financial'!$F$19*'NREL ATB 2023 Financial'!$E$21*'NREL ATB 2023 Financial'!$E$20*('Nuclear LCOE'!$G$4*1+0)+'Nuclear LCOE'!$G$33)*1000/('Nuclear LCOE'!$G$25*8760)+'Nuclear LCOE'!$G$32+'Nuclear LCOE'!$G$35)</f>
        <v>234.61366879968975</v>
      </c>
      <c r="V3" s="26">
        <f>(('NREL ATB 2023 Financial'!$G$19*'NREL ATB 2023 Financial'!$E$21*'NREL ATB 2023 Financial'!$E$20*('Nuclear LCOE'!$G$3*1+0)+'Nuclear LCOE'!$G$33)*1000/('Nuclear LCOE'!$G$25*8760)+'Nuclear LCOE'!$G$32+'Nuclear LCOE'!$G$35)</f>
        <v>345.73583221348247</v>
      </c>
      <c r="W3" s="26">
        <f>(('NREL ATB 2023 Financial'!$G$19*'NREL ATB 2023 Financial'!$E$21*'NREL ATB 2023 Financial'!$E$20*('Nuclear LCOE'!$G$4*1+0)+'Nuclear LCOE'!$G$33)*1000/('Nuclear LCOE'!$G$25*8760)+'Nuclear LCOE'!$G$32+'Nuclear LCOE'!$G$35)</f>
        <v>254.12616365581894</v>
      </c>
      <c r="X3" s="26"/>
      <c r="Y3" s="26">
        <f>(('NREL ATB 2023 Financial'!$E$19*'NREL ATB 2023 Financial'!$E$21*'NREL ATB 2023 Financial'!$E$20*('Nuclear LCOE'!$G$12*1+0)+'Nuclear LCOE'!$G$38)*1000/('Nuclear LCOE'!$G$25*8760)+'Nuclear LCOE'!$G$37+'Nuclear LCOE'!$G$40)</f>
        <v>382.59210038737149</v>
      </c>
      <c r="Z3" s="26">
        <f>(('NREL ATB 2023 Financial'!$E$19*'NREL ATB 2023 Financial'!$E$21*'NREL ATB 2023 Financial'!$E$20*('Nuclear LCOE'!$G$13*1+0)+'Nuclear LCOE'!$G$38)*1000/('Nuclear LCOE'!$G$25*8760)+'Nuclear LCOE'!$G$37+'Nuclear LCOE'!$G$40)</f>
        <v>282.57781055994263</v>
      </c>
      <c r="AA3" s="26">
        <f>(('NREL ATB 2023 Financial'!$E$19*'NREL ATB 2023 Financial'!$E$21*'NREL ATB 2023 Financial'!$E$20*('Nuclear LCOE'!$G$14*1+0)+'Nuclear LCOE'!$G$38)*1000/('Nuclear LCOE'!$G$25*8760)+'Nuclear LCOE'!$G$37+'Nuclear LCOE'!$G$40)</f>
        <v>332.58495547365709</v>
      </c>
      <c r="AC3" s="26">
        <f>(('NREL ATB 2023 Financial'!$F$19*'NREL ATB 2023 Financial'!$E$21*'NREL ATB 2023 Financial'!$E$20*('Nuclear LCOE'!$G$12*1+0)+'Nuclear LCOE'!$G$38)*1000/('Nuclear LCOE'!$G$25*8760)+'Nuclear LCOE'!$G$37+'Nuclear LCOE'!$G$40)</f>
        <v>387.47058976076761</v>
      </c>
      <c r="AD3" s="26">
        <f>(('NREL ATB 2023 Financial'!$F$19*'NREL ATB 2023 Financial'!$E$21*'NREL ATB 2023 Financial'!$E$20*('Nuclear LCOE'!$G$13*1+0)+'Nuclear LCOE'!$G$38)*1000/('Nuclear LCOE'!$G$25*8760)+'Nuclear LCOE'!$G$37+'Nuclear LCOE'!$G$40)</f>
        <v>285.99275312131994</v>
      </c>
      <c r="AE3" s="26">
        <f>(('NREL ATB 2023 Financial'!$F$19*'NREL ATB 2023 Financial'!$E$21*'NREL ATB 2023 Financial'!$E$20*('Nuclear LCOE'!$G$14*1+0)+'Nuclear LCOE'!$G$38)*1000/('Nuclear LCOE'!$G$25*8760)+'Nuclear LCOE'!$G$37+'Nuclear LCOE'!$G$40)</f>
        <v>336.73167144104383</v>
      </c>
      <c r="AG3" s="26">
        <f>(('NREL ATB 2023 Financial'!$G$19*'NREL ATB 2023 Financial'!$E$21*'NREL ATB 2023 Financial'!$E$20*('Nuclear LCOE'!$G$12*1+0)+'Nuclear LCOE'!$G$38)*1000/('Nuclear LCOE'!$G$25*8760)+'Nuclear LCOE'!$G$37+'Nuclear LCOE'!$G$40)</f>
        <v>421.45005026047892</v>
      </c>
      <c r="AH3" s="26">
        <f>(('NREL ATB 2023 Financial'!$G$19*'NREL ATB 2023 Financial'!$E$21*'NREL ATB 2023 Financial'!$E$20*('Nuclear LCOE'!$G$13*1+0)+'Nuclear LCOE'!$G$38)*1000/('Nuclear LCOE'!$G$25*8760)+'Nuclear LCOE'!$G$37+'Nuclear LCOE'!$G$40)</f>
        <v>309.77837547111778</v>
      </c>
      <c r="AI3" s="26">
        <f>(('NREL ATB 2023 Financial'!$G$19*'NREL ATB 2023 Financial'!$E$21*'NREL ATB 2023 Financial'!$E$20*('Nuclear LCOE'!$G$14*1+0)+'Nuclear LCOE'!$G$38)*1000/('Nuclear LCOE'!$G$25*8760)+'Nuclear LCOE'!$G$37+'Nuclear LCOE'!$G$40)</f>
        <v>365.61421286579838</v>
      </c>
    </row>
    <row r="4" spans="2:35">
      <c r="B4" t="s">
        <v>112</v>
      </c>
      <c r="C4" s="4">
        <v>2030</v>
      </c>
      <c r="D4" s="251"/>
      <c r="E4" s="28" t="s">
        <v>270</v>
      </c>
      <c r="F4" s="6" t="s">
        <v>7</v>
      </c>
      <c r="G4" s="154">
        <f>$G$3-($G$3*30%)</f>
        <v>13020.621149120572</v>
      </c>
      <c r="H4" s="192">
        <f>$H$3-($H$3*30%)</f>
        <v>13020.621149120572</v>
      </c>
      <c r="I4" s="192">
        <f>$I$3-($I$3*30%)</f>
        <v>13020.621149120572</v>
      </c>
      <c r="K4" s="3"/>
      <c r="L4" s="3"/>
      <c r="M4" s="197" t="s">
        <v>320</v>
      </c>
      <c r="N4" s="153" t="s">
        <v>300</v>
      </c>
      <c r="O4" t="s">
        <v>242</v>
      </c>
      <c r="P4" s="26">
        <f>(('NREL ATB 2023 Financial'!$E$19*'NREL ATB 2023 Financial'!$E$21*'NREL ATB 2023 Financial'!$E$20*('Nuclear LCOE'!$G$6*1+0)+'Nuclear LCOE'!$G$48)*1000/('Nuclear LCOE'!$G$25*8760)+'Nuclear LCOE'!$G$47+'Nuclear LCOE'!$G$50)</f>
        <v>325.06631306035621</v>
      </c>
      <c r="Q4" s="26">
        <f>(('NREL ATB 2023 Financial'!$E$19*'NREL ATB 2023 Financial'!$E$21*'NREL ATB 2023 Financial'!$E$20*('Nuclear LCOE'!$G$7*1+0)+'Nuclear LCOE'!$G$48)*1000/('Nuclear LCOE'!$G$25*8760)+'Nuclear LCOE'!$G$47+'Nuclear LCOE'!$G$50)</f>
        <v>238.17469747259992</v>
      </c>
      <c r="S4" s="26">
        <f>(('NREL ATB 2023 Financial'!$F$19*'NREL ATB 2023 Financial'!$E$21*'NREL ATB 2023 Financial'!$E$20*('Nuclear LCOE'!$G$6*1+0)+'Nuclear LCOE'!$G$48)*1000/('Nuclear LCOE'!$G$25*8760)+'Nuclear LCOE'!$G$47+'Nuclear LCOE'!$G$50)</f>
        <v>329.3047056341926</v>
      </c>
      <c r="T4" s="26">
        <f>(('NREL ATB 2023 Financial'!$F$19*'NREL ATB 2023 Financial'!$E$21*'NREL ATB 2023 Financial'!$E$20*('Nuclear LCOE'!$G$7*1+0)+'Nuclear LCOE'!$G$48)*1000/('Nuclear LCOE'!$G$25*8760)+'Nuclear LCOE'!$G$47+'Nuclear LCOE'!$G$50)</f>
        <v>241.14157227428538</v>
      </c>
      <c r="V4" s="26">
        <f>(('NREL ATB 2023 Financial'!$G$19*'NREL ATB 2023 Financial'!$E$21*'NREL ATB 2023 Financial'!$E$20*('Nuclear LCOE'!$G$6*1+0)+'Nuclear LCOE'!$G$48)*1000/('Nuclear LCOE'!$G$25*8760)+'Nuclear LCOE'!$G$47+'Nuclear LCOE'!$G$50)</f>
        <v>358.82578931848161</v>
      </c>
      <c r="W4" s="26">
        <f>(('NREL ATB 2023 Financial'!$G$19*'NREL ATB 2023 Financial'!$E$21*'NREL ATB 2023 Financial'!$E$20*('Nuclear LCOE'!$G$7*1+0)+'Nuclear LCOE'!$G$48)*1000/('Nuclear LCOE'!$G$25*8760)+'Nuclear LCOE'!$G$47+'Nuclear LCOE'!$G$50)</f>
        <v>261.80633085328765</v>
      </c>
      <c r="X4" s="26"/>
      <c r="Y4" s="26">
        <f>(('NREL ATB 2023 Financial'!$E$19*'NREL ATB 2023 Financial'!$E$21*'NREL ATB 2023 Financial'!$E$20*('Nuclear LCOE'!$G$15*1+0)+'Nuclear LCOE'!$G$53)*1000/('Nuclear LCOE'!$G$25*8760)+'Nuclear LCOE'!$G$52+'Nuclear LCOE'!$G$55)</f>
        <v>334.62854568741676</v>
      </c>
      <c r="Z4" s="26">
        <f>(('NREL ATB 2023 Financial'!$E$19*'NREL ATB 2023 Financial'!$E$21*'NREL ATB 2023 Financial'!$E$20*('Nuclear LCOE'!$G$16*1+0)+'Nuclear LCOE'!$G$53)*1000/('Nuclear LCOE'!$G$25*8760)+'Nuclear LCOE'!$G$52+'Nuclear LCOE'!$G$55)</f>
        <v>247.19579396004022</v>
      </c>
      <c r="AA4" s="26">
        <f>(('NREL ATB 2023 Financial'!$E$19*'NREL ATB 2023 Financial'!$E$21*'NREL ATB 2023 Financial'!$E$20*('Nuclear LCOE'!$G$17*1+0)+'Nuclear LCOE'!$G$53)*1000/('Nuclear LCOE'!$G$25*8760)+'Nuclear LCOE'!$G$52+'Nuclear LCOE'!$G$55)</f>
        <v>290.91216982372845</v>
      </c>
      <c r="AC4" s="26">
        <f>(('NREL ATB 2023 Financial'!$F$19*'NREL ATB 2023 Financial'!$E$21*'NREL ATB 2023 Financial'!$E$20*('Nuclear LCOE'!$G$15*1+0)+'Nuclear LCOE'!$G$53)*1000/('Nuclear LCOE'!$G$25*8760)+'Nuclear LCOE'!$G$52+'Nuclear LCOE'!$G$55)</f>
        <v>338.89333375844905</v>
      </c>
      <c r="AD4" s="26">
        <f>(('NREL ATB 2023 Financial'!$F$19*'NREL ATB 2023 Financial'!$E$21*'NREL ATB 2023 Financial'!$E$20*('Nuclear LCOE'!$G$16*1+0)+'Nuclear LCOE'!$G$53)*1000/('Nuclear LCOE'!$G$25*8760)+'Nuclear LCOE'!$G$52+'Nuclear LCOE'!$G$55)</f>
        <v>250.18114560976286</v>
      </c>
      <c r="AE4" s="26">
        <f>(('NREL ATB 2023 Financial'!$F$19*'NREL ATB 2023 Financial'!$E$21*'NREL ATB 2023 Financial'!$E$20*('Nuclear LCOE'!$G$17*1+0)+'Nuclear LCOE'!$G$53)*1000/('Nuclear LCOE'!$G$25*8760)+'Nuclear LCOE'!$G$52+'Nuclear LCOE'!$G$55)</f>
        <v>294.53723968410594</v>
      </c>
      <c r="AG4" s="26">
        <f>(('NREL ATB 2023 Financial'!$G$19*'NREL ATB 2023 Financial'!$E$21*'NREL ATB 2023 Financial'!$E$20*('Nuclear LCOE'!$G$15*1+0)+'Nuclear LCOE'!$G$53)*1000/('Nuclear LCOE'!$G$25*8760)+'Nuclear LCOE'!$G$52+'Nuclear LCOE'!$G$55)</f>
        <v>368.59826631186388</v>
      </c>
      <c r="AH4" s="26">
        <f>(('NREL ATB 2023 Financial'!$G$19*'NREL ATB 2023 Financial'!$E$21*'NREL ATB 2023 Financial'!$E$20*('Nuclear LCOE'!$G$16*1+0)+'Nuclear LCOE'!$G$53)*1000/('Nuclear LCOE'!$G$25*8760)+'Nuclear LCOE'!$G$52+'Nuclear LCOE'!$G$55)</f>
        <v>270.97459839715316</v>
      </c>
      <c r="AI4" s="26">
        <f>(('NREL ATB 2023 Financial'!$G$19*'NREL ATB 2023 Financial'!$E$21*'NREL ATB 2023 Financial'!$E$20*('Nuclear LCOE'!$G$17*1+0)+'Nuclear LCOE'!$G$53)*1000/('Nuclear LCOE'!$G$25*8760)+'Nuclear LCOE'!$G$52+'Nuclear LCOE'!$G$55)</f>
        <v>319.78643235450852</v>
      </c>
    </row>
    <row r="5" spans="2:35">
      <c r="B5" s="36" t="s">
        <v>112</v>
      </c>
      <c r="C5" s="40">
        <v>2030</v>
      </c>
      <c r="D5" s="251"/>
      <c r="E5" s="41" t="s">
        <v>269</v>
      </c>
      <c r="F5" s="45" t="s">
        <v>7</v>
      </c>
      <c r="G5" s="156">
        <f>$G$3-($G$3*15%)</f>
        <v>15810.754252503551</v>
      </c>
      <c r="H5" s="195">
        <f>$H$3-($H$3*15%)</f>
        <v>15810.754252503551</v>
      </c>
      <c r="I5" s="195">
        <f>$I$3-($I$3*15%)</f>
        <v>15810.754252503551</v>
      </c>
      <c r="K5" s="3"/>
      <c r="L5" s="3"/>
      <c r="M5" s="197" t="s">
        <v>320</v>
      </c>
      <c r="N5" s="153" t="s">
        <v>300</v>
      </c>
      <c r="O5" t="s">
        <v>243</v>
      </c>
      <c r="P5" s="26">
        <f>(('NREL ATB 2023 Financial'!$E$19*'NREL ATB 2023 Financial'!$E$21*'NREL ATB 2023 Financial'!$E$20*('Nuclear LCOE'!$G$9*1+0)+'Nuclear LCOE'!$G$48)*1000/('Nuclear LCOE'!$G$25*8760)+'Nuclear LCOE'!$G$47+'Nuclear LCOE'!$G$50)</f>
        <v>241.02606309637778</v>
      </c>
      <c r="Q5" s="26">
        <f>(('NREL ATB 2023 Financial'!$E$19*'NREL ATB 2023 Financial'!$E$21*'NREL ATB 2023 Financial'!$E$20*('Nuclear LCOE'!$G$10*1+0)+'Nuclear LCOE'!$G$48)*1000/('Nuclear LCOE'!$G$25*8760)+'Nuclear LCOE'!$G$47+'Nuclear LCOE'!$G$50)</f>
        <v>179.34652249781496</v>
      </c>
      <c r="S5" s="26">
        <f>(('NREL ATB 2023 Financial'!$F$19*'NREL ATB 2023 Financial'!$E$21*'NREL ATB 2023 Financial'!$E$20*('Nuclear LCOE'!$G$9*1+0)+'Nuclear LCOE'!$G$48)*1000/('Nuclear LCOE'!$G$25*8760)+'Nuclear LCOE'!$G$47+'Nuclear LCOE'!$G$50)</f>
        <v>244.03466300630305</v>
      </c>
      <c r="T5" s="26">
        <f>(('NREL ATB 2023 Financial'!$F$19*'NREL ATB 2023 Financial'!$E$21*'NREL ATB 2023 Financial'!$E$20*('Nuclear LCOE'!$G$10*1+0)+'Nuclear LCOE'!$G$48)*1000/('Nuclear LCOE'!$G$25*8760)+'Nuclear LCOE'!$G$47+'Nuclear LCOE'!$G$50)</f>
        <v>181.45254243476265</v>
      </c>
      <c r="V5" s="26">
        <f>(('NREL ATB 2023 Financial'!$G$19*'NREL ATB 2023 Financial'!$E$21*'NREL ATB 2023 Financial'!$E$20*('Nuclear LCOE'!$G$9*1+0)+'Nuclear LCOE'!$G$48)*1000/('Nuclear LCOE'!$G$25*8760)+'Nuclear LCOE'!$G$47+'Nuclear LCOE'!$G$50)</f>
        <v>264.99004365266364</v>
      </c>
      <c r="W5" s="26">
        <f>(('NREL ATB 2023 Financial'!$G$19*'NREL ATB 2023 Financial'!$E$21*'NREL ATB 2023 Financial'!$E$20*('Nuclear LCOE'!$G$10*1+0)+'Nuclear LCOE'!$G$48)*1000/('Nuclear LCOE'!$G$25*8760)+'Nuclear LCOE'!$G$47+'Nuclear LCOE'!$G$50)</f>
        <v>196.12130888721506</v>
      </c>
      <c r="X5" s="26"/>
      <c r="Y5" s="26">
        <f>(('NREL ATB 2023 Financial'!$E$19*'NREL ATB 2023 Financial'!$E$21*'NREL ATB 2023 Financial'!$E$20*('Nuclear LCOE'!$G$18*1+0)+'Nuclear LCOE'!$G$53)*1000/('Nuclear LCOE'!$G$25*8760)+'Nuclear LCOE'!$G$52+'Nuclear LCOE'!$G$55)</f>
        <v>250.06491707371922</v>
      </c>
      <c r="Z5" s="26">
        <f>(('NREL ATB 2023 Financial'!$E$19*'NREL ATB 2023 Financial'!$E$21*'NREL ATB 2023 Financial'!$E$20*('Nuclear LCOE'!$G$19*1+0)+'Nuclear LCOE'!$G$53)*1000/('Nuclear LCOE'!$G$25*8760)+'Nuclear LCOE'!$G$52+'Nuclear LCOE'!$G$55)</f>
        <v>188.00125393045195</v>
      </c>
      <c r="AA5" s="26">
        <f>(('NREL ATB 2023 Financial'!$E$19*'NREL ATB 2023 Financial'!$E$21*'NREL ATB 2023 Financial'!$E$20*('Nuclear LCOE'!$G$20*1+0)+'Nuclear LCOE'!$G$53)*1000/('Nuclear LCOE'!$G$25*8760)+'Nuclear LCOE'!$G$52+'Nuclear LCOE'!$G$55)</f>
        <v>219.03308550208558</v>
      </c>
      <c r="AC5" s="26">
        <f>(('NREL ATB 2023 Financial'!$F$19*'NREL ATB 2023 Financial'!$E$21*'NREL ATB 2023 Financial'!$E$20*('Nuclear LCOE'!$G$18*1+0)+'Nuclear LCOE'!$G$53)*1000/('Nuclear LCOE'!$G$25*8760)+'Nuclear LCOE'!$G$52+'Nuclear LCOE'!$G$55)</f>
        <v>253.09225368372668</v>
      </c>
      <c r="AD5" s="26">
        <f>(('NREL ATB 2023 Financial'!$F$19*'NREL ATB 2023 Financial'!$E$21*'NREL ATB 2023 Financial'!$E$20*('Nuclear LCOE'!$G$19*1+0)+'Nuclear LCOE'!$G$53)*1000/('Nuclear LCOE'!$G$25*8760)+'Nuclear LCOE'!$G$52+'Nuclear LCOE'!$G$55)</f>
        <v>190.12038955745714</v>
      </c>
      <c r="AE5" s="26">
        <f>(('NREL ATB 2023 Financial'!$F$19*'NREL ATB 2023 Financial'!$E$21*'NREL ATB 2023 Financial'!$E$20*('Nuclear LCOE'!$G$20*1+0)+'Nuclear LCOE'!$G$53)*1000/('Nuclear LCOE'!$G$25*8760)+'Nuclear LCOE'!$G$52+'Nuclear LCOE'!$G$55)</f>
        <v>221.6063216205919</v>
      </c>
      <c r="AG5" s="26">
        <f>(('NREL ATB 2023 Financial'!$G$19*'NREL ATB 2023 Financial'!$E$21*'NREL ATB 2023 Financial'!$E$20*('Nuclear LCOE'!$G$18*1+0)+'Nuclear LCOE'!$G$53)*1000/('Nuclear LCOE'!$G$25*8760)+'Nuclear LCOE'!$G$52+'Nuclear LCOE'!$G$55)</f>
        <v>274.17813844962211</v>
      </c>
      <c r="AH5" s="26">
        <f>(('NREL ATB 2023 Financial'!$G$19*'NREL ATB 2023 Financial'!$E$21*'NREL ATB 2023 Financial'!$E$20*('Nuclear LCOE'!$G$19*1+0)+'Nuclear LCOE'!$G$53)*1000/('Nuclear LCOE'!$G$25*8760)+'Nuclear LCOE'!$G$52+'Nuclear LCOE'!$G$55)</f>
        <v>204.88050889358394</v>
      </c>
      <c r="AI5" s="26">
        <f>(('NREL ATB 2023 Financial'!$G$19*'NREL ATB 2023 Financial'!$E$21*'NREL ATB 2023 Financial'!$E$20*('Nuclear LCOE'!$G$20*1+0)+'Nuclear LCOE'!$G$53)*1000/('Nuclear LCOE'!$G$25*8760)+'Nuclear LCOE'!$G$52+'Nuclear LCOE'!$G$55)</f>
        <v>239.52932367160301</v>
      </c>
    </row>
    <row r="6" spans="2:35">
      <c r="B6" s="44" t="s">
        <v>112</v>
      </c>
      <c r="C6" s="43">
        <v>2030</v>
      </c>
      <c r="D6" s="250" t="s">
        <v>242</v>
      </c>
      <c r="E6" s="28" t="s">
        <v>286</v>
      </c>
      <c r="F6" s="4" t="s">
        <v>7</v>
      </c>
      <c r="G6" s="154">
        <f>'TVA IRP'!$U$13</f>
        <v>19699.318277789112</v>
      </c>
      <c r="H6" s="192">
        <f>'TVA IRP'!$U$13</f>
        <v>19699.318277789112</v>
      </c>
      <c r="I6" s="192">
        <f>'TVA IRP'!$U$13</f>
        <v>19699.318277789112</v>
      </c>
      <c r="K6" s="3"/>
      <c r="L6" s="3"/>
      <c r="M6" s="197"/>
      <c r="N6" s="153"/>
      <c r="P6" s="4"/>
      <c r="S6" s="4"/>
      <c r="V6" s="4"/>
      <c r="Y6" s="4"/>
      <c r="AC6" s="4"/>
      <c r="AG6" s="4"/>
    </row>
    <row r="7" spans="2:35">
      <c r="B7" t="s">
        <v>112</v>
      </c>
      <c r="C7" s="4">
        <v>2030</v>
      </c>
      <c r="D7" s="251"/>
      <c r="E7" s="28" t="s">
        <v>270</v>
      </c>
      <c r="F7" s="4" t="s">
        <v>7</v>
      </c>
      <c r="G7" s="154">
        <f>$G$6-($G$6*30%)</f>
        <v>13789.522794452379</v>
      </c>
      <c r="H7" s="192">
        <f>$H$6-($H$6*30%)</f>
        <v>13789.522794452379</v>
      </c>
      <c r="I7" s="192">
        <f>$I$6-($I$6*30%)</f>
        <v>13789.522794452379</v>
      </c>
      <c r="K7" s="3"/>
      <c r="L7" s="3"/>
      <c r="M7" s="197" t="s">
        <v>301</v>
      </c>
      <c r="N7" s="153" t="s">
        <v>300</v>
      </c>
      <c r="O7" t="s">
        <v>241</v>
      </c>
      <c r="P7" s="26">
        <f>(('NREL ATB 2023 Financial'!$E$19*'NREL ATB 2023 Financial'!$E$21*'NREL ATB 2023 Financial'!$E$20*('Nuclear LCOE'!$H$3*1+0)+'Nuclear LCOE'!$H$33)*1000/('Nuclear LCOE'!$H$25*8760)+'Nuclear LCOE'!$H$32+'Nuclear LCOE'!$H$35)</f>
        <v>313.85877909844487</v>
      </c>
      <c r="Q7" s="26">
        <f>(('NREL ATB 2023 Financial'!$E$19*'NREL ATB 2023 Financial'!$E$21*'NREL ATB 2023 Financial'!$E$20*('Nuclear LCOE'!$H$4*1+0)+'Nuclear LCOE'!$H$33)*1000/('Nuclear LCOE'!$H$25*8760)+'Nuclear LCOE'!$H$32+'Nuclear LCOE'!$H$35)</f>
        <v>231.81222647529256</v>
      </c>
      <c r="S7" s="26">
        <f>(('NREL ATB 2023 Financial'!$F$19*'NREL ATB 2023 Financial'!$E$21*'NREL ATB 2023 Financial'!$E$20*('Nuclear LCOE'!$H$3*1+0)+'Nuclear LCOE'!$H$33)*1000/('Nuclear LCOE'!$H$25*8760)+'Nuclear LCOE'!$H$32+'Nuclear LCOE'!$H$35)</f>
        <v>317.8608395618694</v>
      </c>
      <c r="T7" s="26">
        <f>(('NREL ATB 2023 Financial'!$F$19*'NREL ATB 2023 Financial'!$E$21*'NREL ATB 2023 Financial'!$E$20*('Nuclear LCOE'!$H$4*1+0)+'Nuclear LCOE'!$H$33)*1000/('Nuclear LCOE'!$H$25*8760)+'Nuclear LCOE'!$H$32+'Nuclear LCOE'!$H$35)</f>
        <v>234.61366879968975</v>
      </c>
      <c r="V7" s="26">
        <f>(('NREL ATB 2023 Financial'!$G$19*'NREL ATB 2023 Financial'!$E$21*'NREL ATB 2023 Financial'!$E$20*('Nuclear LCOE'!$H$3*1+0)+'Nuclear LCOE'!$H$33)*1000/('Nuclear LCOE'!$H$25*8760)+'Nuclear LCOE'!$H$32+'Nuclear LCOE'!$H$35)</f>
        <v>345.73583221348247</v>
      </c>
      <c r="W7" s="26">
        <f>(('NREL ATB 2023 Financial'!$G$19*'NREL ATB 2023 Financial'!$E$21*'NREL ATB 2023 Financial'!$E$20*('Nuclear LCOE'!$H$4*1+0)+'Nuclear LCOE'!$H$33)*1000/('Nuclear LCOE'!$H$25*8760)+'Nuclear LCOE'!$H$32+'Nuclear LCOE'!$H$35)</f>
        <v>254.12616365581894</v>
      </c>
      <c r="X7" s="26"/>
      <c r="Y7" s="26">
        <f>(('NREL ATB 2023 Financial'!$H$19*'NREL ATB 2023 Financial'!$H$21*'NREL ATB 2023 Financial'!$H$20*('Nuclear LCOE'!$H$12*1+0)+'Nuclear LCOE'!$H$38)*1000/('Nuclear LCOE'!$H$25*8760)+'Nuclear LCOE'!$H$37+'Nuclear LCOE'!$H$40)</f>
        <v>382.59210038737149</v>
      </c>
      <c r="Z7" s="26">
        <f>(('NREL ATB 2023 Financial'!$H$19*'NREL ATB 2023 Financial'!$H$21*'NREL ATB 2023 Financial'!$H$20*('Nuclear LCOE'!$H$13*1+0)+'Nuclear LCOE'!$H$38)*1000/('Nuclear LCOE'!$H$25*8760)+'Nuclear LCOE'!$H$37+'Nuclear LCOE'!$H$40)</f>
        <v>282.57781055994263</v>
      </c>
      <c r="AA7" s="26">
        <f>(('NREL ATB 2023 Financial'!$H$19*'NREL ATB 2023 Financial'!$H$21*'NREL ATB 2023 Financial'!$H$20*('Nuclear LCOE'!$H$14*1+0)+'Nuclear LCOE'!$H$38)*1000/('Nuclear LCOE'!$H$25*8760)+'Nuclear LCOE'!$H$37+'Nuclear LCOE'!$H$40)</f>
        <v>332.58495547365709</v>
      </c>
      <c r="AC7" s="26">
        <f>(('NREL ATB 2023 Financial'!$F$19*'NREL ATB 2023 Financial'!$H$21*'NREL ATB 2023 Financial'!$H$20*('Nuclear LCOE'!$H$12*1+0)+'Nuclear LCOE'!$H$38)*1000/('Nuclear LCOE'!$H$25*8760)+'Nuclear LCOE'!$H$37+'Nuclear LCOE'!$H$40)</f>
        <v>387.47058976076761</v>
      </c>
      <c r="AD7" s="26">
        <f>(('NREL ATB 2023 Financial'!$F$19*'NREL ATB 2023 Financial'!$H$21*'NREL ATB 2023 Financial'!$H$20*('Nuclear LCOE'!$H$13*1+0)+'Nuclear LCOE'!$H$38)*1000/('Nuclear LCOE'!$H$25*8760)+'Nuclear LCOE'!$H$37+'Nuclear LCOE'!$H$40)</f>
        <v>285.99275312131994</v>
      </c>
      <c r="AE7" s="26">
        <f>(('NREL ATB 2023 Financial'!$F$19*'NREL ATB 2023 Financial'!$H$21*'NREL ATB 2023 Financial'!$H$20*('Nuclear LCOE'!$H$14*1+0)+'Nuclear LCOE'!$H$38)*1000/('Nuclear LCOE'!$H$25*8760)+'Nuclear LCOE'!$H$37+'Nuclear LCOE'!$H$40)</f>
        <v>336.73167144104383</v>
      </c>
      <c r="AG7" s="26">
        <f>(('NREL ATB 2023 Financial'!$G$19*'NREL ATB 2023 Financial'!$H$21*'NREL ATB 2023 Financial'!$H$20*('Nuclear LCOE'!$H$12*1+0)+'Nuclear LCOE'!$H$38)*1000/('Nuclear LCOE'!$H$25*8760)+'Nuclear LCOE'!$H$37+'Nuclear LCOE'!$H$40)</f>
        <v>421.45005026047892</v>
      </c>
      <c r="AH7" s="26">
        <f>(('NREL ATB 2023 Financial'!$G$19*'NREL ATB 2023 Financial'!$H$21*'NREL ATB 2023 Financial'!$H$20*('Nuclear LCOE'!$H$13*1+0)+'Nuclear LCOE'!$H$38)*1000/('Nuclear LCOE'!$H$25*8760)+'Nuclear LCOE'!$H$37+'Nuclear LCOE'!$H$40)</f>
        <v>309.77837547111778</v>
      </c>
      <c r="AI7" s="26">
        <f>(('NREL ATB 2023 Financial'!$G$19*'NREL ATB 2023 Financial'!$H$21*'NREL ATB 2023 Financial'!$H$20*('Nuclear LCOE'!$H$14*1+0)+'Nuclear LCOE'!$H$38)*1000/('Nuclear LCOE'!$H$25*8760)+'Nuclear LCOE'!$H$37+'Nuclear LCOE'!$H$40)</f>
        <v>365.61421286579838</v>
      </c>
    </row>
    <row r="8" spans="2:35">
      <c r="B8" s="36" t="s">
        <v>112</v>
      </c>
      <c r="C8" s="40">
        <v>2030</v>
      </c>
      <c r="D8" s="252"/>
      <c r="E8" s="41" t="s">
        <v>269</v>
      </c>
      <c r="F8" s="40" t="s">
        <v>7</v>
      </c>
      <c r="G8" s="156">
        <f>$G$6-($G$6*15%)</f>
        <v>16744.420536120746</v>
      </c>
      <c r="H8" s="195">
        <f>$H$6-($H$6*15%)</f>
        <v>16744.420536120746</v>
      </c>
      <c r="I8" s="195">
        <f>$I$6-($I$6*15%)</f>
        <v>16744.420536120746</v>
      </c>
      <c r="K8" s="3"/>
      <c r="L8" s="3"/>
      <c r="M8" s="197" t="s">
        <v>301</v>
      </c>
      <c r="N8" s="153" t="s">
        <v>300</v>
      </c>
      <c r="O8" t="s">
        <v>242</v>
      </c>
      <c r="P8" s="26">
        <f>(('NREL ATB 2023 Financial'!$E$19*'NREL ATB 2023 Financial'!$E$21*'NREL ATB 2023 Financial'!$E$20*('Nuclear LCOE'!$H$6*1+0)+'Nuclear LCOE'!$H$48)*1000/('Nuclear LCOE'!$H$25*8760)+'Nuclear LCOE'!$H$47+'Nuclear LCOE'!$H$50)</f>
        <v>325.06631306035621</v>
      </c>
      <c r="Q8" s="26">
        <f>(('NREL ATB 2023 Financial'!$E$19*'NREL ATB 2023 Financial'!$E$21*'NREL ATB 2023 Financial'!$E$20*('Nuclear LCOE'!$H$7*1+0)+'Nuclear LCOE'!$H$48)*1000/('Nuclear LCOE'!$H$25*8760)+'Nuclear LCOE'!$H$47+'Nuclear LCOE'!$H$50)</f>
        <v>238.17469747259992</v>
      </c>
      <c r="S8" s="26">
        <f>(('NREL ATB 2023 Financial'!$F$19*'NREL ATB 2023 Financial'!$E$21*'NREL ATB 2023 Financial'!$E$20*('Nuclear LCOE'!$H$6*1+0)+'Nuclear LCOE'!$H$48)*1000/('Nuclear LCOE'!$H$25*8760)+'Nuclear LCOE'!$H$47+'Nuclear LCOE'!$H$50)</f>
        <v>329.3047056341926</v>
      </c>
      <c r="T8" s="26">
        <f>(('NREL ATB 2023 Financial'!$F$19*'NREL ATB 2023 Financial'!$E$21*'NREL ATB 2023 Financial'!$E$20*('Nuclear LCOE'!$H$7*1+0)+'Nuclear LCOE'!$H$48)*1000/('Nuclear LCOE'!$H$25*8760)+'Nuclear LCOE'!$H$47+'Nuclear LCOE'!$H$50)</f>
        <v>241.14157227428538</v>
      </c>
      <c r="V8" s="26">
        <f>(('NREL ATB 2023 Financial'!$G$19*'NREL ATB 2023 Financial'!$E$21*'NREL ATB 2023 Financial'!$E$20*('Nuclear LCOE'!$H$6*1+0)+'Nuclear LCOE'!$H$48)*1000/('Nuclear LCOE'!$H$25*8760)+'Nuclear LCOE'!$H$47+'Nuclear LCOE'!$H$50)</f>
        <v>358.82578931848161</v>
      </c>
      <c r="W8" s="26">
        <f>(('NREL ATB 2023 Financial'!$G$19*'NREL ATB 2023 Financial'!$E$21*'NREL ATB 2023 Financial'!$E$20*('Nuclear LCOE'!$H$7*1+0)+'Nuclear LCOE'!$H$48)*1000/('Nuclear LCOE'!$H$25*8760)+'Nuclear LCOE'!$H$47+'Nuclear LCOE'!$H$50)</f>
        <v>261.80633085328765</v>
      </c>
      <c r="X8" s="26"/>
      <c r="Y8" s="26">
        <f>(('NREL ATB 2023 Financial'!$H$19*'NREL ATB 2023 Financial'!$H$21*'NREL ATB 2023 Financial'!$H$20*('Nuclear LCOE'!$H$15*1+0)+'Nuclear LCOE'!$H$53)*1000/('Nuclear LCOE'!$H$25*8760)+'Nuclear LCOE'!$H$52+'Nuclear LCOE'!$H$55)</f>
        <v>334.62854568741676</v>
      </c>
      <c r="Z8" s="26">
        <f>(('NREL ATB 2023 Financial'!$H$19*'NREL ATB 2023 Financial'!$H$21*'NREL ATB 2023 Financial'!$H$20*('Nuclear LCOE'!$H$16*1+0)+'Nuclear LCOE'!$H$53)*1000/('Nuclear LCOE'!$H$25*8760)+'Nuclear LCOE'!$H$52+'Nuclear LCOE'!$H$55)</f>
        <v>247.19579396004022</v>
      </c>
      <c r="AA8" s="26">
        <f>(('NREL ATB 2023 Financial'!$H$19*'NREL ATB 2023 Financial'!$H$21*'NREL ATB 2023 Financial'!$H$20*('Nuclear LCOE'!$H$17*1+0)+'Nuclear LCOE'!$H$53)*1000/('Nuclear LCOE'!$H$25*8760)+'Nuclear LCOE'!$H$52+'Nuclear LCOE'!$H$55)</f>
        <v>290.91216982372845</v>
      </c>
      <c r="AC8" s="26">
        <f>(('NREL ATB 2023 Financial'!$F$19*'NREL ATB 2023 Financial'!$H$21*'NREL ATB 2023 Financial'!$H$20*('Nuclear LCOE'!$H$15*1+0)+'Nuclear LCOE'!$H$53)*1000/('Nuclear LCOE'!$H$25*8760)+'Nuclear LCOE'!$H$52+'Nuclear LCOE'!$H$55)</f>
        <v>338.89333375844905</v>
      </c>
      <c r="AD8" s="26">
        <f>(('NREL ATB 2023 Financial'!$F$19*'NREL ATB 2023 Financial'!$H$21*'NREL ATB 2023 Financial'!$H$20*('Nuclear LCOE'!$H$16*1+0)+'Nuclear LCOE'!$H$53)*1000/('Nuclear LCOE'!$H$25*8760)+'Nuclear LCOE'!$H$52+'Nuclear LCOE'!$H$55)</f>
        <v>250.18114560976286</v>
      </c>
      <c r="AE8" s="26">
        <f>(('NREL ATB 2023 Financial'!$F$19*'NREL ATB 2023 Financial'!$H$21*'NREL ATB 2023 Financial'!$H$20*('Nuclear LCOE'!$H$17*1+0)+'Nuclear LCOE'!$H$53)*1000/('Nuclear LCOE'!$H$25*8760)+'Nuclear LCOE'!$H$52+'Nuclear LCOE'!$H$55)</f>
        <v>294.53723968410594</v>
      </c>
      <c r="AG8" s="26">
        <f>(('NREL ATB 2023 Financial'!$G$19*'NREL ATB 2023 Financial'!$H$21*'NREL ATB 2023 Financial'!$H$20*('Nuclear LCOE'!$H$15*1+0)+'Nuclear LCOE'!$H$53)*1000/('Nuclear LCOE'!$H$25*8760)+'Nuclear LCOE'!$H$52+'Nuclear LCOE'!$H$55)</f>
        <v>368.59826631186388</v>
      </c>
      <c r="AH8" s="26">
        <f>(('NREL ATB 2023 Financial'!$G$19*'NREL ATB 2023 Financial'!$H$21*'NREL ATB 2023 Financial'!$H$20*('Nuclear LCOE'!$H$16*1+0)+'Nuclear LCOE'!$H$53)*1000/('Nuclear LCOE'!$H$25*8760)+'Nuclear LCOE'!$H$52+'Nuclear LCOE'!$H$55)</f>
        <v>270.97459839715316</v>
      </c>
      <c r="AI8" s="26">
        <f>(('NREL ATB 2023 Financial'!$G$19*'NREL ATB 2023 Financial'!$H$21*'NREL ATB 2023 Financial'!$H$20*('Nuclear LCOE'!$H$17*1+0)+'Nuclear LCOE'!$H$53)*1000/('Nuclear LCOE'!$H$25*8760)+'Nuclear LCOE'!$H$52+'Nuclear LCOE'!$H$55)</f>
        <v>319.78643235450852</v>
      </c>
    </row>
    <row r="9" spans="2:35">
      <c r="B9" s="44" t="s">
        <v>112</v>
      </c>
      <c r="C9" s="43">
        <v>2030</v>
      </c>
      <c r="D9" s="250" t="s">
        <v>243</v>
      </c>
      <c r="E9" s="49" t="s">
        <v>271</v>
      </c>
      <c r="F9" s="43" t="s">
        <v>7</v>
      </c>
      <c r="G9" s="199">
        <f>$G$6*(1+'TVA IRP'!$I$76)</f>
        <v>13983.453907031651</v>
      </c>
      <c r="H9" s="205">
        <f>$H$6*(1+'TVA IRP'!$I$76)</f>
        <v>13983.453907031651</v>
      </c>
      <c r="I9" s="205">
        <f>$I$6*(1+'TVA IRP'!$I$76)</f>
        <v>13983.453907031651</v>
      </c>
      <c r="K9" s="3"/>
      <c r="L9" s="3"/>
      <c r="M9" s="197" t="s">
        <v>301</v>
      </c>
      <c r="N9" s="153" t="s">
        <v>300</v>
      </c>
      <c r="O9" t="s">
        <v>243</v>
      </c>
      <c r="P9" s="26">
        <f>(('NREL ATB 2023 Financial'!$E$19*'NREL ATB 2023 Financial'!$E$21*'NREL ATB 2023 Financial'!$E$20*('Nuclear LCOE'!$H$9*1+0)+'Nuclear LCOE'!$H$48)*1000/('Nuclear LCOE'!$H$25*8760)+'Nuclear LCOE'!$H$47+'Nuclear LCOE'!$H$50)</f>
        <v>241.02606309637778</v>
      </c>
      <c r="Q9" s="26">
        <f>(('NREL ATB 2023 Financial'!$E$19*'NREL ATB 2023 Financial'!$E$21*'NREL ATB 2023 Financial'!$E$20*('Nuclear LCOE'!$H$10*1+0)+'Nuclear LCOE'!$H$48)*1000/('Nuclear LCOE'!$H$25*8760)+'Nuclear LCOE'!$H$47+'Nuclear LCOE'!$H$50)</f>
        <v>179.34652249781496</v>
      </c>
      <c r="S9" s="26">
        <f>(('NREL ATB 2023 Financial'!$F$19*'NREL ATB 2023 Financial'!$E$21*'NREL ATB 2023 Financial'!$E$20*('Nuclear LCOE'!$H$9*1+0)+'Nuclear LCOE'!$H$48)*1000/('Nuclear LCOE'!$H$25*8760)+'Nuclear LCOE'!$H$47+'Nuclear LCOE'!$H$50)</f>
        <v>244.03466300630305</v>
      </c>
      <c r="T9" s="26">
        <f>(('NREL ATB 2023 Financial'!$F$19*'NREL ATB 2023 Financial'!$E$21*'NREL ATB 2023 Financial'!$E$20*('Nuclear LCOE'!$H$10*1+0)+'Nuclear LCOE'!$H$48)*1000/('Nuclear LCOE'!$H$25*8760)+'Nuclear LCOE'!$H$47+'Nuclear LCOE'!$H$50)</f>
        <v>181.45254243476265</v>
      </c>
      <c r="V9" s="26">
        <f>(('NREL ATB 2023 Financial'!$G$19*'NREL ATB 2023 Financial'!$E$21*'NREL ATB 2023 Financial'!$E$20*('Nuclear LCOE'!$H$9*1+0)+'Nuclear LCOE'!$H$48)*1000/('Nuclear LCOE'!$H$25*8760)+'Nuclear LCOE'!$H$47+'Nuclear LCOE'!$H$50)</f>
        <v>264.99004365266364</v>
      </c>
      <c r="W9" s="26">
        <f>(('NREL ATB 2023 Financial'!$G$19*'NREL ATB 2023 Financial'!$E$21*'NREL ATB 2023 Financial'!$E$20*('Nuclear LCOE'!$H$10*1+0)+'Nuclear LCOE'!$H$48)*1000/('Nuclear LCOE'!$H$25*8760)+'Nuclear LCOE'!$H$47+'Nuclear LCOE'!$H$50)</f>
        <v>196.12130888721506</v>
      </c>
      <c r="X9" s="26"/>
      <c r="Y9" s="26">
        <f>(('NREL ATB 2023 Financial'!$H$19*'NREL ATB 2023 Financial'!$H$21*'NREL ATB 2023 Financial'!$H$20*('Nuclear LCOE'!$H$18*1+0)+'Nuclear LCOE'!$H$53)*1000/('Nuclear LCOE'!$H$25*8760)+'Nuclear LCOE'!$H$52+'Nuclear LCOE'!$H$55)</f>
        <v>250.06491707371922</v>
      </c>
      <c r="Z9" s="26">
        <f>(('NREL ATB 2023 Financial'!$H$19*'NREL ATB 2023 Financial'!$H$21*'NREL ATB 2023 Financial'!$H$20*('Nuclear LCOE'!$H$19*1+0)+'Nuclear LCOE'!$H$53)*1000/('Nuclear LCOE'!$H$25*8760)+'Nuclear LCOE'!$H$52+'Nuclear LCOE'!$H$55)</f>
        <v>188.00125393045195</v>
      </c>
      <c r="AA9" s="26">
        <f>(('NREL ATB 2023 Financial'!$E$19*'NREL ATB 2023 Financial'!$E$21*'NREL ATB 2023 Financial'!$E$20*('Nuclear LCOE'!$H$20*1+0)+'Nuclear LCOE'!$H$53)*1000/('Nuclear LCOE'!$H$25*8760)+'Nuclear LCOE'!$H$52+'Nuclear LCOE'!$H$55)</f>
        <v>219.03308550208558</v>
      </c>
      <c r="AC9" s="26">
        <f>(('NREL ATB 2023 Financial'!$F$19*'NREL ATB 2023 Financial'!$H$21*'NREL ATB 2023 Financial'!$H$20*('Nuclear LCOE'!$H$18*1+0)+'Nuclear LCOE'!$H$53)*1000/('Nuclear LCOE'!$H$25*8760)+'Nuclear LCOE'!$H$52+'Nuclear LCOE'!$H$55)</f>
        <v>253.09225368372668</v>
      </c>
      <c r="AD9" s="26">
        <f>(('NREL ATB 2023 Financial'!$F$19*'NREL ATB 2023 Financial'!$H$21*'NREL ATB 2023 Financial'!$H$20*('Nuclear LCOE'!$H$19*1+0)+'Nuclear LCOE'!$H$53)*1000/('Nuclear LCOE'!$H$25*8760)+'Nuclear LCOE'!$H$52+'Nuclear LCOE'!$H$55)</f>
        <v>190.12038955745714</v>
      </c>
      <c r="AE9" s="26">
        <f>(('NREL ATB 2023 Financial'!$F$19*'NREL ATB 2023 Financial'!$E$21*'NREL ATB 2023 Financial'!$E$20*('Nuclear LCOE'!$H$20*1+0)+'Nuclear LCOE'!$H$53)*1000/('Nuclear LCOE'!$H$25*8760)+'Nuclear LCOE'!$H$52+'Nuclear LCOE'!$H$55)</f>
        <v>221.6063216205919</v>
      </c>
      <c r="AG9" s="26">
        <f>(('NREL ATB 2023 Financial'!$G$19*'NREL ATB 2023 Financial'!$H$21*'NREL ATB 2023 Financial'!$H$20*('Nuclear LCOE'!$H$18*1+0)+'Nuclear LCOE'!$H$53)*1000/('Nuclear LCOE'!$H$25*8760)+'Nuclear LCOE'!$H$52+'Nuclear LCOE'!$H$55)</f>
        <v>274.17813844962211</v>
      </c>
      <c r="AH9" s="26">
        <f>(('NREL ATB 2023 Financial'!$G$19*'NREL ATB 2023 Financial'!$H$21*'NREL ATB 2023 Financial'!$H$20*('Nuclear LCOE'!$H$19*1+0)+'Nuclear LCOE'!$H$53)*1000/('Nuclear LCOE'!$H$25*8760)+'Nuclear LCOE'!$H$52+'Nuclear LCOE'!$H$55)</f>
        <v>204.88050889358394</v>
      </c>
      <c r="AI9" s="26">
        <f>(('NREL ATB 2023 Financial'!$G$19*'NREL ATB 2023 Financial'!$E$21*'NREL ATB 2023 Financial'!$E$20*('Nuclear LCOE'!$H$20*1+0)+'Nuclear LCOE'!$H$53)*1000/('Nuclear LCOE'!$H$25*8760)+'Nuclear LCOE'!$H$52+'Nuclear LCOE'!$H$55)</f>
        <v>239.52932367160301</v>
      </c>
    </row>
    <row r="10" spans="2:35">
      <c r="B10" t="s">
        <v>112</v>
      </c>
      <c r="C10" s="4">
        <v>2030</v>
      </c>
      <c r="D10" s="251"/>
      <c r="E10" s="28" t="s">
        <v>270</v>
      </c>
      <c r="F10" s="4" t="s">
        <v>7</v>
      </c>
      <c r="G10" s="154">
        <f>$G$9-($G$9*30%)</f>
        <v>9788.4177349221573</v>
      </c>
      <c r="H10" s="192">
        <f>$H$9-($H$9*30%)</f>
        <v>9788.4177349221573</v>
      </c>
      <c r="I10" s="192">
        <f>$I$9-($I$9*30%)</f>
        <v>9788.4177349221573</v>
      </c>
      <c r="K10" s="3"/>
      <c r="L10" s="3"/>
      <c r="M10" s="197"/>
      <c r="P10" s="4"/>
      <c r="S10" s="4"/>
      <c r="V10" s="4"/>
      <c r="Y10" s="4"/>
      <c r="AC10" s="4"/>
      <c r="AG10" s="4"/>
    </row>
    <row r="11" spans="2:35">
      <c r="B11" s="36" t="s">
        <v>112</v>
      </c>
      <c r="C11" s="40">
        <v>2030</v>
      </c>
      <c r="D11" s="252"/>
      <c r="E11" s="41" t="s">
        <v>269</v>
      </c>
      <c r="F11" s="40" t="s">
        <v>7</v>
      </c>
      <c r="G11" s="156">
        <f>$G$9-($G$9*15%)</f>
        <v>11885.935820976903</v>
      </c>
      <c r="H11" s="195">
        <f>$H$9-($H$9*15%)</f>
        <v>11885.935820976903</v>
      </c>
      <c r="I11" s="195">
        <f>$I$9-($I$9*15%)</f>
        <v>11885.935820976903</v>
      </c>
      <c r="K11" s="3"/>
      <c r="L11" s="3"/>
      <c r="M11" s="197" t="s">
        <v>302</v>
      </c>
      <c r="N11" s="153" t="s">
        <v>300</v>
      </c>
      <c r="O11" t="s">
        <v>241</v>
      </c>
      <c r="P11" s="26">
        <f>(('NREL ATB 2023 Financial'!$E$19*'NREL ATB 2023 Financial'!$E$21*'NREL ATB 2023 Financial'!$E$20*('Nuclear LCOE'!$I$3*1+0)+'Nuclear LCOE'!$I$33)*1000/('Nuclear LCOE'!$I$25*8760)+'Nuclear LCOE'!$I$32+'Nuclear LCOE'!$I$35)</f>
        <v>313.85877909844487</v>
      </c>
      <c r="Q11" s="26">
        <f>(('NREL ATB 2023 Financial'!$E$19*'NREL ATB 2023 Financial'!$E$21*'NREL ATB 2023 Financial'!$E$20*('Nuclear LCOE'!$I$4*1+0)+'Nuclear LCOE'!$I$33)*1000/('Nuclear LCOE'!$I$25*8760)+'Nuclear LCOE'!$I$32+'Nuclear LCOE'!$I$35)</f>
        <v>231.81222647529256</v>
      </c>
      <c r="S11" s="26">
        <f>(('NREL ATB 2023 Financial'!$F$19*'NREL ATB 2023 Financial'!$E$21*'NREL ATB 2023 Financial'!$E$20*('Nuclear LCOE'!$I$3*1+0)+'Nuclear LCOE'!$I$33)*1000/('Nuclear LCOE'!$I$25*8760)+'Nuclear LCOE'!$I$32+'Nuclear LCOE'!$I$35)</f>
        <v>317.8608395618694</v>
      </c>
      <c r="T11" s="26">
        <f>(('NREL ATB 2023 Financial'!$F$19*'NREL ATB 2023 Financial'!$E$21*'NREL ATB 2023 Financial'!$E$20*('Nuclear LCOE'!$I$4*1+0)+'Nuclear LCOE'!$I$33)*1000/('Nuclear LCOE'!$I$25*8760)+'Nuclear LCOE'!$I$32+'Nuclear LCOE'!$I$35)</f>
        <v>234.61366879968975</v>
      </c>
      <c r="V11" s="26">
        <f>(('NREL ATB 2023 Financial'!$G$19*'NREL ATB 2023 Financial'!$E$21*'NREL ATB 2023 Financial'!$E$20*('Nuclear LCOE'!$I$3*1+0)+'Nuclear LCOE'!$I$33)*1000/('Nuclear LCOE'!$I$25*8760)+'Nuclear LCOE'!$I$32+'Nuclear LCOE'!$I$35)</f>
        <v>345.73583221348247</v>
      </c>
      <c r="W11" s="26">
        <f>(('NREL ATB 2023 Financial'!$G$19*'NREL ATB 2023 Financial'!$E$21*'NREL ATB 2023 Financial'!$E$20*('Nuclear LCOE'!$I$4*1+0)+'Nuclear LCOE'!$I$33)*1000/('Nuclear LCOE'!$I$25*8760)+'Nuclear LCOE'!$I$32+'Nuclear LCOE'!$I$35)</f>
        <v>254.12616365581894</v>
      </c>
      <c r="X11" s="26"/>
      <c r="Y11" s="26">
        <f>(('NREL ATB 2023 Financial'!$I$19*'NREL ATB 2023 Financial'!$I$21*'NREL ATB 2023 Financial'!$I$20*('Nuclear LCOE'!$I$12*1+0)+'Nuclear LCOE'!$I$38)*1000/('Nuclear LCOE'!$I$25*8760)+'Nuclear LCOE'!$I$37+'Nuclear LCOE'!$I$40)</f>
        <v>382.59210038737149</v>
      </c>
      <c r="Z11" s="26">
        <f>(('NREL ATB 2023 Financial'!$I$19*'NREL ATB 2023 Financial'!$I$21*'NREL ATB 2023 Financial'!$I$20*('Nuclear LCOE'!$I$13*1+0)+'Nuclear LCOE'!$I$38)*1000/('Nuclear LCOE'!$I$25*8760)+'Nuclear LCOE'!$I$37+'Nuclear LCOE'!$I$40)</f>
        <v>282.57781055994263</v>
      </c>
      <c r="AA11" s="26">
        <f>(('NREL ATB 2023 Financial'!$I$19*'NREL ATB 2023 Financial'!$I$21*'NREL ATB 2023 Financial'!$I$20*('Nuclear LCOE'!$I$14*1+0)+'Nuclear LCOE'!$I$38)*1000/('Nuclear LCOE'!$I$25*8760)+'Nuclear LCOE'!$I$37+'Nuclear LCOE'!$I$40)</f>
        <v>332.58495547365709</v>
      </c>
      <c r="AC11" s="26">
        <f>(('NREL ATB 2023 Financial'!$F$19*'NREL ATB 2023 Financial'!$I$21*'NREL ATB 2023 Financial'!$I$20*('Nuclear LCOE'!$I$12*1+0)+'Nuclear LCOE'!$I$38)*1000/('Nuclear LCOE'!$I$25*8760)+'Nuclear LCOE'!$I$37+'Nuclear LCOE'!$I$40)</f>
        <v>387.47058976076761</v>
      </c>
      <c r="AD11" s="26">
        <f>(('NREL ATB 2023 Financial'!$F$19*'NREL ATB 2023 Financial'!$I$21*'NREL ATB 2023 Financial'!$I$20*('Nuclear LCOE'!$I$13*1+0)+'Nuclear LCOE'!$I$38)*1000/('Nuclear LCOE'!$I$25*8760)+'Nuclear LCOE'!$I$37+'Nuclear LCOE'!$I$40)</f>
        <v>285.99275312131994</v>
      </c>
      <c r="AE11" s="26">
        <f>(('NREL ATB 2023 Financial'!$F$19*'NREL ATB 2023 Financial'!$I$21*'NREL ATB 2023 Financial'!$I$20*('Nuclear LCOE'!$I$14*1+0)+'Nuclear LCOE'!$I$38)*1000/('Nuclear LCOE'!$I$25*8760)+'Nuclear LCOE'!$I$37+'Nuclear LCOE'!$I$40)</f>
        <v>336.73167144104383</v>
      </c>
      <c r="AG11" s="26">
        <f>(('NREL ATB 2023 Financial'!$G$19*'NREL ATB 2023 Financial'!$I$21*'NREL ATB 2023 Financial'!$I$20*('Nuclear LCOE'!$I$12*1+0)+'Nuclear LCOE'!$I$38)*1000/('Nuclear LCOE'!$I$25*8760)+'Nuclear LCOE'!$I$37+'Nuclear LCOE'!$I$40)</f>
        <v>421.45005026047892</v>
      </c>
      <c r="AH11" s="26">
        <f>(('NREL ATB 2023 Financial'!$G$19*'NREL ATB 2023 Financial'!$I$21*'NREL ATB 2023 Financial'!$I$20*('Nuclear LCOE'!$I$13*1+0)+'Nuclear LCOE'!$I$38)*1000/('Nuclear LCOE'!$I$25*8760)+'Nuclear LCOE'!$I$37+'Nuclear LCOE'!$I$40)</f>
        <v>309.77837547111778</v>
      </c>
      <c r="AI11" s="26">
        <f>(('NREL ATB 2023 Financial'!$G$19*'NREL ATB 2023 Financial'!$I$21*'NREL ATB 2023 Financial'!$I$20*('Nuclear LCOE'!$I$14*1+0)+'Nuclear LCOE'!$I$38)*1000/('Nuclear LCOE'!$I$25*8760)+'Nuclear LCOE'!$I$37+'Nuclear LCOE'!$I$40)</f>
        <v>365.61421286579838</v>
      </c>
    </row>
    <row r="12" spans="2:35">
      <c r="B12" t="s">
        <v>112</v>
      </c>
      <c r="C12" s="4">
        <v>2040</v>
      </c>
      <c r="D12" s="251" t="s">
        <v>241</v>
      </c>
      <c r="E12" s="28" t="s">
        <v>111</v>
      </c>
      <c r="F12" s="4" t="s">
        <v>7</v>
      </c>
      <c r="G12" s="154">
        <f>'Vogtle Costs'!$C$7*'US CPI'!$N$26</f>
        <v>22674.37789377672</v>
      </c>
      <c r="H12" s="192">
        <f>'Vogtle Costs'!$C$7*'US CPI'!$N$26</f>
        <v>22674.37789377672</v>
      </c>
      <c r="I12" s="192">
        <f>'Vogtle Costs'!$C$7*'US CPI'!$N$26</f>
        <v>22674.37789377672</v>
      </c>
      <c r="K12" s="164"/>
      <c r="M12" s="197" t="s">
        <v>302</v>
      </c>
      <c r="N12" s="153" t="s">
        <v>300</v>
      </c>
      <c r="O12" t="s">
        <v>242</v>
      </c>
      <c r="P12" s="26">
        <f>(('NREL ATB 2023 Financial'!$E$19*'NREL ATB 2023 Financial'!$E$21*'NREL ATB 2023 Financial'!$E$20*('Nuclear LCOE'!$I$6*1+0)+'Nuclear LCOE'!$I$48)*1000/('Nuclear LCOE'!$I$25*8760)+'Nuclear LCOE'!$I$47+'Nuclear LCOE'!$I$50)</f>
        <v>325.06631306035621</v>
      </c>
      <c r="Q12" s="26">
        <f>(('NREL ATB 2023 Financial'!$E$19*'NREL ATB 2023 Financial'!$E$21*'NREL ATB 2023 Financial'!$E$20*('Nuclear LCOE'!$I$7*1+0)+'Nuclear LCOE'!$I$48)*1000/('Nuclear LCOE'!$I$25*8760)+'Nuclear LCOE'!$I$47+'Nuclear LCOE'!$I$50)</f>
        <v>238.17469747259992</v>
      </c>
      <c r="S12" s="26">
        <f>(('NREL ATB 2023 Financial'!$F$19*'NREL ATB 2023 Financial'!$E$21*'NREL ATB 2023 Financial'!$E$20*('Nuclear LCOE'!$I$6*1+0)+'Nuclear LCOE'!$I$48)*1000/('Nuclear LCOE'!$I$25*8760)+'Nuclear LCOE'!$I$47+'Nuclear LCOE'!$I$50)</f>
        <v>329.3047056341926</v>
      </c>
      <c r="T12" s="26">
        <f>(('NREL ATB 2023 Financial'!$F$19*'NREL ATB 2023 Financial'!$E$21*'NREL ATB 2023 Financial'!$E$20*('Nuclear LCOE'!$I$7*1+0)+'Nuclear LCOE'!$I$48)*1000/('Nuclear LCOE'!$I$25*8760)+'Nuclear LCOE'!$I$47+'Nuclear LCOE'!$I$50)</f>
        <v>241.14157227428538</v>
      </c>
      <c r="V12" s="26">
        <f>(('NREL ATB 2023 Financial'!$G$19*'NREL ATB 2023 Financial'!$E$21*'NREL ATB 2023 Financial'!$E$20*('Nuclear LCOE'!$I$6*1+0)+'Nuclear LCOE'!$I$48)*1000/('Nuclear LCOE'!$I$25*8760)+'Nuclear LCOE'!$I$47+'Nuclear LCOE'!$I$50)</f>
        <v>358.82578931848161</v>
      </c>
      <c r="W12" s="26">
        <f>(('NREL ATB 2023 Financial'!$G$19*'NREL ATB 2023 Financial'!$E$21*'NREL ATB 2023 Financial'!$E$20*('Nuclear LCOE'!$I$7*1+0)+'Nuclear LCOE'!$I$48)*1000/('Nuclear LCOE'!$I$25*8760)+'Nuclear LCOE'!$I$47+'Nuclear LCOE'!$I$50)</f>
        <v>261.80633085328765</v>
      </c>
      <c r="X12" s="26"/>
      <c r="Y12" s="26">
        <f>(('NREL ATB 2023 Financial'!$I$19*'NREL ATB 2023 Financial'!$I$21*'NREL ATB 2023 Financial'!$I$20*('Nuclear LCOE'!$I$15*1+0)+'Nuclear LCOE'!$I$53)*1000/('Nuclear LCOE'!$I$25*8760)+'Nuclear LCOE'!$I$52+'Nuclear LCOE'!$I$55)</f>
        <v>334.62854568741676</v>
      </c>
      <c r="Z12" s="26">
        <f>(('NREL ATB 2023 Financial'!$I$19*'NREL ATB 2023 Financial'!$I$21*'NREL ATB 2023 Financial'!$I$20*('Nuclear LCOE'!$I$16*1+0)+'Nuclear LCOE'!$I$53)*1000/('Nuclear LCOE'!$I$25*8760)+'Nuclear LCOE'!$I$52+'Nuclear LCOE'!$I$55)</f>
        <v>247.19579396004022</v>
      </c>
      <c r="AA12" s="26">
        <f>(('NREL ATB 2023 Financial'!$I$19*'NREL ATB 2023 Financial'!$I$21*'NREL ATB 2023 Financial'!$I$20*('Nuclear LCOE'!$I$17*1+0)+'Nuclear LCOE'!$I$53)*1000/('Nuclear LCOE'!$I$25*8760)+'Nuclear LCOE'!$I$52+'Nuclear LCOE'!$I$55)</f>
        <v>290.91216982372845</v>
      </c>
      <c r="AC12" s="26">
        <f>(('NREL ATB 2023 Financial'!$F$19*'NREL ATB 2023 Financial'!$I$21*'NREL ATB 2023 Financial'!$I$20*('Nuclear LCOE'!$I$15*1+0)+'Nuclear LCOE'!$I$53)*1000/('Nuclear LCOE'!$I$25*8760)+'Nuclear LCOE'!$I$52+'Nuclear LCOE'!$I$55)</f>
        <v>338.89333375844905</v>
      </c>
      <c r="AD12" s="26">
        <f>(('NREL ATB 2023 Financial'!$F$19*'NREL ATB 2023 Financial'!$I$21*'NREL ATB 2023 Financial'!$I$20*('Nuclear LCOE'!$I$16*1+0)+'Nuclear LCOE'!$I$53)*1000/('Nuclear LCOE'!$I$25*8760)+'Nuclear LCOE'!$I$52+'Nuclear LCOE'!$I$55)</f>
        <v>250.18114560976286</v>
      </c>
      <c r="AE12" s="26">
        <f>(('NREL ATB 2023 Financial'!$F$19*'NREL ATB 2023 Financial'!$I$21*'NREL ATB 2023 Financial'!$I$20*('Nuclear LCOE'!$I$17*1+0)+'Nuclear LCOE'!$I$53)*1000/('Nuclear LCOE'!$I$25*8760)+'Nuclear LCOE'!$I$52+'Nuclear LCOE'!$I$55)</f>
        <v>294.53723968410594</v>
      </c>
      <c r="AG12" s="26">
        <f>(('NREL ATB 2023 Financial'!$G$19*'NREL ATB 2023 Financial'!$I$21*'NREL ATB 2023 Financial'!$I$20*('Nuclear LCOE'!$I$15*1+0)+'Nuclear LCOE'!$I$53)*1000/('Nuclear LCOE'!$I$25*8760)+'Nuclear LCOE'!$I$52+'Nuclear LCOE'!$I$55)</f>
        <v>368.59826631186388</v>
      </c>
      <c r="AH12" s="26">
        <f>(('NREL ATB 2023 Financial'!$G$19*'NREL ATB 2023 Financial'!$I$21*'NREL ATB 2023 Financial'!$I$20*('Nuclear LCOE'!$I$16*1+0)+'Nuclear LCOE'!$I$53)*1000/('Nuclear LCOE'!$I$25*8760)+'Nuclear LCOE'!$I$52+'Nuclear LCOE'!$I$55)</f>
        <v>270.97459839715316</v>
      </c>
      <c r="AI12" s="26">
        <f>(('NREL ATB 2023 Financial'!$G$19*'NREL ATB 2023 Financial'!$I$21*'NREL ATB 2023 Financial'!$I$20*('Nuclear LCOE'!$I$17*1+0)+'Nuclear LCOE'!$I$53)*1000/('Nuclear LCOE'!$I$25*8760)+'Nuclear LCOE'!$I$52+'Nuclear LCOE'!$I$55)</f>
        <v>319.78643235450852</v>
      </c>
    </row>
    <row r="13" spans="2:35">
      <c r="B13" t="s">
        <v>112</v>
      </c>
      <c r="C13" s="4">
        <v>2040</v>
      </c>
      <c r="D13" s="251"/>
      <c r="E13" s="28" t="s">
        <v>270</v>
      </c>
      <c r="F13" s="6" t="s">
        <v>7</v>
      </c>
      <c r="G13" s="154">
        <f>$G$12-($G$12*30%)</f>
        <v>15872.064525643706</v>
      </c>
      <c r="H13" s="192">
        <f>$H$12-($H$12*30%)</f>
        <v>15872.064525643706</v>
      </c>
      <c r="I13" s="192">
        <f>$I$12-($I$12*30%)</f>
        <v>15872.064525643706</v>
      </c>
      <c r="K13" s="241"/>
      <c r="M13" s="197" t="s">
        <v>302</v>
      </c>
      <c r="N13" s="153" t="s">
        <v>300</v>
      </c>
      <c r="O13" t="s">
        <v>243</v>
      </c>
      <c r="P13" s="26">
        <f>(('NREL ATB 2023 Financial'!$E$19*'NREL ATB 2023 Financial'!$E$21*'NREL ATB 2023 Financial'!$E$20*('Nuclear LCOE'!$I$9*1+0)+'Nuclear LCOE'!$I$48)*1000/('Nuclear LCOE'!$I$25*8760)+'Nuclear LCOE'!$I$47+'Nuclear LCOE'!$I$50)</f>
        <v>241.02606309637778</v>
      </c>
      <c r="Q13" s="26">
        <f>(('NREL ATB 2023 Financial'!$E$19*'NREL ATB 2023 Financial'!$E$21*'NREL ATB 2023 Financial'!$E$20*('Nuclear LCOE'!$I$10*1+0)+'Nuclear LCOE'!$I$48)*1000/('Nuclear LCOE'!$I$25*8760)+'Nuclear LCOE'!$I$47+'Nuclear LCOE'!$I$50)</f>
        <v>179.34652249781496</v>
      </c>
      <c r="S13" s="26">
        <f>(('NREL ATB 2023 Financial'!$F$19*'NREL ATB 2023 Financial'!$E$21*'NREL ATB 2023 Financial'!$E$20*('Nuclear LCOE'!$I$9*1+0)+'Nuclear LCOE'!$I$48)*1000/('Nuclear LCOE'!$I$25*8760)+'Nuclear LCOE'!$I$47+'Nuclear LCOE'!$I$50)</f>
        <v>244.03466300630305</v>
      </c>
      <c r="T13" s="26">
        <f>(('NREL ATB 2023 Financial'!$F$19*'NREL ATB 2023 Financial'!$E$21*'NREL ATB 2023 Financial'!$E$20*('Nuclear LCOE'!$I$10*1+0)+'Nuclear LCOE'!$I$48)*1000/('Nuclear LCOE'!$I$25*8760)+'Nuclear LCOE'!$I$47+'Nuclear LCOE'!$I$50)</f>
        <v>181.45254243476265</v>
      </c>
      <c r="V13" s="26">
        <f>(('NREL ATB 2023 Financial'!$G$19*'NREL ATB 2023 Financial'!$E$21*'NREL ATB 2023 Financial'!$E$20*('Nuclear LCOE'!$I$9*1+0)+'Nuclear LCOE'!$I$48)*1000/('Nuclear LCOE'!$I$25*8760)+'Nuclear LCOE'!$I$47+'Nuclear LCOE'!$I$50)</f>
        <v>264.99004365266364</v>
      </c>
      <c r="W13" s="26">
        <f>(('NREL ATB 2023 Financial'!$G$19*'NREL ATB 2023 Financial'!$E$21*'NREL ATB 2023 Financial'!$E$20*('Nuclear LCOE'!$I$10*1+0)+'Nuclear LCOE'!$I$48)*1000/('Nuclear LCOE'!$I$25*8760)+'Nuclear LCOE'!$I$47+'Nuclear LCOE'!$I$50)</f>
        <v>196.12130888721506</v>
      </c>
      <c r="X13" s="26"/>
      <c r="Y13" s="26">
        <f>(('NREL ATB 2023 Financial'!$I$19*'NREL ATB 2023 Financial'!$I$21*'NREL ATB 2023 Financial'!$I$20*('Nuclear LCOE'!$I$18*1+0)+'Nuclear LCOE'!$I$53)*1000/('Nuclear LCOE'!$I$25*8760)+'Nuclear LCOE'!$I$52+'Nuclear LCOE'!$I$55)</f>
        <v>250.06491707371922</v>
      </c>
      <c r="Z13" s="26">
        <f>(('NREL ATB 2023 Financial'!$I$19*'NREL ATB 2023 Financial'!$I$21*'NREL ATB 2023 Financial'!$I$20*('Nuclear LCOE'!$I$19*1+0)+'Nuclear LCOE'!$I$53)*1000/('Nuclear LCOE'!$I$25*8760)+'Nuclear LCOE'!$I$52+'Nuclear LCOE'!$I$55)</f>
        <v>188.00125393045195</v>
      </c>
      <c r="AA13" s="26">
        <f>(('NREL ATB 2023 Financial'!$I$19*'NREL ATB 2023 Financial'!$I$21*'NREL ATB 2023 Financial'!$I$20*('Nuclear LCOE'!$I$20*1+0)+'Nuclear LCOE'!$I$53)*1000/('Nuclear LCOE'!$I$25*8760)+'Nuclear LCOE'!$I$52+'Nuclear LCOE'!$I$55)</f>
        <v>219.03308550208558</v>
      </c>
      <c r="AC13" s="26">
        <f>(('NREL ATB 2023 Financial'!$F$19*'NREL ATB 2023 Financial'!$I$21*'NREL ATB 2023 Financial'!$I$20*('Nuclear LCOE'!$I$18*1+0)+'Nuclear LCOE'!$I$53)*1000/('Nuclear LCOE'!$I$25*8760)+'Nuclear LCOE'!$I$52+'Nuclear LCOE'!$I$55)</f>
        <v>253.09225368372668</v>
      </c>
      <c r="AD13" s="26">
        <f>(('NREL ATB 2023 Financial'!$F$19*'NREL ATB 2023 Financial'!$I$21*'NREL ATB 2023 Financial'!$I$20*('Nuclear LCOE'!$I$19*1+0)+'Nuclear LCOE'!$I$53)*1000/('Nuclear LCOE'!$I$25*8760)+'Nuclear LCOE'!$I$52+'Nuclear LCOE'!$I$55)</f>
        <v>190.12038955745714</v>
      </c>
      <c r="AE13" s="26">
        <f>(('NREL ATB 2023 Financial'!$F$19*'NREL ATB 2023 Financial'!$I$21*'NREL ATB 2023 Financial'!$I$20*('Nuclear LCOE'!$I$20*1+0)+'Nuclear LCOE'!$I$53)*1000/('Nuclear LCOE'!$I$25*8760)+'Nuclear LCOE'!$I$52+'Nuclear LCOE'!$I$55)</f>
        <v>221.6063216205919</v>
      </c>
      <c r="AG13" s="26">
        <f>(('NREL ATB 2023 Financial'!$G$19*'NREL ATB 2023 Financial'!$I$21*'NREL ATB 2023 Financial'!$I$20*('Nuclear LCOE'!$I$18*1+0)+'Nuclear LCOE'!$I$53)*1000/('Nuclear LCOE'!$I$25*8760)+'Nuclear LCOE'!$I$52+'Nuclear LCOE'!$I$55)</f>
        <v>274.17813844962211</v>
      </c>
      <c r="AH13" s="26">
        <f>(('NREL ATB 2023 Financial'!$G$19*'NREL ATB 2023 Financial'!$I$21*'NREL ATB 2023 Financial'!$I$20*('Nuclear LCOE'!$I$19*1+0)+'Nuclear LCOE'!$I$53)*1000/('Nuclear LCOE'!$I$25*8760)+'Nuclear LCOE'!$I$52+'Nuclear LCOE'!$I$55)</f>
        <v>204.88050889358394</v>
      </c>
      <c r="AI13" s="26">
        <f>(('NREL ATB 2023 Financial'!$G$19*'NREL ATB 2023 Financial'!$I$21*'NREL ATB 2023 Financial'!$I$20*('Nuclear LCOE'!$I$20*1+0)+'Nuclear LCOE'!$I$53)*1000/('Nuclear LCOE'!$I$25*8760)+'Nuclear LCOE'!$I$52+'Nuclear LCOE'!$I$55)</f>
        <v>239.52932367160301</v>
      </c>
    </row>
    <row r="14" spans="2:35">
      <c r="B14" s="36" t="s">
        <v>112</v>
      </c>
      <c r="C14" s="40">
        <v>2040</v>
      </c>
      <c r="D14" s="251"/>
      <c r="E14" s="41" t="s">
        <v>269</v>
      </c>
      <c r="F14" s="45" t="s">
        <v>7</v>
      </c>
      <c r="G14" s="156">
        <f>$G$12-($G$12*15%)</f>
        <v>19273.221209710213</v>
      </c>
      <c r="H14" s="195">
        <f>$H$12-($H$12*15%)</f>
        <v>19273.221209710213</v>
      </c>
      <c r="I14" s="195">
        <f>$I$12-($I$12*15%)</f>
        <v>19273.221209710213</v>
      </c>
      <c r="K14" s="241"/>
    </row>
    <row r="15" spans="2:35">
      <c r="B15" s="44" t="s">
        <v>112</v>
      </c>
      <c r="C15" s="43">
        <v>2040</v>
      </c>
      <c r="D15" s="250" t="s">
        <v>242</v>
      </c>
      <c r="E15" s="28" t="s">
        <v>286</v>
      </c>
      <c r="F15" s="4" t="s">
        <v>7</v>
      </c>
      <c r="G15" s="154">
        <f>'TVA IRP'!$C$23</f>
        <v>19822</v>
      </c>
      <c r="H15" s="192">
        <f>'TVA IRP'!$C$23</f>
        <v>19822</v>
      </c>
      <c r="I15" s="192">
        <f>'TVA IRP'!$C$23</f>
        <v>19822</v>
      </c>
      <c r="K15" s="164"/>
    </row>
    <row r="16" spans="2:35">
      <c r="B16" t="s">
        <v>112</v>
      </c>
      <c r="C16" s="4">
        <v>2040</v>
      </c>
      <c r="D16" s="251"/>
      <c r="E16" s="28" t="s">
        <v>270</v>
      </c>
      <c r="F16" s="4" t="s">
        <v>7</v>
      </c>
      <c r="G16" s="154">
        <f>$G$15-($G$15*30%)</f>
        <v>13875.400000000001</v>
      </c>
      <c r="H16" s="192">
        <f>$H$15-($H$15*30%)</f>
        <v>13875.400000000001</v>
      </c>
      <c r="I16" s="192">
        <f>$I$15-($I$15*30%)</f>
        <v>13875.400000000001</v>
      </c>
      <c r="K16" s="164"/>
    </row>
    <row r="17" spans="1:12">
      <c r="B17" s="36" t="s">
        <v>112</v>
      </c>
      <c r="C17" s="40">
        <v>2040</v>
      </c>
      <c r="D17" s="252"/>
      <c r="E17" s="41" t="s">
        <v>269</v>
      </c>
      <c r="F17" s="40" t="s">
        <v>7</v>
      </c>
      <c r="G17" s="156">
        <f>$G$15-($G$15*15%)</f>
        <v>16848.7</v>
      </c>
      <c r="H17" s="195">
        <f>$H$15-($H$15*15%)</f>
        <v>16848.7</v>
      </c>
      <c r="I17" s="195">
        <f>$I$15-($I$15*15%)</f>
        <v>16848.7</v>
      </c>
      <c r="K17" s="164"/>
    </row>
    <row r="18" spans="1:12">
      <c r="B18" s="44" t="s">
        <v>112</v>
      </c>
      <c r="C18" s="43">
        <v>2040</v>
      </c>
      <c r="D18" s="250" t="s">
        <v>243</v>
      </c>
      <c r="E18" s="49" t="s">
        <v>271</v>
      </c>
      <c r="F18" s="43" t="s">
        <v>7</v>
      </c>
      <c r="G18" s="199">
        <f>$G$15*(1+'TVA IRP'!$I$76)</f>
        <v>14070.538860103628</v>
      </c>
      <c r="H18" s="205">
        <f>$H$15*(1+'TVA IRP'!$I$76)</f>
        <v>14070.538860103628</v>
      </c>
      <c r="I18" s="205">
        <f>$I$15*(1+'TVA IRP'!$I$76)</f>
        <v>14070.538860103628</v>
      </c>
      <c r="K18" s="164"/>
    </row>
    <row r="19" spans="1:12">
      <c r="B19" t="s">
        <v>112</v>
      </c>
      <c r="C19" s="4">
        <v>2040</v>
      </c>
      <c r="D19" s="251"/>
      <c r="E19" s="28" t="s">
        <v>270</v>
      </c>
      <c r="F19" s="4" t="s">
        <v>7</v>
      </c>
      <c r="G19" s="154">
        <f>$G$18-($G$18*30%)</f>
        <v>9849.377202072541</v>
      </c>
      <c r="H19" s="192">
        <f>$H$18-($H$18*30%)</f>
        <v>9849.377202072541</v>
      </c>
      <c r="I19" s="192">
        <f>$I$18-($I$18*30%)</f>
        <v>9849.377202072541</v>
      </c>
      <c r="K19" s="164"/>
    </row>
    <row r="20" spans="1:12">
      <c r="B20" s="36" t="s">
        <v>112</v>
      </c>
      <c r="C20" s="40">
        <v>2040</v>
      </c>
      <c r="D20" s="252"/>
      <c r="E20" s="41" t="s">
        <v>269</v>
      </c>
      <c r="F20" s="40" t="s">
        <v>7</v>
      </c>
      <c r="G20" s="156">
        <f>$G$18-($G$18*15%)</f>
        <v>11959.958031088085</v>
      </c>
      <c r="H20" s="195">
        <f>$H$18-($H$18*15%)</f>
        <v>11959.958031088085</v>
      </c>
      <c r="I20" s="195">
        <f>$I$18-($I$18*15%)</f>
        <v>11959.958031088085</v>
      </c>
      <c r="K20" s="164"/>
    </row>
    <row r="21" spans="1:12">
      <c r="B21" s="204"/>
      <c r="C21" s="204"/>
      <c r="D21" s="255" t="s">
        <v>272</v>
      </c>
      <c r="E21" t="s">
        <v>289</v>
      </c>
      <c r="F21" s="4" t="s">
        <v>34</v>
      </c>
      <c r="G21" s="167">
        <v>0.79700000000000004</v>
      </c>
      <c r="H21" s="175">
        <v>0.79700000000000004</v>
      </c>
      <c r="I21" s="175">
        <v>0.79700000000000004</v>
      </c>
      <c r="K21" s="164"/>
    </row>
    <row r="22" spans="1:12">
      <c r="B22" s="190"/>
      <c r="C22" s="190"/>
      <c r="D22" s="255"/>
      <c r="E22" t="s">
        <v>290</v>
      </c>
      <c r="F22" s="4" t="s">
        <v>34</v>
      </c>
      <c r="G22" s="167">
        <v>0.71899999999999997</v>
      </c>
      <c r="H22" s="175">
        <v>0.71899999999999997</v>
      </c>
      <c r="I22" s="175">
        <v>0.71899999999999997</v>
      </c>
      <c r="K22" s="164"/>
    </row>
    <row r="23" spans="1:12">
      <c r="B23" s="190"/>
      <c r="C23" s="190"/>
      <c r="D23" s="255"/>
      <c r="E23" t="s">
        <v>291</v>
      </c>
      <c r="F23" s="4" t="s">
        <v>34</v>
      </c>
      <c r="G23" s="167">
        <v>0.78200000000000003</v>
      </c>
      <c r="H23" s="175">
        <v>0.78200000000000003</v>
      </c>
      <c r="I23" s="175">
        <v>0.78200000000000003</v>
      </c>
      <c r="K23" s="164"/>
    </row>
    <row r="24" spans="1:12">
      <c r="B24" s="190"/>
      <c r="C24" s="190"/>
      <c r="D24" s="255"/>
      <c r="E24" t="s">
        <v>292</v>
      </c>
      <c r="F24" s="4" t="s">
        <v>34</v>
      </c>
      <c r="G24" s="167">
        <v>0.84699999999999998</v>
      </c>
      <c r="H24" s="175">
        <v>0.84699999999999998</v>
      </c>
      <c r="I24" s="175">
        <v>0.84699999999999998</v>
      </c>
      <c r="K24" s="164"/>
    </row>
    <row r="25" spans="1:12">
      <c r="B25" s="191"/>
      <c r="C25" s="191"/>
      <c r="D25" s="256"/>
      <c r="E25" s="36" t="s">
        <v>293</v>
      </c>
      <c r="F25" s="40" t="s">
        <v>34</v>
      </c>
      <c r="G25" s="200">
        <f>AVERAGE(G21:G24)</f>
        <v>0.78625</v>
      </c>
      <c r="H25" s="206">
        <f t="shared" ref="H25:I25" si="0">AVERAGE(H21:H24)</f>
        <v>0.78625</v>
      </c>
      <c r="I25" s="206">
        <f t="shared" si="0"/>
        <v>0.78625</v>
      </c>
      <c r="K25" s="164"/>
    </row>
    <row r="26" spans="1:12">
      <c r="A26" s="198" t="s">
        <v>273</v>
      </c>
      <c r="B26" t="s">
        <v>110</v>
      </c>
      <c r="C26" s="4">
        <v>2021</v>
      </c>
      <c r="D26" t="s">
        <v>245</v>
      </c>
      <c r="E26" s="28" t="s">
        <v>219</v>
      </c>
      <c r="F26" s="4" t="s">
        <v>274</v>
      </c>
      <c r="G26" s="201">
        <v>0.66</v>
      </c>
      <c r="H26" s="207">
        <v>0.66</v>
      </c>
      <c r="I26" s="207">
        <v>0.66</v>
      </c>
      <c r="J26" s="198"/>
      <c r="K26" s="164"/>
      <c r="L26" s="198"/>
    </row>
    <row r="27" spans="1:12">
      <c r="A27" s="198" t="s">
        <v>273</v>
      </c>
      <c r="B27" t="s">
        <v>110</v>
      </c>
      <c r="C27" s="4">
        <v>2021</v>
      </c>
      <c r="D27" t="s">
        <v>245</v>
      </c>
      <c r="E27" s="28" t="s">
        <v>244</v>
      </c>
      <c r="F27" s="4" t="s">
        <v>30</v>
      </c>
      <c r="G27" s="201">
        <v>2</v>
      </c>
      <c r="H27" s="207">
        <v>2</v>
      </c>
      <c r="I27" s="207">
        <v>2</v>
      </c>
      <c r="J27" s="198"/>
      <c r="K27" s="164"/>
      <c r="L27" s="198"/>
    </row>
    <row r="28" spans="1:12">
      <c r="A28" s="198" t="s">
        <v>273</v>
      </c>
      <c r="B28" t="s">
        <v>110</v>
      </c>
      <c r="C28" s="4">
        <v>2021</v>
      </c>
      <c r="D28" t="s">
        <v>245</v>
      </c>
      <c r="E28" s="28" t="s">
        <v>0</v>
      </c>
      <c r="F28" s="4" t="s">
        <v>115</v>
      </c>
      <c r="G28" s="188">
        <v>152</v>
      </c>
      <c r="H28" s="189">
        <v>152</v>
      </c>
      <c r="I28" s="189">
        <v>152</v>
      </c>
      <c r="J28" s="198"/>
      <c r="K28" s="164"/>
      <c r="L28" s="198"/>
    </row>
    <row r="29" spans="1:12">
      <c r="A29" s="198" t="s">
        <v>273</v>
      </c>
      <c r="B29" s="248"/>
      <c r="C29" s="248"/>
      <c r="D29" t="s">
        <v>245</v>
      </c>
      <c r="E29" s="28" t="s">
        <v>275</v>
      </c>
      <c r="F29" s="4" t="s">
        <v>276</v>
      </c>
      <c r="G29" s="202">
        <v>10.45</v>
      </c>
      <c r="H29" s="208">
        <v>10.45</v>
      </c>
      <c r="I29" s="208">
        <v>10.45</v>
      </c>
      <c r="J29" s="198"/>
      <c r="K29" s="164"/>
      <c r="L29" s="198"/>
    </row>
    <row r="30" spans="1:12">
      <c r="A30" s="198" t="s">
        <v>273</v>
      </c>
      <c r="B30" s="36" t="s">
        <v>110</v>
      </c>
      <c r="C30" s="40">
        <v>2021</v>
      </c>
      <c r="D30" s="36" t="s">
        <v>245</v>
      </c>
      <c r="E30" s="41" t="s">
        <v>219</v>
      </c>
      <c r="F30" s="40" t="s">
        <v>30</v>
      </c>
      <c r="G30" s="203">
        <f>G26*G29</f>
        <v>6.8970000000000002</v>
      </c>
      <c r="H30" s="209">
        <f t="shared" ref="H30:I30" si="1">H26*H29</f>
        <v>6.8970000000000002</v>
      </c>
      <c r="I30" s="209">
        <f t="shared" si="1"/>
        <v>6.8970000000000002</v>
      </c>
      <c r="J30" s="198"/>
      <c r="K30" s="164"/>
      <c r="L30" s="198"/>
    </row>
    <row r="31" spans="1:12">
      <c r="A31" s="198" t="s">
        <v>273</v>
      </c>
      <c r="B31" t="s">
        <v>277</v>
      </c>
      <c r="C31" s="4">
        <v>2030</v>
      </c>
      <c r="D31" t="s">
        <v>245</v>
      </c>
      <c r="E31" s="28" t="s">
        <v>219</v>
      </c>
      <c r="F31" s="4" t="s">
        <v>274</v>
      </c>
      <c r="G31" s="201">
        <f>G26*'US CPI'!$I$16</f>
        <v>0.86044519652923279</v>
      </c>
      <c r="H31" s="207">
        <f>H26*'US CPI'!$I$16</f>
        <v>0.86044519652923279</v>
      </c>
      <c r="I31" s="207">
        <f>I26*'US CPI'!$I$16</f>
        <v>0.86044519652923279</v>
      </c>
      <c r="J31" s="198"/>
      <c r="K31" s="164"/>
      <c r="L31" s="198"/>
    </row>
    <row r="32" spans="1:12">
      <c r="A32" s="198" t="s">
        <v>273</v>
      </c>
      <c r="B32" t="s">
        <v>277</v>
      </c>
      <c r="C32" s="4">
        <v>2030</v>
      </c>
      <c r="D32" t="s">
        <v>245</v>
      </c>
      <c r="E32" s="28" t="s">
        <v>244</v>
      </c>
      <c r="F32" s="4" t="s">
        <v>30</v>
      </c>
      <c r="G32" s="201">
        <f>G27*'US CPI'!$I$16</f>
        <v>2.6074096864522205</v>
      </c>
      <c r="H32" s="207">
        <f>H27*'US CPI'!$I$16</f>
        <v>2.6074096864522205</v>
      </c>
      <c r="I32" s="207">
        <f>I27*'US CPI'!$I$16</f>
        <v>2.6074096864522205</v>
      </c>
      <c r="J32" s="198"/>
      <c r="K32" s="164"/>
      <c r="L32" s="198"/>
    </row>
    <row r="33" spans="1:12">
      <c r="A33" s="198" t="s">
        <v>273</v>
      </c>
      <c r="B33" t="s">
        <v>277</v>
      </c>
      <c r="C33" s="4">
        <v>2030</v>
      </c>
      <c r="D33" t="s">
        <v>245</v>
      </c>
      <c r="E33" s="28" t="s">
        <v>0</v>
      </c>
      <c r="F33" s="4" t="s">
        <v>115</v>
      </c>
      <c r="G33" s="188">
        <f>G28*'US CPI'!$I$16</f>
        <v>198.16313617036874</v>
      </c>
      <c r="H33" s="189">
        <f>H28*'US CPI'!$I$16</f>
        <v>198.16313617036874</v>
      </c>
      <c r="I33" s="189">
        <f>I28*'US CPI'!$I$16</f>
        <v>198.16313617036874</v>
      </c>
      <c r="J33" s="198"/>
      <c r="K33" s="164"/>
      <c r="L33" s="198"/>
    </row>
    <row r="34" spans="1:12">
      <c r="A34" s="198" t="s">
        <v>273</v>
      </c>
      <c r="B34" s="248"/>
      <c r="C34" s="248"/>
      <c r="D34" t="s">
        <v>245</v>
      </c>
      <c r="E34" s="28" t="s">
        <v>275</v>
      </c>
      <c r="F34" s="4" t="s">
        <v>276</v>
      </c>
      <c r="G34" s="202">
        <v>10.45</v>
      </c>
      <c r="H34" s="208">
        <v>10.45</v>
      </c>
      <c r="I34" s="208">
        <v>10.45</v>
      </c>
      <c r="J34" s="198"/>
      <c r="K34" s="164"/>
      <c r="L34" s="198"/>
    </row>
    <row r="35" spans="1:12">
      <c r="A35" s="198" t="s">
        <v>273</v>
      </c>
      <c r="B35" s="36" t="s">
        <v>277</v>
      </c>
      <c r="C35" s="40">
        <v>2030</v>
      </c>
      <c r="D35" s="36" t="s">
        <v>245</v>
      </c>
      <c r="E35" s="41" t="s">
        <v>219</v>
      </c>
      <c r="F35" s="40" t="s">
        <v>30</v>
      </c>
      <c r="G35" s="203">
        <f>G31*G34</f>
        <v>8.9916523037304827</v>
      </c>
      <c r="H35" s="209">
        <f t="shared" ref="H35:I35" si="2">H31*H34</f>
        <v>8.9916523037304827</v>
      </c>
      <c r="I35" s="209">
        <f t="shared" si="2"/>
        <v>8.9916523037304827</v>
      </c>
      <c r="J35" s="198"/>
      <c r="K35" s="164"/>
      <c r="L35" s="198"/>
    </row>
    <row r="36" spans="1:12">
      <c r="A36" s="198" t="s">
        <v>273</v>
      </c>
      <c r="B36" t="s">
        <v>277</v>
      </c>
      <c r="C36" s="4">
        <v>2040</v>
      </c>
      <c r="D36" t="s">
        <v>245</v>
      </c>
      <c r="E36" s="28" t="s">
        <v>219</v>
      </c>
      <c r="F36" s="4" t="s">
        <v>274</v>
      </c>
      <c r="G36" s="201">
        <f>G26*'US CPI'!$I$26</f>
        <v>1.0488778932804272</v>
      </c>
      <c r="H36" s="207">
        <f>H26*'US CPI'!$I$26</f>
        <v>1.0488778932804272</v>
      </c>
      <c r="I36" s="207">
        <f>I26*'US CPI'!$I$26</f>
        <v>1.0488778932804272</v>
      </c>
      <c r="J36" s="198"/>
      <c r="K36" s="164"/>
      <c r="L36" s="198"/>
    </row>
    <row r="37" spans="1:12">
      <c r="A37" s="198" t="s">
        <v>273</v>
      </c>
      <c r="B37" t="s">
        <v>277</v>
      </c>
      <c r="C37" s="4">
        <v>2040</v>
      </c>
      <c r="D37" t="s">
        <v>245</v>
      </c>
      <c r="E37" s="28" t="s">
        <v>244</v>
      </c>
      <c r="F37" s="4" t="s">
        <v>30</v>
      </c>
      <c r="G37" s="201">
        <f>G27*'US CPI'!$I$26</f>
        <v>3.1784178584255369</v>
      </c>
      <c r="H37" s="207">
        <f>H27*'US CPI'!$I$26</f>
        <v>3.1784178584255369</v>
      </c>
      <c r="I37" s="207">
        <f>I27*'US CPI'!$I$26</f>
        <v>3.1784178584255369</v>
      </c>
      <c r="J37" s="198"/>
      <c r="K37" s="164"/>
      <c r="L37" s="198"/>
    </row>
    <row r="38" spans="1:12">
      <c r="A38" s="198" t="s">
        <v>273</v>
      </c>
      <c r="B38" t="s">
        <v>277</v>
      </c>
      <c r="C38" s="4">
        <v>2040</v>
      </c>
      <c r="D38" t="s">
        <v>245</v>
      </c>
      <c r="E38" s="28" t="s">
        <v>0</v>
      </c>
      <c r="F38" s="4" t="s">
        <v>115</v>
      </c>
      <c r="G38" s="188">
        <f>G28*'US CPI'!$I$26</f>
        <v>241.55975724034082</v>
      </c>
      <c r="H38" s="189">
        <f>H28*'US CPI'!$I$26</f>
        <v>241.55975724034082</v>
      </c>
      <c r="I38" s="189">
        <f>I28*'US CPI'!$I$26</f>
        <v>241.55975724034082</v>
      </c>
      <c r="J38" s="198"/>
      <c r="K38" s="164"/>
      <c r="L38" s="198"/>
    </row>
    <row r="39" spans="1:12">
      <c r="A39" s="198" t="s">
        <v>273</v>
      </c>
      <c r="B39" s="248"/>
      <c r="C39" s="248"/>
      <c r="D39" t="s">
        <v>245</v>
      </c>
      <c r="E39" s="28" t="s">
        <v>275</v>
      </c>
      <c r="F39" s="4" t="s">
        <v>276</v>
      </c>
      <c r="G39" s="202">
        <v>10.45</v>
      </c>
      <c r="H39" s="208">
        <v>10.45</v>
      </c>
      <c r="I39" s="208">
        <v>10.45</v>
      </c>
      <c r="J39" s="198"/>
      <c r="K39" s="164"/>
      <c r="L39" s="198"/>
    </row>
    <row r="40" spans="1:12">
      <c r="A40" s="198" t="s">
        <v>273</v>
      </c>
      <c r="B40" s="36" t="s">
        <v>277</v>
      </c>
      <c r="C40" s="40">
        <v>2040</v>
      </c>
      <c r="D40" s="36" t="s">
        <v>245</v>
      </c>
      <c r="E40" s="41" t="s">
        <v>219</v>
      </c>
      <c r="F40" s="40" t="s">
        <v>30</v>
      </c>
      <c r="G40" s="203">
        <f>G36*G39</f>
        <v>10.960773984780463</v>
      </c>
      <c r="H40" s="209">
        <f t="shared" ref="H40:I40" si="3">H36*H39</f>
        <v>10.960773984780463</v>
      </c>
      <c r="I40" s="209">
        <f t="shared" si="3"/>
        <v>10.960773984780463</v>
      </c>
      <c r="J40" s="198"/>
      <c r="K40" s="164"/>
      <c r="L40" s="198"/>
    </row>
    <row r="41" spans="1:12">
      <c r="A41" s="198" t="s">
        <v>32</v>
      </c>
      <c r="B41" t="s">
        <v>110</v>
      </c>
      <c r="C41" s="4">
        <v>2021</v>
      </c>
      <c r="D41" t="s">
        <v>245</v>
      </c>
      <c r="E41" s="28" t="s">
        <v>219</v>
      </c>
      <c r="F41" s="4" t="s">
        <v>274</v>
      </c>
      <c r="G41" s="201">
        <v>0.66</v>
      </c>
      <c r="H41" s="207">
        <v>0.66</v>
      </c>
      <c r="I41" s="207">
        <v>0.66</v>
      </c>
      <c r="J41" s="198"/>
      <c r="K41" s="164"/>
      <c r="L41" s="198"/>
    </row>
    <row r="42" spans="1:12">
      <c r="A42" s="198" t="s">
        <v>32</v>
      </c>
      <c r="B42" t="s">
        <v>110</v>
      </c>
      <c r="C42" s="4">
        <v>2021</v>
      </c>
      <c r="D42" t="s">
        <v>245</v>
      </c>
      <c r="E42" s="28" t="s">
        <v>244</v>
      </c>
      <c r="F42" s="4" t="s">
        <v>30</v>
      </c>
      <c r="G42" s="201">
        <v>3</v>
      </c>
      <c r="H42" s="207">
        <v>3</v>
      </c>
      <c r="I42" s="207">
        <v>3</v>
      </c>
      <c r="J42" s="198"/>
      <c r="K42" s="164"/>
      <c r="L42" s="198"/>
    </row>
    <row r="43" spans="1:12">
      <c r="A43" s="198" t="s">
        <v>32</v>
      </c>
      <c r="B43" t="s">
        <v>110</v>
      </c>
      <c r="C43" s="4">
        <v>2021</v>
      </c>
      <c r="D43" t="s">
        <v>245</v>
      </c>
      <c r="E43" s="28" t="s">
        <v>0</v>
      </c>
      <c r="F43" s="4" t="s">
        <v>115</v>
      </c>
      <c r="G43" s="188">
        <v>119</v>
      </c>
      <c r="H43" s="189">
        <v>119</v>
      </c>
      <c r="I43" s="189">
        <v>119</v>
      </c>
      <c r="J43" s="198"/>
      <c r="K43" s="164"/>
      <c r="L43" s="198"/>
    </row>
    <row r="44" spans="1:12">
      <c r="A44" s="198" t="s">
        <v>32</v>
      </c>
      <c r="B44" s="248"/>
      <c r="C44" s="248"/>
      <c r="D44" t="s">
        <v>245</v>
      </c>
      <c r="E44" s="28" t="s">
        <v>275</v>
      </c>
      <c r="F44" s="4" t="s">
        <v>276</v>
      </c>
      <c r="G44" s="202">
        <v>10.45</v>
      </c>
      <c r="H44" s="208">
        <v>10.45</v>
      </c>
      <c r="I44" s="208">
        <v>10.45</v>
      </c>
      <c r="J44" s="198"/>
      <c r="K44" s="164"/>
      <c r="L44" s="198"/>
    </row>
    <row r="45" spans="1:12">
      <c r="A45" s="198" t="s">
        <v>32</v>
      </c>
      <c r="B45" s="36" t="s">
        <v>110</v>
      </c>
      <c r="C45" s="40">
        <v>2021</v>
      </c>
      <c r="D45" s="36" t="s">
        <v>245</v>
      </c>
      <c r="E45" s="41" t="s">
        <v>219</v>
      </c>
      <c r="F45" s="40" t="s">
        <v>30</v>
      </c>
      <c r="G45" s="203">
        <f>G41*G44</f>
        <v>6.8970000000000002</v>
      </c>
      <c r="H45" s="209">
        <f t="shared" ref="H45:I45" si="4">H41*H44</f>
        <v>6.8970000000000002</v>
      </c>
      <c r="I45" s="209">
        <f t="shared" si="4"/>
        <v>6.8970000000000002</v>
      </c>
      <c r="J45" s="198"/>
      <c r="K45" s="164"/>
      <c r="L45" s="198"/>
    </row>
    <row r="46" spans="1:12">
      <c r="A46" s="198" t="s">
        <v>32</v>
      </c>
      <c r="B46" t="s">
        <v>277</v>
      </c>
      <c r="C46" s="4">
        <v>2030</v>
      </c>
      <c r="D46" t="s">
        <v>245</v>
      </c>
      <c r="E46" s="28" t="s">
        <v>219</v>
      </c>
      <c r="F46" s="4" t="s">
        <v>274</v>
      </c>
      <c r="G46" s="201">
        <f>G41*'US CPI'!$I$16</f>
        <v>0.86044519652923279</v>
      </c>
      <c r="H46" s="207">
        <f>H41*'US CPI'!$I$16</f>
        <v>0.86044519652923279</v>
      </c>
      <c r="I46" s="207">
        <f>I41*'US CPI'!$I$16</f>
        <v>0.86044519652923279</v>
      </c>
      <c r="J46" s="198"/>
      <c r="K46" s="164"/>
      <c r="L46" s="198"/>
    </row>
    <row r="47" spans="1:12">
      <c r="A47" s="198" t="s">
        <v>32</v>
      </c>
      <c r="B47" t="s">
        <v>277</v>
      </c>
      <c r="C47" s="4">
        <v>2030</v>
      </c>
      <c r="D47" t="s">
        <v>245</v>
      </c>
      <c r="E47" s="28" t="s">
        <v>244</v>
      </c>
      <c r="F47" s="4" t="s">
        <v>30</v>
      </c>
      <c r="G47" s="201">
        <f>G42*'US CPI'!$I$16</f>
        <v>3.911114529678331</v>
      </c>
      <c r="H47" s="207">
        <f>H42*'US CPI'!$I$16</f>
        <v>3.911114529678331</v>
      </c>
      <c r="I47" s="207">
        <f>I42*'US CPI'!$I$16</f>
        <v>3.911114529678331</v>
      </c>
      <c r="J47" s="198"/>
      <c r="K47" s="164"/>
      <c r="L47" s="198"/>
    </row>
    <row r="48" spans="1:12">
      <c r="A48" s="198" t="s">
        <v>32</v>
      </c>
      <c r="B48" t="s">
        <v>277</v>
      </c>
      <c r="C48" s="4">
        <v>2030</v>
      </c>
      <c r="D48" t="s">
        <v>245</v>
      </c>
      <c r="E48" s="28" t="s">
        <v>0</v>
      </c>
      <c r="F48" s="4" t="s">
        <v>115</v>
      </c>
      <c r="G48" s="188">
        <f>G43*'US CPI'!$I$16</f>
        <v>155.14087634390711</v>
      </c>
      <c r="H48" s="189">
        <f>H43*'US CPI'!$I$16</f>
        <v>155.14087634390711</v>
      </c>
      <c r="I48" s="189">
        <f>I43*'US CPI'!$I$16</f>
        <v>155.14087634390711</v>
      </c>
      <c r="J48" s="198"/>
      <c r="K48" s="164"/>
      <c r="L48" s="198"/>
    </row>
    <row r="49" spans="1:12">
      <c r="A49" s="198" t="s">
        <v>32</v>
      </c>
      <c r="B49" s="248"/>
      <c r="C49" s="248"/>
      <c r="D49" t="s">
        <v>245</v>
      </c>
      <c r="E49" s="28" t="s">
        <v>275</v>
      </c>
      <c r="F49" s="4" t="s">
        <v>276</v>
      </c>
      <c r="G49" s="202">
        <v>10.45</v>
      </c>
      <c r="H49" s="208">
        <v>10.45</v>
      </c>
      <c r="I49" s="208">
        <v>10.45</v>
      </c>
      <c r="J49" s="198"/>
      <c r="K49" s="164"/>
      <c r="L49" s="198"/>
    </row>
    <row r="50" spans="1:12">
      <c r="A50" s="198" t="s">
        <v>32</v>
      </c>
      <c r="B50" s="36" t="s">
        <v>277</v>
      </c>
      <c r="C50" s="40">
        <v>2030</v>
      </c>
      <c r="D50" s="36" t="s">
        <v>245</v>
      </c>
      <c r="E50" s="41" t="s">
        <v>219</v>
      </c>
      <c r="F50" s="40" t="s">
        <v>30</v>
      </c>
      <c r="G50" s="203">
        <f>G46*G49</f>
        <v>8.9916523037304827</v>
      </c>
      <c r="H50" s="209">
        <f t="shared" ref="H50:I50" si="5">H46*H49</f>
        <v>8.9916523037304827</v>
      </c>
      <c r="I50" s="209">
        <f t="shared" si="5"/>
        <v>8.9916523037304827</v>
      </c>
      <c r="J50" s="198"/>
      <c r="K50" s="164"/>
      <c r="L50" s="198"/>
    </row>
    <row r="51" spans="1:12">
      <c r="A51" s="198" t="s">
        <v>32</v>
      </c>
      <c r="B51" t="s">
        <v>277</v>
      </c>
      <c r="C51" s="4">
        <v>2040</v>
      </c>
      <c r="D51" t="s">
        <v>245</v>
      </c>
      <c r="E51" s="28" t="s">
        <v>219</v>
      </c>
      <c r="F51" s="4" t="s">
        <v>274</v>
      </c>
      <c r="G51" s="201">
        <f>G41*'US CPI'!$I$26</f>
        <v>1.0488778932804272</v>
      </c>
      <c r="H51" s="207">
        <f>H41*'US CPI'!$I$26</f>
        <v>1.0488778932804272</v>
      </c>
      <c r="I51" s="207">
        <f>I41*'US CPI'!$I$26</f>
        <v>1.0488778932804272</v>
      </c>
      <c r="J51" s="198"/>
      <c r="K51" s="164"/>
      <c r="L51" s="198"/>
    </row>
    <row r="52" spans="1:12">
      <c r="A52" s="198" t="s">
        <v>32</v>
      </c>
      <c r="B52" t="s">
        <v>277</v>
      </c>
      <c r="C52" s="4">
        <v>2040</v>
      </c>
      <c r="D52" t="s">
        <v>245</v>
      </c>
      <c r="E52" s="28" t="s">
        <v>244</v>
      </c>
      <c r="F52" s="4" t="s">
        <v>30</v>
      </c>
      <c r="G52" s="201">
        <f>G42*'US CPI'!$I$26</f>
        <v>4.7676267876383056</v>
      </c>
      <c r="H52" s="207">
        <f>H42*'US CPI'!$I$26</f>
        <v>4.7676267876383056</v>
      </c>
      <c r="I52" s="207">
        <f>I42*'US CPI'!$I$26</f>
        <v>4.7676267876383056</v>
      </c>
      <c r="J52" s="198"/>
      <c r="K52" s="164"/>
      <c r="L52" s="198"/>
    </row>
    <row r="53" spans="1:12">
      <c r="A53" s="198" t="s">
        <v>32</v>
      </c>
      <c r="B53" t="s">
        <v>277</v>
      </c>
      <c r="C53" s="4">
        <v>2040</v>
      </c>
      <c r="D53" t="s">
        <v>245</v>
      </c>
      <c r="E53" s="28" t="s">
        <v>0</v>
      </c>
      <c r="F53" s="4" t="s">
        <v>115</v>
      </c>
      <c r="G53" s="188">
        <f>G43*'US CPI'!$I$26</f>
        <v>189.11586257631944</v>
      </c>
      <c r="H53" s="189">
        <f>H43*'US CPI'!$I$26</f>
        <v>189.11586257631944</v>
      </c>
      <c r="I53" s="189">
        <f>I43*'US CPI'!$I$26</f>
        <v>189.11586257631944</v>
      </c>
      <c r="J53" s="198"/>
      <c r="K53" s="164"/>
      <c r="L53" s="198"/>
    </row>
    <row r="54" spans="1:12">
      <c r="A54" s="198" t="s">
        <v>32</v>
      </c>
      <c r="B54" s="248"/>
      <c r="C54" s="248"/>
      <c r="D54" t="s">
        <v>245</v>
      </c>
      <c r="E54" s="28" t="s">
        <v>275</v>
      </c>
      <c r="F54" s="4" t="s">
        <v>276</v>
      </c>
      <c r="G54" s="202">
        <v>10.45</v>
      </c>
      <c r="H54" s="208">
        <v>10.45</v>
      </c>
      <c r="I54" s="208">
        <v>10.45</v>
      </c>
      <c r="J54" s="198"/>
      <c r="K54" s="164"/>
      <c r="L54" s="198"/>
    </row>
    <row r="55" spans="1:12">
      <c r="A55" s="198" t="s">
        <v>32</v>
      </c>
      <c r="B55" s="36" t="s">
        <v>277</v>
      </c>
      <c r="C55" s="40">
        <v>2040</v>
      </c>
      <c r="D55" s="36" t="s">
        <v>245</v>
      </c>
      <c r="E55" s="41" t="s">
        <v>219</v>
      </c>
      <c r="F55" s="40" t="s">
        <v>30</v>
      </c>
      <c r="G55" s="203">
        <f>G51*G54</f>
        <v>10.960773984780463</v>
      </c>
      <c r="H55" s="209">
        <f t="shared" ref="H55:I55" si="6">H51*H54</f>
        <v>10.960773984780463</v>
      </c>
      <c r="I55" s="209">
        <f t="shared" si="6"/>
        <v>10.960773984780463</v>
      </c>
      <c r="J55" s="198"/>
      <c r="K55" s="164"/>
      <c r="L55" s="198"/>
    </row>
  </sheetData>
  <mergeCells count="19">
    <mergeCell ref="B49:C49"/>
    <mergeCell ref="D3:D5"/>
    <mergeCell ref="D6:D8"/>
    <mergeCell ref="D9:D11"/>
    <mergeCell ref="AG1:AI1"/>
    <mergeCell ref="AC1:AE1"/>
    <mergeCell ref="B54:C54"/>
    <mergeCell ref="Y1:AA1"/>
    <mergeCell ref="D12:D14"/>
    <mergeCell ref="D15:D17"/>
    <mergeCell ref="D18:D20"/>
    <mergeCell ref="B39:C39"/>
    <mergeCell ref="B29:C29"/>
    <mergeCell ref="B44:C44"/>
    <mergeCell ref="D21:D25"/>
    <mergeCell ref="P1:Q1"/>
    <mergeCell ref="S1:T1"/>
    <mergeCell ref="V1:W1"/>
    <mergeCell ref="B34:C34"/>
  </mergeCells>
  <phoneticPr fontId="3" type="noConversion"/>
  <hyperlinks>
    <hyperlink ref="D21" r:id="rId1" xr:uid="{E6910039-A778-4C2D-86CA-BADF75B4B605}"/>
  </hyperlinks>
  <pageMargins left="0.7" right="0.7" top="0.75" bottom="0.75" header="0.3" footer="0.3"/>
  <ignoredErrors>
    <ignoredError sqref="H18:H19 Q3 H8 H17 H9:H11" formula="1"/>
  </ignoredErrors>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D78D2-A4B7-47A9-90EB-D31CF3D780CA}">
  <sheetPr codeName="Sheet13">
    <tabColor rgb="FF00B050"/>
  </sheetPr>
  <dimension ref="A1:T105"/>
  <sheetViews>
    <sheetView topLeftCell="F1" zoomScale="90" zoomScaleNormal="90" workbookViewId="0">
      <selection activeCell="W18" sqref="W18"/>
    </sheetView>
  </sheetViews>
  <sheetFormatPr defaultRowHeight="15"/>
  <cols>
    <col min="2" max="2" width="5.5703125" bestFit="1" customWidth="1"/>
    <col min="3" max="3" width="27.28515625" bestFit="1" customWidth="1"/>
    <col min="4" max="4" width="33" bestFit="1" customWidth="1"/>
    <col min="5" max="5" width="8.28515625" style="4" bestFit="1" customWidth="1"/>
    <col min="6" max="6" width="10.7109375" style="4" bestFit="1" customWidth="1"/>
    <col min="7" max="8" width="11.7109375" style="4" bestFit="1" customWidth="1"/>
    <col min="9" max="9" width="8.7109375" style="4" customWidth="1"/>
    <col min="10" max="10" width="8.5703125" style="4" customWidth="1"/>
    <col min="11" max="11" width="6.28515625" style="4" customWidth="1"/>
    <col min="12" max="12" width="11.7109375" bestFit="1" customWidth="1"/>
    <col min="13" max="13" width="12.42578125" customWidth="1"/>
    <col min="14" max="14" width="27.28515625" bestFit="1" customWidth="1"/>
    <col min="15" max="15" width="6.5703125" bestFit="1" customWidth="1"/>
    <col min="16" max="16" width="12" bestFit="1" customWidth="1"/>
    <col min="17" max="17" width="4.7109375" customWidth="1"/>
    <col min="18" max="18" width="6.5703125" bestFit="1" customWidth="1"/>
    <col min="19" max="20" width="12" bestFit="1" customWidth="1"/>
  </cols>
  <sheetData>
    <row r="1" spans="1:20">
      <c r="O1" s="245">
        <v>2030</v>
      </c>
      <c r="P1" s="245"/>
      <c r="R1" s="246">
        <v>2040</v>
      </c>
      <c r="S1" s="246"/>
      <c r="T1" s="246"/>
    </row>
    <row r="2" spans="1:20">
      <c r="A2" s="38" t="s">
        <v>267</v>
      </c>
      <c r="B2" s="37" t="s">
        <v>2</v>
      </c>
      <c r="C2" s="37" t="s">
        <v>12</v>
      </c>
      <c r="D2" s="37" t="s">
        <v>113</v>
      </c>
      <c r="E2" s="37" t="s">
        <v>114</v>
      </c>
      <c r="F2" s="37" t="s">
        <v>321</v>
      </c>
      <c r="G2" s="37" t="s">
        <v>301</v>
      </c>
      <c r="H2" s="37" t="s">
        <v>302</v>
      </c>
      <c r="I2" s="3"/>
      <c r="J2" s="3"/>
      <c r="K2" s="3"/>
      <c r="N2" s="2" t="s">
        <v>305</v>
      </c>
      <c r="O2" s="3" t="s">
        <v>304</v>
      </c>
      <c r="P2" s="3" t="s">
        <v>297</v>
      </c>
      <c r="R2" s="3" t="s">
        <v>304</v>
      </c>
      <c r="S2" s="3" t="s">
        <v>297</v>
      </c>
      <c r="T2" s="3" t="s">
        <v>298</v>
      </c>
    </row>
    <row r="3" spans="1:20">
      <c r="A3" t="s">
        <v>110</v>
      </c>
      <c r="B3" s="4">
        <v>2021</v>
      </c>
      <c r="C3" s="28" t="s">
        <v>116</v>
      </c>
      <c r="D3" s="28" t="s">
        <v>111</v>
      </c>
      <c r="E3" s="4" t="s">
        <v>7</v>
      </c>
      <c r="F3" s="154">
        <f>'IESO Pathways to Decarb App A'!$H$5</f>
        <v>980</v>
      </c>
      <c r="G3" s="192">
        <f>'IESO Pathways to Decarb App A'!$H$5</f>
        <v>980</v>
      </c>
      <c r="H3" s="192">
        <f>'IESO Pathways to Decarb App A'!$H$5</f>
        <v>980</v>
      </c>
      <c r="I3" s="26"/>
      <c r="J3" s="26"/>
      <c r="K3" s="26"/>
      <c r="L3" s="197"/>
      <c r="M3" s="153"/>
      <c r="N3" s="12"/>
      <c r="O3" s="26"/>
      <c r="P3" s="26"/>
      <c r="R3" s="26"/>
      <c r="S3" s="26"/>
      <c r="T3" s="26"/>
    </row>
    <row r="4" spans="1:20">
      <c r="A4" t="s">
        <v>110</v>
      </c>
      <c r="B4" s="4">
        <v>2021</v>
      </c>
      <c r="C4" s="28" t="s">
        <v>116</v>
      </c>
      <c r="D4" s="28" t="s">
        <v>0</v>
      </c>
      <c r="E4" s="4" t="s">
        <v>115</v>
      </c>
      <c r="F4" s="155">
        <f>'IESO Pathways to Decarb App A'!$K$5</f>
        <v>40</v>
      </c>
      <c r="G4" s="193">
        <f>'IESO Pathways to Decarb App A'!$K$5</f>
        <v>40</v>
      </c>
      <c r="H4" s="193">
        <f>'IESO Pathways to Decarb App A'!$K$5</f>
        <v>40</v>
      </c>
      <c r="I4" s="27"/>
      <c r="J4" s="27"/>
      <c r="K4" s="27"/>
      <c r="L4" s="197" t="s">
        <v>320</v>
      </c>
      <c r="M4" s="153" t="s">
        <v>300</v>
      </c>
      <c r="N4" s="12" t="s">
        <v>138</v>
      </c>
      <c r="O4" s="26">
        <f>(('NREL ATB 2023 Financial'!$E$37*'NREL ATB 2023 Financial'!$E$39*'NREL ATB 2023 Financial'!$E$38*($F$28*1+$F31)+$F$30)*1000/($F17*8760))</f>
        <v>45.655618120273985</v>
      </c>
      <c r="P4" s="26">
        <f>(('NREL ATB 2023 Financial'!$E$37*'NREL ATB 2023 Financial'!$E$39*'NREL ATB 2023 Financial'!$E$38*($F$29*1+$F31)+$F$30)*1000/($F17*8760))</f>
        <v>37.959557466891091</v>
      </c>
      <c r="R4" s="26">
        <f>(('NREL ATB 2023 Financial'!$E$37*'NREL ATB 2023 Financial'!$E$39*'NREL ATB 2023 Financial'!$E$38*($F$67*1+$F71)+$F$70)*1000/($F56*8760))</f>
        <v>50.594232463639813</v>
      </c>
      <c r="S4" s="26">
        <f>(('NREL ATB 2023 Financial'!$E$37*'NREL ATB 2023 Financial'!$E$39*'NREL ATB 2023 Financial'!$E$38*($F$68*1+$F71)+$F$70)*1000/($F56*8760))</f>
        <v>42.366696435291892</v>
      </c>
      <c r="T4" s="26">
        <f>(('NREL ATB 2023 Financial'!$E$37*'NREL ATB 2023 Financial'!$E$39*'NREL ATB 2023 Financial'!$E$38*($F$69*1+$F71)+$F$70)*1000/($F56*8760))</f>
        <v>46.480464449465849</v>
      </c>
    </row>
    <row r="5" spans="1:20">
      <c r="A5" t="s">
        <v>110</v>
      </c>
      <c r="B5" s="4">
        <v>2021</v>
      </c>
      <c r="C5" s="12" t="s">
        <v>138</v>
      </c>
      <c r="D5" s="28" t="s">
        <v>8</v>
      </c>
      <c r="E5" s="4" t="s">
        <v>7</v>
      </c>
      <c r="F5" s="154">
        <f>'IESO Pathways to Decarb App A'!$N6</f>
        <v>300</v>
      </c>
      <c r="G5" s="192">
        <f>'IESO Pathways to Decarb App A'!$N6</f>
        <v>300</v>
      </c>
      <c r="H5" s="192">
        <f>'IESO Pathways to Decarb App A'!$N6</f>
        <v>300</v>
      </c>
      <c r="I5" s="26"/>
      <c r="J5" s="26"/>
      <c r="K5" s="26"/>
      <c r="L5" s="197" t="s">
        <v>320</v>
      </c>
      <c r="M5" s="153" t="s">
        <v>300</v>
      </c>
      <c r="N5" s="12" t="s">
        <v>139</v>
      </c>
      <c r="O5" s="26">
        <f>(('NREL ATB 2023 Financial'!$E$37*'NREL ATB 2023 Financial'!$E$39*'NREL ATB 2023 Financial'!$E$38*($F$28*1+$F32)+$F$30)*1000/($F18*8760))</f>
        <v>57.85214736068135</v>
      </c>
      <c r="P5" s="26">
        <f>(('NREL ATB 2023 Financial'!$E$37*'NREL ATB 2023 Financial'!$E$39*'NREL ATB 2023 Financial'!$E$38*($F$29*1+$F32)+$F$30)*1000/($F18*8760))</f>
        <v>48.424473060287298</v>
      </c>
      <c r="R5" s="26">
        <f>(('NREL ATB 2023 Financial'!$E$37*'NREL ATB 2023 Financial'!$E$39*'NREL ATB 2023 Financial'!$E$38*($F$67*1+$F72)+$F$70)*1000/($F57*8760))</f>
        <v>63.988443246491229</v>
      </c>
      <c r="S5" s="26">
        <f>(('NREL ATB 2023 Financial'!$E$37*'NREL ATB 2023 Financial'!$E$39*'NREL ATB 2023 Financial'!$E$38*($F$68*1+$F72)+$F$70)*1000/($F57*8760))</f>
        <v>53.954862724115713</v>
      </c>
      <c r="T5" s="26">
        <f>(('NREL ATB 2023 Financial'!$E$37*'NREL ATB 2023 Financial'!$E$39*'NREL ATB 2023 Financial'!$E$38*($F$69*1+$F72)+$F$70)*1000/($F57*8760))</f>
        <v>58.971652985303464</v>
      </c>
    </row>
    <row r="6" spans="1:20">
      <c r="A6" t="s">
        <v>110</v>
      </c>
      <c r="B6" s="4">
        <v>2021</v>
      </c>
      <c r="C6" s="12" t="s">
        <v>139</v>
      </c>
      <c r="D6" s="28" t="s">
        <v>8</v>
      </c>
      <c r="E6" s="4" t="s">
        <v>7</v>
      </c>
      <c r="F6" s="154">
        <f>'IESO Pathways to Decarb App A'!$N7</f>
        <v>360</v>
      </c>
      <c r="G6" s="192">
        <f>'IESO Pathways to Decarb App A'!$N7</f>
        <v>360</v>
      </c>
      <c r="H6" s="192">
        <f>'IESO Pathways to Decarb App A'!$N7</f>
        <v>360</v>
      </c>
      <c r="I6" s="26"/>
      <c r="J6" s="26"/>
      <c r="K6" s="26"/>
      <c r="L6" s="197" t="s">
        <v>320</v>
      </c>
      <c r="M6" s="153" t="s">
        <v>300</v>
      </c>
      <c r="N6" s="12" t="s">
        <v>140</v>
      </c>
      <c r="O6" s="26">
        <f>(('NREL ATB 2023 Financial'!$E$37*'NREL ATB 2023 Financial'!$E$39*'NREL ATB 2023 Financial'!$E$38*($F$28*1+$F33)+$F$30)*1000/($F19*8760))</f>
        <v>37.101593495348254</v>
      </c>
      <c r="P6" s="26">
        <f>(('NREL ATB 2023 Financial'!$E$37*'NREL ATB 2023 Financial'!$E$39*'NREL ATB 2023 Financial'!$E$38*($F$29*1+$F33)+$F$30)*1000/($F19*8760))</f>
        <v>29.849536341198981</v>
      </c>
      <c r="R6" s="26">
        <f>(('NREL ATB 2023 Financial'!$E$37*'NREL ATB 2023 Financial'!$E$39*'NREL ATB 2023 Financial'!$E$38*($F$67*1+$F73)+$F$70)*1000/($F58*8760))</f>
        <v>41.431796605488309</v>
      </c>
      <c r="S6" s="26">
        <f>(('NREL ATB 2023 Financial'!$E$37*'NREL ATB 2023 Financial'!$E$39*'NREL ATB 2023 Financial'!$E$38*($F$68*1+$F73)+$F$70)*1000/($F58*8760))</f>
        <v>33.520704270538388</v>
      </c>
      <c r="T6" s="26">
        <f>(('NREL ATB 2023 Financial'!$E$37*'NREL ATB 2023 Financial'!$E$39*'NREL ATB 2023 Financial'!$E$38*($F$69*1+$F73)+$F$70)*1000/($F58*8760))</f>
        <v>37.476250438013352</v>
      </c>
    </row>
    <row r="7" spans="1:20">
      <c r="A7" t="s">
        <v>110</v>
      </c>
      <c r="B7" s="4">
        <v>2021</v>
      </c>
      <c r="C7" s="12" t="s">
        <v>140</v>
      </c>
      <c r="D7" s="28" t="s">
        <v>8</v>
      </c>
      <c r="E7" s="4" t="s">
        <v>7</v>
      </c>
      <c r="F7" s="154">
        <f>'IESO Pathways to Decarb App A'!$N8</f>
        <v>60</v>
      </c>
      <c r="G7" s="192">
        <f>'IESO Pathways to Decarb App A'!$N8</f>
        <v>60</v>
      </c>
      <c r="H7" s="192">
        <f>'IESO Pathways to Decarb App A'!$N8</f>
        <v>60</v>
      </c>
      <c r="I7" s="26"/>
      <c r="J7" s="26"/>
      <c r="K7" s="26"/>
      <c r="L7" s="197" t="s">
        <v>320</v>
      </c>
      <c r="M7" s="153" t="s">
        <v>300</v>
      </c>
      <c r="N7" s="12" t="s">
        <v>141</v>
      </c>
      <c r="O7" s="26">
        <f>(('NREL ATB 2023 Financial'!$E$37*'NREL ATB 2023 Financial'!$E$39*'NREL ATB 2023 Financial'!$E$38*($F$28*1+$F34)+$F$30)*1000/($F20*8760))</f>
        <v>41.15101078628981</v>
      </c>
      <c r="P7" s="26">
        <f>(('NREL ATB 2023 Financial'!$E$37*'NREL ATB 2023 Financial'!$E$39*'NREL ATB 2023 Financial'!$E$38*($F$29*1+$F34)+$F$30)*1000/($F20*8760))</f>
        <v>33.60887134597457</v>
      </c>
      <c r="R7" s="26">
        <f>(('NREL ATB 2023 Financial'!$E$37*'NREL ATB 2023 Financial'!$E$39*'NREL ATB 2023 Financial'!$E$38*($F$67*1+$F74)+$F$70)*1000/($F59*8760))</f>
        <v>46.216220133846157</v>
      </c>
      <c r="S7" s="26">
        <f>(('NREL ATB 2023 Financial'!$E$37*'NREL ATB 2023 Financial'!$E$39*'NREL ATB 2023 Financial'!$E$38*($F$68*1+$F74)+$F$70)*1000/($F59*8760))</f>
        <v>37.988684105498237</v>
      </c>
      <c r="T7" s="26">
        <f>(('NREL ATB 2023 Financial'!$E$37*'NREL ATB 2023 Financial'!$E$39*'NREL ATB 2023 Financial'!$E$38*($F$69*1+$F74)+$F$70)*1000/($F59*8760))</f>
        <v>42.102452119672208</v>
      </c>
    </row>
    <row r="8" spans="1:20">
      <c r="A8" t="s">
        <v>110</v>
      </c>
      <c r="B8" s="4">
        <v>2021</v>
      </c>
      <c r="C8" s="12" t="s">
        <v>141</v>
      </c>
      <c r="D8" s="28" t="s">
        <v>8</v>
      </c>
      <c r="E8" s="4" t="s">
        <v>7</v>
      </c>
      <c r="F8" s="154">
        <f>'IESO Pathways to Decarb App A'!$N9</f>
        <v>160</v>
      </c>
      <c r="G8" s="192">
        <f>'IESO Pathways to Decarb App A'!$N9</f>
        <v>160</v>
      </c>
      <c r="H8" s="192">
        <f>'IESO Pathways to Decarb App A'!$N9</f>
        <v>160</v>
      </c>
      <c r="I8" s="26"/>
      <c r="J8" s="26"/>
      <c r="K8" s="26"/>
      <c r="L8" s="197" t="s">
        <v>320</v>
      </c>
      <c r="M8" s="153" t="s">
        <v>300</v>
      </c>
      <c r="N8" s="12" t="s">
        <v>142</v>
      </c>
      <c r="O8" s="26">
        <f>(('NREL ATB 2023 Financial'!$E$37*'NREL ATB 2023 Financial'!$E$39*'NREL ATB 2023 Financial'!$E$38*($F$28*1+$F35)+$F$30)*1000/($F21*8760))</f>
        <v>54.623506678386875</v>
      </c>
      <c r="P8" s="26">
        <f>(('NREL ATB 2023 Financial'!$E$37*'NREL ATB 2023 Financial'!$E$39*'NREL ATB 2023 Financial'!$E$38*($F$29*1+$F35)+$F$30)*1000/($F21*8760))</f>
        <v>46.767111428058499</v>
      </c>
      <c r="R8" s="26">
        <f>(('NREL ATB 2023 Financial'!$E$37*'NREL ATB 2023 Financial'!$E$39*'NREL ATB 2023 Financial'!$E$38*($F$67*1+$F75)+$F$70)*1000/($F60*8760))</f>
        <v>62.474674433390391</v>
      </c>
      <c r="S8" s="26">
        <f>(('NREL ATB 2023 Financial'!$E$37*'NREL ATB 2023 Financial'!$E$39*'NREL ATB 2023 Financial'!$E$38*($F$68*1+$F75)+$F$70)*1000/($F60*8760))</f>
        <v>53.904324403861295</v>
      </c>
      <c r="T8" s="26">
        <f>(('NREL ATB 2023 Financial'!$E$37*'NREL ATB 2023 Financial'!$E$39*'NREL ATB 2023 Financial'!$E$38*($F$69*1+$F75)+$F$70)*1000/($F60*8760))</f>
        <v>58.189499418625843</v>
      </c>
    </row>
    <row r="9" spans="1:20">
      <c r="A9" t="s">
        <v>110</v>
      </c>
      <c r="B9" s="4">
        <v>2021</v>
      </c>
      <c r="C9" s="12" t="s">
        <v>142</v>
      </c>
      <c r="D9" s="28" t="s">
        <v>8</v>
      </c>
      <c r="E9" s="4" t="s">
        <v>7</v>
      </c>
      <c r="F9" s="154">
        <f>'IESO Pathways to Decarb App A'!$N10</f>
        <v>600</v>
      </c>
      <c r="G9" s="192">
        <f>'IESO Pathways to Decarb App A'!$N10</f>
        <v>600</v>
      </c>
      <c r="H9" s="192">
        <f>'IESO Pathways to Decarb App A'!$N10</f>
        <v>600</v>
      </c>
      <c r="I9" s="26"/>
      <c r="J9" s="26"/>
      <c r="K9" s="26"/>
      <c r="L9" s="197" t="s">
        <v>320</v>
      </c>
      <c r="M9" s="153" t="s">
        <v>300</v>
      </c>
      <c r="N9" s="12" t="s">
        <v>144</v>
      </c>
      <c r="O9" s="26">
        <f>(('NREL ATB 2023 Financial'!$E$37*'NREL ATB 2023 Financial'!$E$39*'NREL ATB 2023 Financial'!$E$38*($F$28*1+$F36)+$F$30)*1000/($F22*8760))</f>
        <v>42.681267971262642</v>
      </c>
      <c r="P9" s="26">
        <f>(('NREL ATB 2023 Financial'!$E$37*'NREL ATB 2023 Financial'!$E$39*'NREL ATB 2023 Financial'!$E$38*($F$29*1+$F36)+$F$30)*1000/($F22*8760))</f>
        <v>34.11065497090442</v>
      </c>
      <c r="R9" s="26">
        <f>(('NREL ATB 2023 Financial'!$E$37*'NREL ATB 2023 Financial'!$E$39*'NREL ATB 2023 Financial'!$E$38*($F$67*1+$F76)+$F$70)*1000/($F61*8760))</f>
        <v>46.48689756005836</v>
      </c>
      <c r="S9" s="26">
        <f>(('NREL ATB 2023 Financial'!$E$37*'NREL ATB 2023 Financial'!$E$39*'NREL ATB 2023 Financial'!$E$38*($F$68*1+$F76)+$F$70)*1000/($F61*8760))</f>
        <v>37.345190861893997</v>
      </c>
      <c r="T9" s="26">
        <f>(('NREL ATB 2023 Financial'!$E$37*'NREL ATB 2023 Financial'!$E$39*'NREL ATB 2023 Financial'!$E$38*($F$69*1+$F76)+$F$70)*1000/($F61*8760))</f>
        <v>41.916044210976168</v>
      </c>
    </row>
    <row r="10" spans="1:20">
      <c r="A10" t="s">
        <v>110</v>
      </c>
      <c r="B10" s="4">
        <v>2021</v>
      </c>
      <c r="C10" s="12" t="s">
        <v>144</v>
      </c>
      <c r="D10" s="28" t="s">
        <v>8</v>
      </c>
      <c r="E10" s="4" t="s">
        <v>7</v>
      </c>
      <c r="F10" s="154">
        <f>'IESO Pathways to Decarb App A'!$N12</f>
        <v>20</v>
      </c>
      <c r="G10" s="192">
        <f>'IESO Pathways to Decarb App A'!$N12</f>
        <v>20</v>
      </c>
      <c r="H10" s="192">
        <f>'IESO Pathways to Decarb App A'!$N12</f>
        <v>20</v>
      </c>
      <c r="I10" s="26"/>
      <c r="J10" s="26"/>
      <c r="K10" s="26"/>
      <c r="L10" s="197" t="s">
        <v>320</v>
      </c>
      <c r="M10" s="153" t="s">
        <v>300</v>
      </c>
      <c r="N10" s="12" t="s">
        <v>145</v>
      </c>
      <c r="O10" s="26">
        <f>(('NREL ATB 2023 Financial'!$E$37*'NREL ATB 2023 Financial'!$E$39*'NREL ATB 2023 Financial'!$E$38*($F$28*1+$F37)+$F$30)*1000/($F23*8760))</f>
        <v>51.449441249914393</v>
      </c>
      <c r="P10" s="26">
        <f>(('NREL ATB 2023 Financial'!$E$37*'NREL ATB 2023 Financial'!$E$39*'NREL ATB 2023 Financial'!$E$38*($F$29*1+$F37)+$F$30)*1000/($F23*8760))</f>
        <v>41.257360925164072</v>
      </c>
      <c r="R10" s="26">
        <f>(('NREL ATB 2023 Financial'!$E$37*'NREL ATB 2023 Financial'!$E$39*'NREL ATB 2023 Financial'!$E$38*($F$67*1+$F77)+$F$70)*1000/($F62*8760))</f>
        <v>55.873208074842339</v>
      </c>
      <c r="S10" s="26">
        <f>(('NREL ATB 2023 Financial'!$E$37*'NREL ATB 2023 Financial'!$E$39*'NREL ATB 2023 Financial'!$E$38*($F$68*1+$F77)+$F$70)*1000/($F62*8760))</f>
        <v>45.047502774384562</v>
      </c>
      <c r="T10" s="26">
        <f>(('NREL ATB 2023 Financial'!$E$37*'NREL ATB 2023 Financial'!$E$39*'NREL ATB 2023 Financial'!$E$38*($F$69*1+$F77)+$F$70)*1000/($F62*8760))</f>
        <v>50.460355424613446</v>
      </c>
    </row>
    <row r="11" spans="1:20">
      <c r="A11" t="s">
        <v>110</v>
      </c>
      <c r="B11" s="4">
        <v>2021</v>
      </c>
      <c r="C11" s="12" t="s">
        <v>145</v>
      </c>
      <c r="D11" s="28" t="s">
        <v>8</v>
      </c>
      <c r="E11" s="4" t="s">
        <v>7</v>
      </c>
      <c r="F11" s="154">
        <f>'IESO Pathways to Decarb App A'!$N13</f>
        <v>40</v>
      </c>
      <c r="G11" s="192">
        <f>'IESO Pathways to Decarb App A'!$N13</f>
        <v>40</v>
      </c>
      <c r="H11" s="192">
        <f>'IESO Pathways to Decarb App A'!$N13</f>
        <v>40</v>
      </c>
      <c r="I11" s="26"/>
      <c r="J11" s="26"/>
      <c r="K11" s="26"/>
      <c r="L11" s="197" t="s">
        <v>320</v>
      </c>
      <c r="M11" s="153" t="s">
        <v>300</v>
      </c>
      <c r="N11" s="12" t="s">
        <v>146</v>
      </c>
      <c r="O11" s="26">
        <f>(('NREL ATB 2023 Financial'!$E$37*'NREL ATB 2023 Financial'!$E$39*'NREL ATB 2023 Financial'!$E$38*($F$28*1+$F38)+$F$30)*1000/($F24*8760))</f>
        <v>41.73279534967903</v>
      </c>
      <c r="P11" s="26">
        <f>(('NREL ATB 2023 Financial'!$E$37*'NREL ATB 2023 Financial'!$E$39*'NREL ATB 2023 Financial'!$E$38*($F$29*1+$F38)+$F$30)*1000/($F24*8760))</f>
        <v>33.352640415995431</v>
      </c>
      <c r="R11" s="26">
        <f>(('NREL ATB 2023 Financial'!$E$37*'NREL ATB 2023 Financial'!$E$39*'NREL ATB 2023 Financial'!$E$38*($F$67*1+$F78)+$F$70)*1000/($F63*8760))</f>
        <v>45.476312830491871</v>
      </c>
      <c r="S11" s="26">
        <f>(('NREL ATB 2023 Financial'!$E$37*'NREL ATB 2023 Financial'!$E$39*'NREL ATB 2023 Financial'!$E$38*($F$68*1+$F78)+$F$70)*1000/($F63*8760))</f>
        <v>36.533338886635427</v>
      </c>
      <c r="T11" s="26">
        <f>(('NREL ATB 2023 Financial'!$E$37*'NREL ATB 2023 Financial'!$E$39*'NREL ATB 2023 Financial'!$E$38*($F$69*1+$F78)+$F$70)*1000/($F63*8760))</f>
        <v>41.004825858563635</v>
      </c>
    </row>
    <row r="12" spans="1:20">
      <c r="A12" t="s">
        <v>110</v>
      </c>
      <c r="B12" s="4">
        <v>2021</v>
      </c>
      <c r="C12" s="12" t="s">
        <v>146</v>
      </c>
      <c r="D12" s="28" t="s">
        <v>8</v>
      </c>
      <c r="E12" s="4" t="s">
        <v>7</v>
      </c>
      <c r="F12" s="154">
        <f>'IESO Pathways to Decarb App A'!$N14</f>
        <v>20</v>
      </c>
      <c r="G12" s="192">
        <f>'IESO Pathways to Decarb App A'!$N14</f>
        <v>20</v>
      </c>
      <c r="H12" s="192">
        <f>'IESO Pathways to Decarb App A'!$N14</f>
        <v>20</v>
      </c>
      <c r="I12" s="26"/>
      <c r="J12" s="26"/>
      <c r="K12" s="26"/>
      <c r="L12" s="197" t="s">
        <v>320</v>
      </c>
      <c r="M12" s="153" t="s">
        <v>300</v>
      </c>
      <c r="N12" s="12" t="s">
        <v>147</v>
      </c>
      <c r="O12" s="26">
        <f>(('NREL ATB 2023 Financial'!$E$37*'NREL ATB 2023 Financial'!$E$39*'NREL ATB 2023 Financial'!$E$38*($F$28*1+$F39)+$F$30)*1000/($F25*8760))</f>
        <v>53.591190604391926</v>
      </c>
      <c r="P12" s="26">
        <f>(('NREL ATB 2023 Financial'!$E$37*'NREL ATB 2023 Financial'!$E$39*'NREL ATB 2023 Financial'!$E$38*($F$29*1+$F39)+$F$30)*1000/($F25*8760))</f>
        <v>43.11599693728742</v>
      </c>
      <c r="R12" s="26">
        <f>(('NREL ATB 2023 Financial'!$E$37*'NREL ATB 2023 Financial'!$E$39*'NREL ATB 2023 Financial'!$E$38*($F$67*1+$F79)+$F$70)*1000/($F64*8760))</f>
        <v>58.228470905010596</v>
      </c>
      <c r="S12" s="26">
        <f>(('NREL ATB 2023 Financial'!$E$37*'NREL ATB 2023 Financial'!$E$39*'NREL ATB 2023 Financial'!$E$38*($F$68*1+$F79)+$F$70)*1000/($F64*8760))</f>
        <v>47.110178974810708</v>
      </c>
      <c r="T12" s="26">
        <f>(('NREL ATB 2023 Financial'!$E$37*'NREL ATB 2023 Financial'!$E$39*'NREL ATB 2023 Financial'!$E$38*($F$69*1+$F79)+$F$70)*1000/($F64*8760))</f>
        <v>52.669324939910652</v>
      </c>
    </row>
    <row r="13" spans="1:20">
      <c r="A13" t="s">
        <v>110</v>
      </c>
      <c r="B13" s="4">
        <v>2021</v>
      </c>
      <c r="C13" s="12" t="s">
        <v>147</v>
      </c>
      <c r="D13" s="28" t="s">
        <v>8</v>
      </c>
      <c r="E13" s="4" t="s">
        <v>7</v>
      </c>
      <c r="F13" s="154">
        <f>'IESO Pathways to Decarb App A'!$N15</f>
        <v>60</v>
      </c>
      <c r="G13" s="192">
        <f>'IESO Pathways to Decarb App A'!$N15</f>
        <v>60</v>
      </c>
      <c r="H13" s="192">
        <f>'IESO Pathways to Decarb App A'!$N15</f>
        <v>60</v>
      </c>
      <c r="I13" s="26"/>
      <c r="J13" s="26"/>
      <c r="K13" s="26"/>
      <c r="L13" s="197" t="s">
        <v>320</v>
      </c>
      <c r="M13" s="153" t="s">
        <v>300</v>
      </c>
      <c r="N13" s="12" t="s">
        <v>148</v>
      </c>
      <c r="O13" s="26">
        <f>(('NREL ATB 2023 Financial'!$E$37*'NREL ATB 2023 Financial'!$E$39*'NREL ATB 2023 Financial'!$E$38*($F$28*1+$F40)+$F$30)*1000/($F26*8760))</f>
        <v>40.502751622273031</v>
      </c>
      <c r="P13" s="26">
        <f>(('NREL ATB 2023 Financial'!$E$37*'NREL ATB 2023 Financial'!$E$39*'NREL ATB 2023 Financial'!$E$38*($F$29*1+$F40)+$F$30)*1000/($F26*8760))</f>
        <v>32.479199026192994</v>
      </c>
      <c r="R13" s="26">
        <f>(('NREL ATB 2023 Financial'!$E$37*'NREL ATB 2023 Financial'!$E$39*'NREL ATB 2023 Financial'!$E$38*($F$67*1+$F80)+$F$70)*1000/($F65*8760))</f>
        <v>44.232956392583517</v>
      </c>
      <c r="S13" s="26">
        <f>(('NREL ATB 2023 Financial'!$E$37*'NREL ATB 2023 Financial'!$E$39*'NREL ATB 2023 Financial'!$E$38*($F$68*1+$F80)+$F$70)*1000/($F65*8760))</f>
        <v>35.662606363054444</v>
      </c>
      <c r="T13" s="26">
        <f>(('NREL ATB 2023 Financial'!$E$37*'NREL ATB 2023 Financial'!$E$39*'NREL ATB 2023 Financial'!$E$38*($F$69*1+$F80)+$F$70)*1000/($F65*8760))</f>
        <v>39.947781377818977</v>
      </c>
    </row>
    <row r="14" spans="1:20">
      <c r="A14" t="s">
        <v>110</v>
      </c>
      <c r="B14" s="4">
        <v>2021</v>
      </c>
      <c r="C14" s="12" t="s">
        <v>148</v>
      </c>
      <c r="D14" s="28" t="s">
        <v>8</v>
      </c>
      <c r="E14" s="4" t="s">
        <v>7</v>
      </c>
      <c r="F14" s="154">
        <f>'IESO Pathways to Decarb App A'!$N16</f>
        <v>40</v>
      </c>
      <c r="G14" s="192">
        <f>'IESO Pathways to Decarb App A'!$N16</f>
        <v>40</v>
      </c>
      <c r="H14" s="192">
        <f>'IESO Pathways to Decarb App A'!$N16</f>
        <v>40</v>
      </c>
      <c r="I14" s="26"/>
      <c r="J14" s="26"/>
      <c r="K14" s="26"/>
      <c r="L14" s="197" t="s">
        <v>320</v>
      </c>
      <c r="M14" s="153" t="s">
        <v>300</v>
      </c>
      <c r="N14" s="12" t="s">
        <v>149</v>
      </c>
      <c r="O14" s="26">
        <f>(('NREL ATB 2023 Financial'!$E$37*'NREL ATB 2023 Financial'!$E$39*'NREL ATB 2023 Financial'!$E$38*($F$28*1+$F41)+$F$30)*1000/($F27*8760))</f>
        <v>46.949394768388906</v>
      </c>
      <c r="P14" s="26">
        <f>(('NREL ATB 2023 Financial'!$E$37*'NREL ATB 2023 Financial'!$E$39*'NREL ATB 2023 Financial'!$E$38*($F$29*1+$F41)+$F$30)*1000/($F27*8760))</f>
        <v>37.521720467994861</v>
      </c>
      <c r="R14" s="26">
        <f>(('NREL ATB 2023 Financial'!$E$37*'NREL ATB 2023 Financial'!$E$39*'NREL ATB 2023 Financial'!$E$38*($F$67*1+$F81)+$F$70)*1000/($F66*8760))</f>
        <v>51.022204639088443</v>
      </c>
      <c r="S14" s="26">
        <f>(('NREL ATB 2023 Financial'!$E$37*'NREL ATB 2023 Financial'!$E$39*'NREL ATB 2023 Financial'!$E$38*($F$68*1+$F81)+$F$70)*1000/($F66*8760))</f>
        <v>40.988624116712927</v>
      </c>
      <c r="T14" s="26">
        <f>(('NREL ATB 2023 Financial'!$E$37*'NREL ATB 2023 Financial'!$E$39*'NREL ATB 2023 Financial'!$E$38*($F$69*1+$F81)+$F$70)*1000/($F66*8760))</f>
        <v>46.005414377900671</v>
      </c>
    </row>
    <row r="15" spans="1:20">
      <c r="A15" s="36" t="s">
        <v>110</v>
      </c>
      <c r="B15" s="40">
        <v>2021</v>
      </c>
      <c r="C15" s="21" t="s">
        <v>149</v>
      </c>
      <c r="D15" s="41" t="s">
        <v>8</v>
      </c>
      <c r="E15" s="40" t="s">
        <v>7</v>
      </c>
      <c r="F15" s="156">
        <f>'IESO Pathways to Decarb App A'!$N17</f>
        <v>20</v>
      </c>
      <c r="G15" s="195">
        <f>'IESO Pathways to Decarb App A'!$N17</f>
        <v>20</v>
      </c>
      <c r="H15" s="195">
        <f>'IESO Pathways to Decarb App A'!$N17</f>
        <v>20</v>
      </c>
      <c r="I15" s="26"/>
      <c r="J15" s="26"/>
      <c r="K15" s="26"/>
    </row>
    <row r="16" spans="1:20">
      <c r="A16" s="162"/>
      <c r="B16" s="162"/>
      <c r="C16" s="28" t="s">
        <v>116</v>
      </c>
      <c r="D16" t="s">
        <v>6</v>
      </c>
      <c r="E16" s="4" t="s">
        <v>35</v>
      </c>
      <c r="F16" s="152">
        <f>'IESO Pathways to Decarb App A'!$O$5</f>
        <v>30</v>
      </c>
      <c r="G16" s="181">
        <f>'IESO Pathways to Decarb App A'!$O$5</f>
        <v>30</v>
      </c>
      <c r="H16" s="181">
        <f>'IESO Pathways to Decarb App A'!$O$5</f>
        <v>30</v>
      </c>
      <c r="L16" s="197" t="s">
        <v>301</v>
      </c>
      <c r="M16" s="153" t="s">
        <v>300</v>
      </c>
      <c r="N16" s="12" t="s">
        <v>138</v>
      </c>
      <c r="O16" s="26">
        <f>(('NREL ATB 2023 Financial'!$H$37*'NREL ATB 2023 Financial'!$H$39*'NREL ATB 2023 Financial'!$H$38*($G$28*1+$G31)+$G$30)*1000/($G17*8760))</f>
        <v>45.655618120273985</v>
      </c>
      <c r="P16" s="26">
        <f>(('NREL ATB 2023 Financial'!$H$37*'NREL ATB 2023 Financial'!$H$39*'NREL ATB 2023 Financial'!$H$38*($G$29*1+$G31)+$G$30)*1000/($G17*8760))</f>
        <v>37.959557466891091</v>
      </c>
      <c r="R16" s="26">
        <f>(('NREL ATB 2023 Financial'!$H$37*'NREL ATB 2023 Financial'!$H$39*'NREL ATB 2023 Financial'!$H$38*($G$67*1+$G71)+$G$70)*1000/($G56*8760))</f>
        <v>50.594232463639813</v>
      </c>
      <c r="S16" s="26">
        <f>(('NREL ATB 2023 Financial'!$H$37*'NREL ATB 2023 Financial'!$H$39*'NREL ATB 2023 Financial'!$H$38*($G$68*1+$G71)+$G$70)*1000/($G56*8760))</f>
        <v>42.366696435291892</v>
      </c>
      <c r="T16" s="26">
        <f>(('NREL ATB 2023 Financial'!$H$37*'NREL ATB 2023 Financial'!$H$39*'NREL ATB 2023 Financial'!$H$38*($G$69*1+$G71)+$G$70)*1000/($G56*8760))</f>
        <v>46.480464449465849</v>
      </c>
    </row>
    <row r="17" spans="1:20">
      <c r="A17" s="162"/>
      <c r="B17" s="162"/>
      <c r="C17" s="12" t="s">
        <v>138</v>
      </c>
      <c r="D17" t="s">
        <v>1</v>
      </c>
      <c r="E17" s="4" t="s">
        <v>34</v>
      </c>
      <c r="F17" s="157">
        <f>'IESO Pathways to Decarb App A'!$E6</f>
        <v>0.49</v>
      </c>
      <c r="G17" s="194">
        <f>'IESO Pathways to Decarb App A'!$E6</f>
        <v>0.49</v>
      </c>
      <c r="H17" s="194">
        <f>'IESO Pathways to Decarb App A'!$E6</f>
        <v>0.49</v>
      </c>
      <c r="I17" s="6"/>
      <c r="J17" s="6"/>
      <c r="K17" s="6"/>
      <c r="L17" s="197" t="s">
        <v>301</v>
      </c>
      <c r="M17" s="153" t="s">
        <v>300</v>
      </c>
      <c r="N17" s="12" t="s">
        <v>139</v>
      </c>
      <c r="O17" s="26">
        <f>(('NREL ATB 2023 Financial'!$H$37*'NREL ATB 2023 Financial'!$H$39*'NREL ATB 2023 Financial'!$H$38*($G$28*1+$G32)+$G$30)*1000/($G18*8760))</f>
        <v>57.85214736068135</v>
      </c>
      <c r="P17" s="26">
        <f>(('NREL ATB 2023 Financial'!$H$37*'NREL ATB 2023 Financial'!$H$39*'NREL ATB 2023 Financial'!$H$38*($G$29*1+$G32)+$G$30)*1000/($G18*8760))</f>
        <v>48.424473060287298</v>
      </c>
      <c r="R17" s="26">
        <f>(('NREL ATB 2023 Financial'!$H$37*'NREL ATB 2023 Financial'!$H$39*'NREL ATB 2023 Financial'!$H$38*($G$67*1+$G72)+$G$70)*1000/($G57*8760))</f>
        <v>63.988443246491229</v>
      </c>
      <c r="S17" s="26">
        <f>(('NREL ATB 2023 Financial'!$H$37*'NREL ATB 2023 Financial'!$H$39*'NREL ATB 2023 Financial'!$H$38*($G$68*1+$G72)+$G$70)*1000/($G57*8760))</f>
        <v>53.954862724115713</v>
      </c>
      <c r="T17" s="26">
        <f>(('NREL ATB 2023 Financial'!$H$37*'NREL ATB 2023 Financial'!$H$39*'NREL ATB 2023 Financial'!$H$38*($G$69*1+$G72)+$G$70)*1000/($G57*8760))</f>
        <v>58.971652985303464</v>
      </c>
    </row>
    <row r="18" spans="1:20">
      <c r="A18" s="162"/>
      <c r="B18" s="162"/>
      <c r="C18" s="12" t="s">
        <v>139</v>
      </c>
      <c r="D18" t="s">
        <v>1</v>
      </c>
      <c r="E18" s="4" t="s">
        <v>34</v>
      </c>
      <c r="F18" s="157">
        <f>'IESO Pathways to Decarb App A'!$E7</f>
        <v>0.4</v>
      </c>
      <c r="G18" s="194">
        <f>'IESO Pathways to Decarb App A'!$E7</f>
        <v>0.4</v>
      </c>
      <c r="H18" s="194">
        <f>'IESO Pathways to Decarb App A'!$E7</f>
        <v>0.4</v>
      </c>
      <c r="I18" s="6"/>
      <c r="J18" s="6"/>
      <c r="K18" s="6"/>
      <c r="L18" s="197" t="s">
        <v>301</v>
      </c>
      <c r="M18" s="153" t="s">
        <v>300</v>
      </c>
      <c r="N18" s="12" t="s">
        <v>140</v>
      </c>
      <c r="O18" s="26">
        <f>(('NREL ATB 2023 Financial'!$H$37*'NREL ATB 2023 Financial'!$H$39*'NREL ATB 2023 Financial'!$H$38*($G$28*1+$G33)+$G$30)*1000/($G19*8760))</f>
        <v>37.101593495348254</v>
      </c>
      <c r="P18" s="26">
        <f>(('NREL ATB 2023 Financial'!$H$37*'NREL ATB 2023 Financial'!$H$39*'NREL ATB 2023 Financial'!$H$38*($G$29*1+$G33)+$G$30)*1000/($G19*8760))</f>
        <v>29.849536341198981</v>
      </c>
      <c r="R18" s="26">
        <f>(('NREL ATB 2023 Financial'!$H$37*'NREL ATB 2023 Financial'!$H$39*'NREL ATB 2023 Financial'!$H$38*($G$67*1+$G73)+$G$70)*1000/($G58*8760))</f>
        <v>41.431796605488309</v>
      </c>
      <c r="S18" s="26">
        <f>(('NREL ATB 2023 Financial'!$H$37*'NREL ATB 2023 Financial'!$H$39*'NREL ATB 2023 Financial'!$H$38*($G$68*1+$G73)+$G$70)*1000/($G58*8760))</f>
        <v>33.520704270538388</v>
      </c>
      <c r="T18" s="26">
        <f>(('NREL ATB 2023 Financial'!$H$37*'NREL ATB 2023 Financial'!$H$39*'NREL ATB 2023 Financial'!$H$38*($G$69*1+$G73)+$G$70)*1000/($G58*8760))</f>
        <v>37.476250438013352</v>
      </c>
    </row>
    <row r="19" spans="1:20">
      <c r="A19" s="162"/>
      <c r="B19" s="162"/>
      <c r="C19" s="12" t="s">
        <v>140</v>
      </c>
      <c r="D19" t="s">
        <v>1</v>
      </c>
      <c r="E19" s="4" t="s">
        <v>34</v>
      </c>
      <c r="F19" s="157">
        <f>'IESO Pathways to Decarb App A'!$E8</f>
        <v>0.52</v>
      </c>
      <c r="G19" s="194">
        <f>'IESO Pathways to Decarb App A'!$E8</f>
        <v>0.52</v>
      </c>
      <c r="H19" s="194">
        <f>'IESO Pathways to Decarb App A'!$E8</f>
        <v>0.52</v>
      </c>
      <c r="I19" s="6"/>
      <c r="J19" s="6"/>
      <c r="K19" s="6"/>
      <c r="L19" s="197" t="s">
        <v>301</v>
      </c>
      <c r="M19" s="153" t="s">
        <v>300</v>
      </c>
      <c r="N19" s="12" t="s">
        <v>141</v>
      </c>
      <c r="O19" s="26">
        <f>(('NREL ATB 2023 Financial'!$H$37*'NREL ATB 2023 Financial'!$H$39*'NREL ATB 2023 Financial'!$H$38*($G$28*1+$G34)+$G$30)*1000/($G20*8760))</f>
        <v>41.15101078628981</v>
      </c>
      <c r="P19" s="26">
        <f>(('NREL ATB 2023 Financial'!$H$37*'NREL ATB 2023 Financial'!$H$39*'NREL ATB 2023 Financial'!$H$38*($G$29*1+$G34)+$G$30)*1000/($G20*8760))</f>
        <v>33.60887134597457</v>
      </c>
      <c r="R19" s="26">
        <f>(('NREL ATB 2023 Financial'!$H$37*'NREL ATB 2023 Financial'!$H$39*'NREL ATB 2023 Financial'!$H$38*($G$67*1+$G74)+$G$70)*1000/($G59*8760))</f>
        <v>46.216220133846157</v>
      </c>
      <c r="S19" s="26">
        <f>(('NREL ATB 2023 Financial'!$H$37*'NREL ATB 2023 Financial'!$H$39*'NREL ATB 2023 Financial'!$H$38*($G$68*1+$G74)+$G$70)*1000/($G59*8760))</f>
        <v>37.988684105498237</v>
      </c>
      <c r="T19" s="26">
        <f>(('NREL ATB 2023 Financial'!$H$37*'NREL ATB 2023 Financial'!$H$39*'NREL ATB 2023 Financial'!$H$38*($G$69*1+$G74)+$G$70)*1000/($G59*8760))</f>
        <v>42.102452119672208</v>
      </c>
    </row>
    <row r="20" spans="1:20">
      <c r="A20" s="162"/>
      <c r="B20" s="162"/>
      <c r="C20" s="12" t="s">
        <v>141</v>
      </c>
      <c r="D20" t="s">
        <v>1</v>
      </c>
      <c r="E20" s="4" t="s">
        <v>34</v>
      </c>
      <c r="F20" s="157">
        <f>'IESO Pathways to Decarb App A'!$E9</f>
        <v>0.5</v>
      </c>
      <c r="G20" s="194">
        <f>'IESO Pathways to Decarb App A'!$E9</f>
        <v>0.5</v>
      </c>
      <c r="H20" s="194">
        <f>'IESO Pathways to Decarb App A'!$E9</f>
        <v>0.5</v>
      </c>
      <c r="I20" s="6"/>
      <c r="J20" s="6"/>
      <c r="K20" s="6"/>
      <c r="L20" s="197" t="s">
        <v>301</v>
      </c>
      <c r="M20" s="153" t="s">
        <v>300</v>
      </c>
      <c r="N20" s="12" t="s">
        <v>142</v>
      </c>
      <c r="O20" s="26">
        <f>(('NREL ATB 2023 Financial'!$H$37*'NREL ATB 2023 Financial'!$H$39*'NREL ATB 2023 Financial'!$H$38*($G$28*1+$G35)+$G$30)*1000/($G21*8760))</f>
        <v>54.623506678386875</v>
      </c>
      <c r="P20" s="26">
        <f>(('NREL ATB 2023 Financial'!$H$37*'NREL ATB 2023 Financial'!$H$39*'NREL ATB 2023 Financial'!$H$38*($G$29*1+$G35)+$G$30)*1000/($G21*8760))</f>
        <v>46.767111428058499</v>
      </c>
      <c r="R20" s="26">
        <f>(('NREL ATB 2023 Financial'!$H$37*'NREL ATB 2023 Financial'!$H$39*'NREL ATB 2023 Financial'!$H$38*($G$67*1+$G75)+$G$70)*1000/($G60*8760))</f>
        <v>62.474674433390391</v>
      </c>
      <c r="S20" s="26">
        <f>(('NREL ATB 2023 Financial'!$H$37*'NREL ATB 2023 Financial'!$H$39*'NREL ATB 2023 Financial'!$H$38*($G$68*1+$G75)+$G$70)*1000/($G60*8760))</f>
        <v>53.904324403861295</v>
      </c>
      <c r="T20" s="26">
        <f>(('NREL ATB 2023 Financial'!$H$37*'NREL ATB 2023 Financial'!$H$39*'NREL ATB 2023 Financial'!$H$38*($G$69*1+$G75)+$G$70)*1000/($G60*8760))</f>
        <v>58.189499418625843</v>
      </c>
    </row>
    <row r="21" spans="1:20">
      <c r="A21" s="162"/>
      <c r="B21" s="162"/>
      <c r="C21" s="12" t="s">
        <v>142</v>
      </c>
      <c r="D21" t="s">
        <v>1</v>
      </c>
      <c r="E21" s="4" t="s">
        <v>34</v>
      </c>
      <c r="F21" s="157">
        <f>'IESO Pathways to Decarb App A'!$E10</f>
        <v>0.48</v>
      </c>
      <c r="G21" s="194">
        <f>'IESO Pathways to Decarb App A'!$E10</f>
        <v>0.48</v>
      </c>
      <c r="H21" s="194">
        <f>'IESO Pathways to Decarb App A'!$E10</f>
        <v>0.48</v>
      </c>
      <c r="I21" s="6"/>
      <c r="J21" s="6"/>
      <c r="K21" s="6"/>
      <c r="L21" s="197" t="s">
        <v>301</v>
      </c>
      <c r="M21" s="153" t="s">
        <v>300</v>
      </c>
      <c r="N21" s="12" t="s">
        <v>144</v>
      </c>
      <c r="O21" s="26">
        <f>(('NREL ATB 2023 Financial'!$H$37*'NREL ATB 2023 Financial'!$H$39*'NREL ATB 2023 Financial'!$H$38*($G$28*1+$G36)+$G$30)*1000/($G22*8760))</f>
        <v>42.681267971262642</v>
      </c>
      <c r="P21" s="26">
        <f>(('NREL ATB 2023 Financial'!$H$37*'NREL ATB 2023 Financial'!$H$39*'NREL ATB 2023 Financial'!$H$38*($G$29*1+$G36)+$G$30)*1000/($G22*8760))</f>
        <v>34.11065497090442</v>
      </c>
      <c r="R21" s="26">
        <f>(('NREL ATB 2023 Financial'!$H$37*'NREL ATB 2023 Financial'!$H$39*'NREL ATB 2023 Financial'!$H$38*($G$67*1+$G76)+$G$70)*1000/($G61*8760))</f>
        <v>46.48689756005836</v>
      </c>
      <c r="S21" s="26">
        <f>(('NREL ATB 2023 Financial'!$H$37*'NREL ATB 2023 Financial'!$H$39*'NREL ATB 2023 Financial'!$H$38*($G$68*1+$G76)+$G$70)*1000/($G61*8760))</f>
        <v>37.345190861893997</v>
      </c>
      <c r="T21" s="26">
        <f>(('NREL ATB 2023 Financial'!$H$37*'NREL ATB 2023 Financial'!$H$39*'NREL ATB 2023 Financial'!$H$38*($G$69*1+$G76)+$G$70)*1000/($G61*8760))</f>
        <v>41.916044210976168</v>
      </c>
    </row>
    <row r="22" spans="1:20">
      <c r="A22" s="162"/>
      <c r="B22" s="162"/>
      <c r="C22" s="12" t="s">
        <v>144</v>
      </c>
      <c r="D22" t="s">
        <v>1</v>
      </c>
      <c r="E22" s="4" t="s">
        <v>34</v>
      </c>
      <c r="F22" s="157">
        <f>'IESO Pathways to Decarb App A'!$E12</f>
        <v>0.44</v>
      </c>
      <c r="G22" s="194">
        <f>'IESO Pathways to Decarb App A'!$E12</f>
        <v>0.44</v>
      </c>
      <c r="H22" s="194">
        <f>'IESO Pathways to Decarb App A'!$E12</f>
        <v>0.44</v>
      </c>
      <c r="I22" s="6"/>
      <c r="J22" s="6"/>
      <c r="K22" s="6"/>
      <c r="L22" s="197" t="s">
        <v>301</v>
      </c>
      <c r="M22" s="153" t="s">
        <v>300</v>
      </c>
      <c r="N22" s="12" t="s">
        <v>145</v>
      </c>
      <c r="O22" s="26">
        <f>(('NREL ATB 2023 Financial'!$H$37*'NREL ATB 2023 Financial'!$H$39*'NREL ATB 2023 Financial'!$H$38*($G$28*1+$G37)+$G$30)*1000/($G23*8760))</f>
        <v>51.449441249914393</v>
      </c>
      <c r="P22" s="26">
        <f>(('NREL ATB 2023 Financial'!$H$37*'NREL ATB 2023 Financial'!$H$39*'NREL ATB 2023 Financial'!$H$38*($G$29*1+$G37)+$G$30)*1000/($G23*8760))</f>
        <v>41.257360925164072</v>
      </c>
      <c r="R22" s="26">
        <f>(('NREL ATB 2023 Financial'!$H$37*'NREL ATB 2023 Financial'!$H$39*'NREL ATB 2023 Financial'!$H$38*($G$67*1+$G77)+$G$70)*1000/($G62*8760))</f>
        <v>55.873208074842339</v>
      </c>
      <c r="S22" s="26">
        <f>(('NREL ATB 2023 Financial'!$H$37*'NREL ATB 2023 Financial'!$H$39*'NREL ATB 2023 Financial'!$H$38*($G$68*1+$G77)+$G$70)*1000/($G62*8760))</f>
        <v>45.047502774384562</v>
      </c>
      <c r="T22" s="26">
        <f>(('NREL ATB 2023 Financial'!$H$37*'NREL ATB 2023 Financial'!$H$39*'NREL ATB 2023 Financial'!$H$38*($G$69*1+$G77)+$G$70)*1000/($G62*8760))</f>
        <v>50.460355424613446</v>
      </c>
    </row>
    <row r="23" spans="1:20">
      <c r="A23" s="162"/>
      <c r="B23" s="162"/>
      <c r="C23" s="12" t="s">
        <v>145</v>
      </c>
      <c r="D23" t="s">
        <v>1</v>
      </c>
      <c r="E23" s="4" t="s">
        <v>34</v>
      </c>
      <c r="F23" s="157">
        <f>'IESO Pathways to Decarb App A'!$E13</f>
        <v>0.37</v>
      </c>
      <c r="G23" s="194">
        <f>'IESO Pathways to Decarb App A'!$E13</f>
        <v>0.37</v>
      </c>
      <c r="H23" s="194">
        <f>'IESO Pathways to Decarb App A'!$E13</f>
        <v>0.37</v>
      </c>
      <c r="I23" s="6"/>
      <c r="J23" s="6"/>
      <c r="K23" s="6"/>
      <c r="L23" s="197" t="s">
        <v>301</v>
      </c>
      <c r="M23" s="153" t="s">
        <v>300</v>
      </c>
      <c r="N23" s="12" t="s">
        <v>146</v>
      </c>
      <c r="O23" s="26">
        <f>(('NREL ATB 2023 Financial'!$H$37*'NREL ATB 2023 Financial'!$H$39*'NREL ATB 2023 Financial'!$H$38*($G$28*1+$G38)+$G$30)*1000/($G24*8760))</f>
        <v>41.73279534967903</v>
      </c>
      <c r="P23" s="26">
        <f>(('NREL ATB 2023 Financial'!$H$37*'NREL ATB 2023 Financial'!$H$39*'NREL ATB 2023 Financial'!$H$38*($G$29*1+$G38)+$G$30)*1000/($G24*8760))</f>
        <v>33.352640415995431</v>
      </c>
      <c r="R23" s="26">
        <f>(('NREL ATB 2023 Financial'!$H$37*'NREL ATB 2023 Financial'!$H$39*'NREL ATB 2023 Financial'!$H$38*($G$67*1+$G78)+$G$70)*1000/($G63*8760))</f>
        <v>45.476312830491871</v>
      </c>
      <c r="S23" s="26">
        <f>(('NREL ATB 2023 Financial'!$H$37*'NREL ATB 2023 Financial'!$H$39*'NREL ATB 2023 Financial'!$H$38*($G$68*1+$G78)+$G$70)*1000/($G63*8760))</f>
        <v>36.533338886635427</v>
      </c>
      <c r="T23" s="26">
        <f>(('NREL ATB 2023 Financial'!$H$37*'NREL ATB 2023 Financial'!$H$39*'NREL ATB 2023 Financial'!$H$38*($G$69*1+$G78)+$G$70)*1000/($G63*8760))</f>
        <v>41.004825858563635</v>
      </c>
    </row>
    <row r="24" spans="1:20">
      <c r="A24" s="162"/>
      <c r="B24" s="162"/>
      <c r="C24" s="12" t="s">
        <v>146</v>
      </c>
      <c r="D24" t="s">
        <v>1</v>
      </c>
      <c r="E24" s="4" t="s">
        <v>34</v>
      </c>
      <c r="F24" s="157">
        <f>'IESO Pathways to Decarb App A'!$E14</f>
        <v>0.45</v>
      </c>
      <c r="G24" s="194">
        <f>'IESO Pathways to Decarb App A'!$E14</f>
        <v>0.45</v>
      </c>
      <c r="H24" s="194">
        <f>'IESO Pathways to Decarb App A'!$E14</f>
        <v>0.45</v>
      </c>
      <c r="I24" s="6"/>
      <c r="J24" s="6"/>
      <c r="K24" s="6"/>
      <c r="L24" s="197" t="s">
        <v>301</v>
      </c>
      <c r="M24" s="153" t="s">
        <v>300</v>
      </c>
      <c r="N24" s="12" t="s">
        <v>147</v>
      </c>
      <c r="O24" s="26">
        <f>(('NREL ATB 2023 Financial'!$H$37*'NREL ATB 2023 Financial'!$H$39*'NREL ATB 2023 Financial'!$H$38*($G$28*1+$G39)+$G$30)*1000/($G25*8760))</f>
        <v>53.591190604391926</v>
      </c>
      <c r="P24" s="26">
        <f>(('NREL ATB 2023 Financial'!$H$37*'NREL ATB 2023 Financial'!$H$39*'NREL ATB 2023 Financial'!$H$38*($G$29*1+$G39)+$G$30)*1000/($G25*8760))</f>
        <v>43.11599693728742</v>
      </c>
      <c r="R24" s="26">
        <f>(('NREL ATB 2023 Financial'!$H$37*'NREL ATB 2023 Financial'!$H$39*'NREL ATB 2023 Financial'!$H$38*($G$67*1+$G79)+$G$70)*1000/($G64*8760))</f>
        <v>58.228470905010596</v>
      </c>
      <c r="S24" s="26">
        <f>(('NREL ATB 2023 Financial'!$H$37*'NREL ATB 2023 Financial'!$H$39*'NREL ATB 2023 Financial'!$H$38*($G$68*1+$G79)+$G$70)*1000/($G64*8760))</f>
        <v>47.110178974810708</v>
      </c>
      <c r="T24" s="26">
        <f>(('NREL ATB 2023 Financial'!$H$37*'NREL ATB 2023 Financial'!$H$39*'NREL ATB 2023 Financial'!$H$38*($G$69*1+$G79)+$G$70)*1000/($G64*8760))</f>
        <v>52.669324939910652</v>
      </c>
    </row>
    <row r="25" spans="1:20">
      <c r="A25" s="162"/>
      <c r="B25" s="162"/>
      <c r="C25" s="12" t="s">
        <v>147</v>
      </c>
      <c r="D25" t="s">
        <v>1</v>
      </c>
      <c r="E25" s="4" t="s">
        <v>34</v>
      </c>
      <c r="F25" s="157">
        <f>'IESO Pathways to Decarb App A'!$E15</f>
        <v>0.36</v>
      </c>
      <c r="G25" s="194">
        <f>'IESO Pathways to Decarb App A'!$E15</f>
        <v>0.36</v>
      </c>
      <c r="H25" s="194">
        <f>'IESO Pathways to Decarb App A'!$E15</f>
        <v>0.36</v>
      </c>
      <c r="I25" s="6"/>
      <c r="J25" s="6"/>
      <c r="K25" s="6"/>
      <c r="L25" s="197" t="s">
        <v>301</v>
      </c>
      <c r="M25" s="153" t="s">
        <v>300</v>
      </c>
      <c r="N25" s="12" t="s">
        <v>148</v>
      </c>
      <c r="O25" s="26">
        <f>(('NREL ATB 2023 Financial'!$H$37*'NREL ATB 2023 Financial'!$H$39*'NREL ATB 2023 Financial'!$H$38*($G$28*1+$G40)+$G$30)*1000/($G26*8760))</f>
        <v>40.502751622273031</v>
      </c>
      <c r="P25" s="26">
        <f>(('NREL ATB 2023 Financial'!$H$37*'NREL ATB 2023 Financial'!$H$39*'NREL ATB 2023 Financial'!$H$38*($G$29*1+$G40)+$G$30)*1000/($G26*8760))</f>
        <v>32.479199026192994</v>
      </c>
      <c r="R25" s="26">
        <f>(('NREL ATB 2023 Financial'!$H$37*'NREL ATB 2023 Financial'!$H$39*'NREL ATB 2023 Financial'!$H$38*($G$67*1+$G80)+$G$70)*1000/($G65*8760))</f>
        <v>44.232956392583517</v>
      </c>
      <c r="S25" s="26">
        <f>(('NREL ATB 2023 Financial'!$H$37*'NREL ATB 2023 Financial'!$H$39*'NREL ATB 2023 Financial'!$H$38*($G$68*1+$G80)+$G$70)*1000/($G65*8760))</f>
        <v>35.662606363054444</v>
      </c>
      <c r="T25" s="26">
        <f>(('NREL ATB 2023 Financial'!$H$37*'NREL ATB 2023 Financial'!$H$39*'NREL ATB 2023 Financial'!$H$38*($G$69*1+$G80)+$G$70)*1000/($G65*8760))</f>
        <v>39.947781377818977</v>
      </c>
    </row>
    <row r="26" spans="1:20">
      <c r="A26" s="162"/>
      <c r="B26" s="162"/>
      <c r="C26" s="12" t="s">
        <v>148</v>
      </c>
      <c r="D26" t="s">
        <v>1</v>
      </c>
      <c r="E26" s="4" t="s">
        <v>34</v>
      </c>
      <c r="F26" s="157">
        <f>'IESO Pathways to Decarb App A'!$E16</f>
        <v>0.47</v>
      </c>
      <c r="G26" s="194">
        <f>'IESO Pathways to Decarb App A'!$E16</f>
        <v>0.47</v>
      </c>
      <c r="H26" s="194">
        <f>'IESO Pathways to Decarb App A'!$E16</f>
        <v>0.47</v>
      </c>
      <c r="I26" s="6"/>
      <c r="J26" s="6"/>
      <c r="K26" s="6"/>
      <c r="L26" s="197" t="s">
        <v>301</v>
      </c>
      <c r="M26" s="153" t="s">
        <v>300</v>
      </c>
      <c r="N26" s="12" t="s">
        <v>149</v>
      </c>
      <c r="O26" s="26">
        <f>(('NREL ATB 2023 Financial'!$H$37*'NREL ATB 2023 Financial'!$H$39*'NREL ATB 2023 Financial'!$H$38*($G$28*1+$G41)+$G$30)*1000/($G27*8760))</f>
        <v>46.949394768388906</v>
      </c>
      <c r="P26" s="26">
        <f>(('NREL ATB 2023 Financial'!$H$37*'NREL ATB 2023 Financial'!$H$39*'NREL ATB 2023 Financial'!$H$38*($G$29*1+$G41)+$G$30)*1000/($G27*8760))</f>
        <v>37.521720467994861</v>
      </c>
      <c r="R26" s="26">
        <f>(('NREL ATB 2023 Financial'!$H$37*'NREL ATB 2023 Financial'!$H$39*'NREL ATB 2023 Financial'!$H$38*($G$67*1+$G81)+$G$70)*1000/($G66*8760))</f>
        <v>51.022204639088443</v>
      </c>
      <c r="S26" s="26">
        <f>(('NREL ATB 2023 Financial'!$H$37*'NREL ATB 2023 Financial'!$H$39*'NREL ATB 2023 Financial'!$H$38*($G$68*1+$G81)+$G$70)*1000/($G66*8760))</f>
        <v>40.988624116712927</v>
      </c>
      <c r="T26" s="26">
        <f>(('NREL ATB 2023 Financial'!$H$37*'NREL ATB 2023 Financial'!$H$39*'NREL ATB 2023 Financial'!$H$38*($G$69*1+$G81)+$G$70)*1000/($G66*8760))</f>
        <v>46.005414377900671</v>
      </c>
    </row>
    <row r="27" spans="1:20">
      <c r="A27" s="163"/>
      <c r="B27" s="163"/>
      <c r="C27" s="21" t="s">
        <v>149</v>
      </c>
      <c r="D27" s="36" t="s">
        <v>1</v>
      </c>
      <c r="E27" s="40" t="s">
        <v>34</v>
      </c>
      <c r="F27" s="158">
        <f>'IESO Pathways to Decarb App A'!$E17</f>
        <v>0.4</v>
      </c>
      <c r="G27" s="196">
        <f>'IESO Pathways to Decarb App A'!$E17</f>
        <v>0.4</v>
      </c>
      <c r="H27" s="196">
        <f>'IESO Pathways to Decarb App A'!$E17</f>
        <v>0.4</v>
      </c>
      <c r="I27" s="6"/>
      <c r="J27" s="6"/>
      <c r="K27" s="6"/>
    </row>
    <row r="28" spans="1:20">
      <c r="A28" t="s">
        <v>112</v>
      </c>
      <c r="B28" s="4">
        <v>2030</v>
      </c>
      <c r="C28" s="28" t="s">
        <v>116</v>
      </c>
      <c r="D28" s="28" t="s">
        <v>111</v>
      </c>
      <c r="E28" s="4" t="s">
        <v>7</v>
      </c>
      <c r="F28" s="154">
        <f>$F$3*VLOOKUP($B28,'US CPI'!$H$10:$I$26,2,FALSE)</f>
        <v>1277.6307463615881</v>
      </c>
      <c r="G28" s="192">
        <f>$G$3*VLOOKUP($B28,'US CPI'!$H$10:$I$26,2,FALSE)</f>
        <v>1277.6307463615881</v>
      </c>
      <c r="H28" s="192">
        <f>$H$3*VLOOKUP($B28,'US CPI'!$H$10:$I$26,2,FALSE)</f>
        <v>1277.6307463615881</v>
      </c>
      <c r="I28" s="26"/>
      <c r="J28" s="26"/>
      <c r="K28" s="26"/>
    </row>
    <row r="29" spans="1:20">
      <c r="A29" t="s">
        <v>112</v>
      </c>
      <c r="B29" s="4">
        <v>2030</v>
      </c>
      <c r="C29" s="28" t="s">
        <v>116</v>
      </c>
      <c r="D29" s="28" t="s">
        <v>270</v>
      </c>
      <c r="E29" s="4" t="s">
        <v>7</v>
      </c>
      <c r="F29" s="154">
        <f>$F$28-($F$28*30%)</f>
        <v>894.34152245311168</v>
      </c>
      <c r="G29" s="192">
        <f>$G$28-($G$28*30%)</f>
        <v>894.34152245311168</v>
      </c>
      <c r="H29" s="192">
        <f>$H$28-($H$28*30%)</f>
        <v>894.34152245311168</v>
      </c>
      <c r="I29" s="26"/>
      <c r="J29" s="26"/>
      <c r="K29" s="26"/>
      <c r="L29" s="197" t="s">
        <v>302</v>
      </c>
      <c r="M29" s="153" t="s">
        <v>300</v>
      </c>
      <c r="N29" s="12" t="s">
        <v>138</v>
      </c>
      <c r="O29" s="26">
        <f>(('NREL ATB 2023 Financial'!$I$37*'NREL ATB 2023 Financial'!$I$39*'NREL ATB 2023 Financial'!$I$38*($H$28*1+$H31)+$H$30)*1000/($H17*8760))</f>
        <v>45.655618120273985</v>
      </c>
      <c r="P29" s="26">
        <f>(('NREL ATB 2023 Financial'!$I$37*'NREL ATB 2023 Financial'!$I$39*'NREL ATB 2023 Financial'!$I$38*($H$29*1+$H31)+$H$30)*1000/($H17*8760))</f>
        <v>37.959557466891091</v>
      </c>
      <c r="R29" s="26">
        <f>(('NREL ATB 2023 Financial'!$I$37*'NREL ATB 2023 Financial'!$I$39*'NREL ATB 2023 Financial'!$I$38*($H$67*1+$H71)+$H$70)*1000/($H56*8760))</f>
        <v>50.594232463639813</v>
      </c>
      <c r="S29" s="26">
        <f>(('NREL ATB 2023 Financial'!$I$37*'NREL ATB 2023 Financial'!$I$39*'NREL ATB 2023 Financial'!$I$38*($H$68*1+$H71)+$H$70)*1000/($H56*8760))</f>
        <v>42.366696435291892</v>
      </c>
      <c r="T29" s="26">
        <f>(('NREL ATB 2023 Financial'!$I$37*'NREL ATB 2023 Financial'!$I$39*'NREL ATB 2023 Financial'!$I$38*($H$69*1+$H71)+$H$70)*1000/($H56*8760))</f>
        <v>46.480464449465849</v>
      </c>
    </row>
    <row r="30" spans="1:20">
      <c r="A30" t="s">
        <v>112</v>
      </c>
      <c r="B30" s="4">
        <v>2030</v>
      </c>
      <c r="C30" s="28" t="s">
        <v>116</v>
      </c>
      <c r="D30" s="28" t="s">
        <v>0</v>
      </c>
      <c r="E30" s="4" t="s">
        <v>115</v>
      </c>
      <c r="F30" s="154">
        <f>$F$4*VLOOKUP($B30,'US CPI'!$H$10:$I$26,2,FALSE)</f>
        <v>52.148193729044408</v>
      </c>
      <c r="G30" s="192">
        <f>$G$4*VLOOKUP($B30,'US CPI'!$H$10:$I$26,2,FALSE)</f>
        <v>52.148193729044408</v>
      </c>
      <c r="H30" s="192">
        <f>$H$4*VLOOKUP($B30,'US CPI'!$H$10:$I$26,2,FALSE)</f>
        <v>52.148193729044408</v>
      </c>
      <c r="I30" s="26"/>
      <c r="J30" s="26"/>
      <c r="K30" s="26"/>
      <c r="L30" s="197" t="s">
        <v>302</v>
      </c>
      <c r="M30" s="153" t="s">
        <v>300</v>
      </c>
      <c r="N30" s="12" t="s">
        <v>139</v>
      </c>
      <c r="O30" s="26">
        <f>(('NREL ATB 2023 Financial'!$I$37*'NREL ATB 2023 Financial'!$I$39*'NREL ATB 2023 Financial'!$I$38*($H$28*1+$H32)+$H$30)*1000/($H18*8760))</f>
        <v>57.85214736068135</v>
      </c>
      <c r="P30" s="26">
        <f>(('NREL ATB 2023 Financial'!$I$37*'NREL ATB 2023 Financial'!$I$39*'NREL ATB 2023 Financial'!$I$38*($H$29*1+$H32)+$H$30)*1000/($H18*8760))</f>
        <v>48.424473060287298</v>
      </c>
      <c r="R30" s="26">
        <f>(('NREL ATB 2023 Financial'!$I$37*'NREL ATB 2023 Financial'!$I$39*'NREL ATB 2023 Financial'!$I$38*($H$67*1+$H72)+$H$70)*1000/($H57*8760))</f>
        <v>63.988443246491229</v>
      </c>
      <c r="S30" s="26">
        <f>(('NREL ATB 2023 Financial'!$I$37*'NREL ATB 2023 Financial'!$I$39*'NREL ATB 2023 Financial'!$I$38*($H$68*1+$H72)+$H$70)*1000/($H57*8760))</f>
        <v>53.954862724115713</v>
      </c>
      <c r="T30" s="26">
        <f>(('NREL ATB 2023 Financial'!$I$37*'NREL ATB 2023 Financial'!$I$39*'NREL ATB 2023 Financial'!$I$38*($H$69*1+$H72)+$H$70)*1000/($H57*8760))</f>
        <v>58.971652985303464</v>
      </c>
    </row>
    <row r="31" spans="1:20">
      <c r="A31" t="s">
        <v>112</v>
      </c>
      <c r="B31" s="4">
        <v>2030</v>
      </c>
      <c r="C31" s="12" t="s">
        <v>138</v>
      </c>
      <c r="D31" s="28" t="s">
        <v>8</v>
      </c>
      <c r="E31" s="4" t="s">
        <v>7</v>
      </c>
      <c r="F31" s="154">
        <f>$F5*VLOOKUP($B31,'US CPI'!$H$10:$I$26,2,FALSE)</f>
        <v>391.11145296783309</v>
      </c>
      <c r="G31" s="192">
        <f>$G5*VLOOKUP($B31,'US CPI'!$H$10:$I$26,2,FALSE)</f>
        <v>391.11145296783309</v>
      </c>
      <c r="H31" s="192">
        <f>$H5*VLOOKUP($B31,'US CPI'!$H$10:$I$26,2,FALSE)</f>
        <v>391.11145296783309</v>
      </c>
      <c r="I31" s="26"/>
      <c r="J31" s="26"/>
      <c r="K31" s="26"/>
      <c r="L31" s="197" t="s">
        <v>302</v>
      </c>
      <c r="M31" s="153" t="s">
        <v>300</v>
      </c>
      <c r="N31" s="12" t="s">
        <v>140</v>
      </c>
      <c r="O31" s="26">
        <f>(('NREL ATB 2023 Financial'!$I$37*'NREL ATB 2023 Financial'!$I$39*'NREL ATB 2023 Financial'!$I$38*($H$28*1+$H33)+$H$30)*1000/($H19*8760))</f>
        <v>37.101593495348254</v>
      </c>
      <c r="P31" s="26">
        <f>(('NREL ATB 2023 Financial'!$I$37*'NREL ATB 2023 Financial'!$I$39*'NREL ATB 2023 Financial'!$I$38*($H$29*1+$H33)+$H$30)*1000/($H19*8760))</f>
        <v>29.849536341198981</v>
      </c>
      <c r="R31" s="26">
        <f>(('NREL ATB 2023 Financial'!$I$37*'NREL ATB 2023 Financial'!$I$39*'NREL ATB 2023 Financial'!$I$38*($H$67*1+$H73)+$H$70)*1000/($H58*8760))</f>
        <v>41.431796605488309</v>
      </c>
      <c r="S31" s="26">
        <f>(('NREL ATB 2023 Financial'!$I$37*'NREL ATB 2023 Financial'!$I$39*'NREL ATB 2023 Financial'!$I$38*($H$68*1+$H73)+$H$70)*1000/($H58*8760))</f>
        <v>33.520704270538388</v>
      </c>
      <c r="T31" s="26">
        <f>(('NREL ATB 2023 Financial'!$I$37*'NREL ATB 2023 Financial'!$I$39*'NREL ATB 2023 Financial'!$I$38*($H$69*1+$H73)+$H$70)*1000/($H58*8760))</f>
        <v>37.476250438013352</v>
      </c>
    </row>
    <row r="32" spans="1:20">
      <c r="A32" t="s">
        <v>112</v>
      </c>
      <c r="B32" s="4">
        <v>2030</v>
      </c>
      <c r="C32" s="12" t="s">
        <v>139</v>
      </c>
      <c r="D32" s="28" t="s">
        <v>8</v>
      </c>
      <c r="E32" s="4" t="s">
        <v>7</v>
      </c>
      <c r="F32" s="154">
        <f>$F6*VLOOKUP($B32,'US CPI'!$H$10:$I$26,2,FALSE)</f>
        <v>469.33374356139967</v>
      </c>
      <c r="G32" s="192">
        <f>$G6*VLOOKUP($B32,'US CPI'!$H$10:$I$26,2,FALSE)</f>
        <v>469.33374356139967</v>
      </c>
      <c r="H32" s="192">
        <f>$H6*VLOOKUP($B32,'US CPI'!$H$10:$I$26,2,FALSE)</f>
        <v>469.33374356139967</v>
      </c>
      <c r="I32" s="26"/>
      <c r="J32" s="26"/>
      <c r="K32" s="26"/>
      <c r="L32" s="197" t="s">
        <v>302</v>
      </c>
      <c r="M32" s="153" t="s">
        <v>300</v>
      </c>
      <c r="N32" s="12" t="s">
        <v>141</v>
      </c>
      <c r="O32" s="26">
        <f>(('NREL ATB 2023 Financial'!$I$37*'NREL ATB 2023 Financial'!$I$39*'NREL ATB 2023 Financial'!$I$38*($H$28*1+$H34)+$H$30)*1000/($H20*8760))</f>
        <v>41.15101078628981</v>
      </c>
      <c r="P32" s="26">
        <f>(('NREL ATB 2023 Financial'!$I$37*'NREL ATB 2023 Financial'!$I$39*'NREL ATB 2023 Financial'!$I$38*($H$29*1+$H34)+$H$30)*1000/($H20*8760))</f>
        <v>33.60887134597457</v>
      </c>
      <c r="R32" s="26">
        <f>(('NREL ATB 2023 Financial'!$I$37*'NREL ATB 2023 Financial'!$I$39*'NREL ATB 2023 Financial'!$I$38*($H$67*1+$H74)+$H$70)*1000/($H59*8760))</f>
        <v>46.216220133846157</v>
      </c>
      <c r="S32" s="26">
        <f>(('NREL ATB 2023 Financial'!$I$37*'NREL ATB 2023 Financial'!$I$39*'NREL ATB 2023 Financial'!$I$38*($H$68*1+$H74)+$H$70)*1000/($H59*8760))</f>
        <v>37.988684105498237</v>
      </c>
      <c r="T32" s="26">
        <f>(('NREL ATB 2023 Financial'!$I$37*'NREL ATB 2023 Financial'!$I$39*'NREL ATB 2023 Financial'!$I$38*($H$69*1+$H74)+$H$70)*1000/($H59*8760))</f>
        <v>42.102452119672208</v>
      </c>
    </row>
    <row r="33" spans="1:20">
      <c r="A33" t="s">
        <v>112</v>
      </c>
      <c r="B33" s="4">
        <v>2030</v>
      </c>
      <c r="C33" s="12" t="s">
        <v>140</v>
      </c>
      <c r="D33" s="28" t="s">
        <v>8</v>
      </c>
      <c r="E33" s="4" t="s">
        <v>7</v>
      </c>
      <c r="F33" s="154">
        <f>$F7*VLOOKUP($B33,'US CPI'!$H$10:$I$26,2,FALSE)</f>
        <v>78.222290593566612</v>
      </c>
      <c r="G33" s="192">
        <f>$G7*VLOOKUP($B33,'US CPI'!$H$10:$I$26,2,FALSE)</f>
        <v>78.222290593566612</v>
      </c>
      <c r="H33" s="192">
        <f>$H7*VLOOKUP($B33,'US CPI'!$H$10:$I$26,2,FALSE)</f>
        <v>78.222290593566612</v>
      </c>
      <c r="I33" s="26"/>
      <c r="J33" s="26"/>
      <c r="K33" s="26"/>
      <c r="L33" s="197" t="s">
        <v>302</v>
      </c>
      <c r="M33" s="153" t="s">
        <v>300</v>
      </c>
      <c r="N33" s="12" t="s">
        <v>142</v>
      </c>
      <c r="O33" s="26">
        <f>(('NREL ATB 2023 Financial'!$I$37*'NREL ATB 2023 Financial'!$I$39*'NREL ATB 2023 Financial'!$I$38*($H$28*1+$H35)+$H$30)*1000/($H21*8760))</f>
        <v>54.623506678386875</v>
      </c>
      <c r="P33" s="26">
        <f>(('NREL ATB 2023 Financial'!$I$37*'NREL ATB 2023 Financial'!$I$39*'NREL ATB 2023 Financial'!$I$38*($H$29*1+$H35)+$H$30)*1000/($H21*8760))</f>
        <v>46.767111428058499</v>
      </c>
      <c r="R33" s="26">
        <f>(('NREL ATB 2023 Financial'!$I$37*'NREL ATB 2023 Financial'!$I$39*'NREL ATB 2023 Financial'!$I$38*($H$67*1+$H75)+$H$70)*1000/($H60*8760))</f>
        <v>62.474674433390391</v>
      </c>
      <c r="S33" s="26">
        <f>(('NREL ATB 2023 Financial'!$I$37*'NREL ATB 2023 Financial'!$I$39*'NREL ATB 2023 Financial'!$I$38*($H$68*1+$H75)+$H$70)*1000/($H60*8760))</f>
        <v>53.904324403861295</v>
      </c>
      <c r="T33" s="26">
        <f>(('NREL ATB 2023 Financial'!$I$37*'NREL ATB 2023 Financial'!$I$39*'NREL ATB 2023 Financial'!$I$38*($H$69*1+$H75)+$H$70)*1000/($H60*8760))</f>
        <v>58.189499418625843</v>
      </c>
    </row>
    <row r="34" spans="1:20">
      <c r="A34" t="s">
        <v>112</v>
      </c>
      <c r="B34" s="4">
        <v>2030</v>
      </c>
      <c r="C34" s="12" t="s">
        <v>141</v>
      </c>
      <c r="D34" s="28" t="s">
        <v>8</v>
      </c>
      <c r="E34" s="4" t="s">
        <v>7</v>
      </c>
      <c r="F34" s="154">
        <f>$F8*VLOOKUP($B34,'US CPI'!$H$10:$I$26,2,FALSE)</f>
        <v>208.59277491617763</v>
      </c>
      <c r="G34" s="192">
        <f>$G8*VLOOKUP($B34,'US CPI'!$H$10:$I$26,2,FALSE)</f>
        <v>208.59277491617763</v>
      </c>
      <c r="H34" s="192">
        <f>$H8*VLOOKUP($B34,'US CPI'!$H$10:$I$26,2,FALSE)</f>
        <v>208.59277491617763</v>
      </c>
      <c r="I34" s="26"/>
      <c r="J34" s="26"/>
      <c r="K34" s="26"/>
      <c r="L34" s="197" t="s">
        <v>302</v>
      </c>
      <c r="M34" s="153" t="s">
        <v>300</v>
      </c>
      <c r="N34" s="12" t="s">
        <v>144</v>
      </c>
      <c r="O34" s="26">
        <f>(('NREL ATB 2023 Financial'!$I$37*'NREL ATB 2023 Financial'!$I$39*'NREL ATB 2023 Financial'!$I$38*($H$28*1+$H36)+$H$30)*1000/($H22*8760))</f>
        <v>42.681267971262642</v>
      </c>
      <c r="P34" s="26">
        <f>(('NREL ATB 2023 Financial'!$I$37*'NREL ATB 2023 Financial'!$I$39*'NREL ATB 2023 Financial'!$I$38*($H$29*1+$H36)+$H$30)*1000/($H22*8760))</f>
        <v>34.11065497090442</v>
      </c>
      <c r="R34" s="26">
        <f>(('NREL ATB 2023 Financial'!$I$37*'NREL ATB 2023 Financial'!$I$39*'NREL ATB 2023 Financial'!$I$38*($H$67*1+$H76)+$H$70)*1000/($H61*8760))</f>
        <v>46.48689756005836</v>
      </c>
      <c r="S34" s="26">
        <f>(('NREL ATB 2023 Financial'!$I$37*'NREL ATB 2023 Financial'!$I$39*'NREL ATB 2023 Financial'!$I$38*($H$68*1+$H76)+$H$70)*1000/($H61*8760))</f>
        <v>37.345190861893997</v>
      </c>
      <c r="T34" s="26">
        <f>(('NREL ATB 2023 Financial'!$I$37*'NREL ATB 2023 Financial'!$I$39*'NREL ATB 2023 Financial'!$I$38*($H$69*1+$H76)+$H$70)*1000/($H61*8760))</f>
        <v>41.916044210976168</v>
      </c>
    </row>
    <row r="35" spans="1:20">
      <c r="A35" t="s">
        <v>112</v>
      </c>
      <c r="B35" s="4">
        <v>2030</v>
      </c>
      <c r="C35" s="12" t="s">
        <v>142</v>
      </c>
      <c r="D35" s="28" t="s">
        <v>8</v>
      </c>
      <c r="E35" s="4" t="s">
        <v>7</v>
      </c>
      <c r="F35" s="154">
        <f>$F9*VLOOKUP($B35,'US CPI'!$H$10:$I$26,2,FALSE)</f>
        <v>782.22290593566618</v>
      </c>
      <c r="G35" s="192">
        <f>$G9*VLOOKUP($B35,'US CPI'!$H$10:$I$26,2,FALSE)</f>
        <v>782.22290593566618</v>
      </c>
      <c r="H35" s="192">
        <f>$H9*VLOOKUP($B35,'US CPI'!$H$10:$I$26,2,FALSE)</f>
        <v>782.22290593566618</v>
      </c>
      <c r="I35" s="26"/>
      <c r="J35" s="26"/>
      <c r="K35" s="26"/>
      <c r="L35" s="197" t="s">
        <v>302</v>
      </c>
      <c r="M35" s="153" t="s">
        <v>300</v>
      </c>
      <c r="N35" s="12" t="s">
        <v>145</v>
      </c>
      <c r="O35" s="26">
        <f>(('NREL ATB 2023 Financial'!$I$37*'NREL ATB 2023 Financial'!$I$39*'NREL ATB 2023 Financial'!$I$38*($H$28*1+$H37)+$H$30)*1000/($H23*8760))</f>
        <v>51.449441249914393</v>
      </c>
      <c r="P35" s="26">
        <f>(('NREL ATB 2023 Financial'!$I$37*'NREL ATB 2023 Financial'!$I$39*'NREL ATB 2023 Financial'!$I$38*($H$29*1+$H37)+$H$30)*1000/($H23*8760))</f>
        <v>41.257360925164072</v>
      </c>
      <c r="R35" s="26">
        <f>(('NREL ATB 2023 Financial'!$I$37*'NREL ATB 2023 Financial'!$I$39*'NREL ATB 2023 Financial'!$I$38*($H$67*1+$H77)+$H$70)*1000/($H62*8760))</f>
        <v>55.873208074842339</v>
      </c>
      <c r="S35" s="26">
        <f>(('NREL ATB 2023 Financial'!$I$37*'NREL ATB 2023 Financial'!$I$39*'NREL ATB 2023 Financial'!$I$38*($H$68*1+$H77)+$H$70)*1000/($H62*8760))</f>
        <v>45.047502774384562</v>
      </c>
      <c r="T35" s="26">
        <f>(('NREL ATB 2023 Financial'!$I$37*'NREL ATB 2023 Financial'!$I$39*'NREL ATB 2023 Financial'!$I$38*($H$69*1+$H77)+$H$70)*1000/($H62*8760))</f>
        <v>50.460355424613446</v>
      </c>
    </row>
    <row r="36" spans="1:20">
      <c r="A36" t="s">
        <v>112</v>
      </c>
      <c r="B36" s="4">
        <v>2030</v>
      </c>
      <c r="C36" s="12" t="s">
        <v>144</v>
      </c>
      <c r="D36" s="28" t="s">
        <v>8</v>
      </c>
      <c r="E36" s="4" t="s">
        <v>7</v>
      </c>
      <c r="F36" s="154">
        <f>$F10*VLOOKUP($B36,'US CPI'!$H$10:$I$26,2,FALSE)</f>
        <v>26.074096864522204</v>
      </c>
      <c r="G36" s="192">
        <f>$G10*VLOOKUP($B36,'US CPI'!$H$10:$I$26,2,FALSE)</f>
        <v>26.074096864522204</v>
      </c>
      <c r="H36" s="192">
        <f>$H10*VLOOKUP($B36,'US CPI'!$H$10:$I$26,2,FALSE)</f>
        <v>26.074096864522204</v>
      </c>
      <c r="I36" s="26"/>
      <c r="J36" s="26"/>
      <c r="K36" s="26"/>
      <c r="L36" s="197" t="s">
        <v>302</v>
      </c>
      <c r="M36" s="153" t="s">
        <v>300</v>
      </c>
      <c r="N36" s="12" t="s">
        <v>146</v>
      </c>
      <c r="O36" s="26">
        <f>(('NREL ATB 2023 Financial'!$I$37*'NREL ATB 2023 Financial'!$I$39*'NREL ATB 2023 Financial'!$I$38*($H$28*1+$H38)+$H$30)*1000/($H24*8760))</f>
        <v>41.73279534967903</v>
      </c>
      <c r="P36" s="26">
        <f>(('NREL ATB 2023 Financial'!$I$37*'NREL ATB 2023 Financial'!$I$39*'NREL ATB 2023 Financial'!$I$38*($H$29*1+$H38)+$H$30)*1000/($H24*8760))</f>
        <v>33.352640415995431</v>
      </c>
      <c r="R36" s="26">
        <f>(('NREL ATB 2023 Financial'!$I$37*'NREL ATB 2023 Financial'!$I$39*'NREL ATB 2023 Financial'!$I$38*($H$67*1+$H78)+$H$70)*1000/($H63*8760))</f>
        <v>45.476312830491871</v>
      </c>
      <c r="S36" s="26">
        <f>(('NREL ATB 2023 Financial'!$I$37*'NREL ATB 2023 Financial'!$I$39*'NREL ATB 2023 Financial'!$I$38*($H$68*1+$H78)+$H$70)*1000/($H63*8760))</f>
        <v>36.533338886635427</v>
      </c>
      <c r="T36" s="26">
        <f>(('NREL ATB 2023 Financial'!$I$37*'NREL ATB 2023 Financial'!$I$39*'NREL ATB 2023 Financial'!$I$38*($H$69*1+$H78)+$H$70)*1000/($H63*8760))</f>
        <v>41.004825858563635</v>
      </c>
    </row>
    <row r="37" spans="1:20">
      <c r="A37" t="s">
        <v>112</v>
      </c>
      <c r="B37" s="4">
        <v>2030</v>
      </c>
      <c r="C37" s="12" t="s">
        <v>145</v>
      </c>
      <c r="D37" s="28" t="s">
        <v>8</v>
      </c>
      <c r="E37" s="4" t="s">
        <v>7</v>
      </c>
      <c r="F37" s="154">
        <f>$F11*VLOOKUP($B37,'US CPI'!$H$10:$I$26,2,FALSE)</f>
        <v>52.148193729044408</v>
      </c>
      <c r="G37" s="192">
        <f>$G11*VLOOKUP($B37,'US CPI'!$H$10:$I$26,2,FALSE)</f>
        <v>52.148193729044408</v>
      </c>
      <c r="H37" s="192">
        <f>$H11*VLOOKUP($B37,'US CPI'!$H$10:$I$26,2,FALSE)</f>
        <v>52.148193729044408</v>
      </c>
      <c r="I37" s="26"/>
      <c r="J37" s="26"/>
      <c r="K37" s="26"/>
      <c r="L37" s="197" t="s">
        <v>302</v>
      </c>
      <c r="M37" s="153" t="s">
        <v>300</v>
      </c>
      <c r="N37" s="12" t="s">
        <v>147</v>
      </c>
      <c r="O37" s="26">
        <f>(('NREL ATB 2023 Financial'!$I$37*'NREL ATB 2023 Financial'!$I$39*'NREL ATB 2023 Financial'!$I$38*($H$28*1+$H39)+$H$30)*1000/($H25*8760))</f>
        <v>53.591190604391926</v>
      </c>
      <c r="P37" s="26">
        <f>(('NREL ATB 2023 Financial'!$I$37*'NREL ATB 2023 Financial'!$I$39*'NREL ATB 2023 Financial'!$I$38*($H$29*1+$H39)+$H$30)*1000/($H25*8760))</f>
        <v>43.11599693728742</v>
      </c>
      <c r="R37" s="26">
        <f>(('NREL ATB 2023 Financial'!$I$37*'NREL ATB 2023 Financial'!$I$39*'NREL ATB 2023 Financial'!$I$38*($H$67*1+$H79)+$H$70)*1000/($H64*8760))</f>
        <v>58.228470905010596</v>
      </c>
      <c r="S37" s="26">
        <f>(('NREL ATB 2023 Financial'!$I$37*'NREL ATB 2023 Financial'!$I$39*'NREL ATB 2023 Financial'!$I$38*($H$68*1+$H79)+$H$70)*1000/($H64*8760))</f>
        <v>47.110178974810708</v>
      </c>
      <c r="T37" s="26">
        <f>(('NREL ATB 2023 Financial'!$I$37*'NREL ATB 2023 Financial'!$I$39*'NREL ATB 2023 Financial'!$I$38*($H$69*1+$H79)+$H$70)*1000/($H64*8760))</f>
        <v>52.669324939910652</v>
      </c>
    </row>
    <row r="38" spans="1:20">
      <c r="A38" t="s">
        <v>112</v>
      </c>
      <c r="B38" s="4">
        <v>2030</v>
      </c>
      <c r="C38" s="12" t="s">
        <v>146</v>
      </c>
      <c r="D38" s="28" t="s">
        <v>8</v>
      </c>
      <c r="E38" s="4" t="s">
        <v>7</v>
      </c>
      <c r="F38" s="154">
        <f>$F12*VLOOKUP($B38,'US CPI'!$H$10:$I$26,2,FALSE)</f>
        <v>26.074096864522204</v>
      </c>
      <c r="G38" s="192">
        <f>$G12*VLOOKUP($B38,'US CPI'!$H$10:$I$26,2,FALSE)</f>
        <v>26.074096864522204</v>
      </c>
      <c r="H38" s="192">
        <f>$H12*VLOOKUP($B38,'US CPI'!$H$10:$I$26,2,FALSE)</f>
        <v>26.074096864522204</v>
      </c>
      <c r="I38" s="26"/>
      <c r="J38" s="26"/>
      <c r="K38" s="26"/>
      <c r="L38" s="197" t="s">
        <v>302</v>
      </c>
      <c r="M38" s="153" t="s">
        <v>300</v>
      </c>
      <c r="N38" s="12" t="s">
        <v>148</v>
      </c>
      <c r="O38" s="26">
        <f>(('NREL ATB 2023 Financial'!$I$37*'NREL ATB 2023 Financial'!$I$39*'NREL ATB 2023 Financial'!$I$38*($H$28*1+$H40)+$H$30)*1000/($H26*8760))</f>
        <v>40.502751622273031</v>
      </c>
      <c r="P38" s="26">
        <f>(('NREL ATB 2023 Financial'!$I$37*'NREL ATB 2023 Financial'!$I$39*'NREL ATB 2023 Financial'!$I$38*($H$29*1+$H40)+$H$30)*1000/($H26*8760))</f>
        <v>32.479199026192994</v>
      </c>
      <c r="R38" s="26">
        <f>(('NREL ATB 2023 Financial'!$I$37*'NREL ATB 2023 Financial'!$I$39*'NREL ATB 2023 Financial'!$I$38*($H$67*1+$H80)+$H$70)*1000/($H65*8760))</f>
        <v>44.232956392583517</v>
      </c>
      <c r="S38" s="26">
        <f>(('NREL ATB 2023 Financial'!$I$37*'NREL ATB 2023 Financial'!$I$39*'NREL ATB 2023 Financial'!$I$38*($H$68*1+$H80)+$H$70)*1000/($H65*8760))</f>
        <v>35.662606363054444</v>
      </c>
      <c r="T38" s="26">
        <f>(('NREL ATB 2023 Financial'!$I$37*'NREL ATB 2023 Financial'!$I$39*'NREL ATB 2023 Financial'!$I$38*($H$69*1+$H80)+$H$70)*1000/($H65*8760))</f>
        <v>39.947781377818977</v>
      </c>
    </row>
    <row r="39" spans="1:20">
      <c r="A39" t="s">
        <v>112</v>
      </c>
      <c r="B39" s="4">
        <v>2030</v>
      </c>
      <c r="C39" s="12" t="s">
        <v>147</v>
      </c>
      <c r="D39" s="28" t="s">
        <v>8</v>
      </c>
      <c r="E39" s="4" t="s">
        <v>7</v>
      </c>
      <c r="F39" s="154">
        <f>$F13*VLOOKUP($B39,'US CPI'!$H$10:$I$26,2,FALSE)</f>
        <v>78.222290593566612</v>
      </c>
      <c r="G39" s="192">
        <f>$G13*VLOOKUP($B39,'US CPI'!$H$10:$I$26,2,FALSE)</f>
        <v>78.222290593566612</v>
      </c>
      <c r="H39" s="192">
        <f>$H13*VLOOKUP($B39,'US CPI'!$H$10:$I$26,2,FALSE)</f>
        <v>78.222290593566612</v>
      </c>
      <c r="I39" s="26"/>
      <c r="J39" s="26"/>
      <c r="K39" s="26"/>
      <c r="L39" s="197" t="s">
        <v>302</v>
      </c>
      <c r="M39" s="153" t="s">
        <v>300</v>
      </c>
      <c r="N39" s="12" t="s">
        <v>149</v>
      </c>
      <c r="O39" s="26">
        <f>(('NREL ATB 2023 Financial'!$I$37*'NREL ATB 2023 Financial'!$I$39*'NREL ATB 2023 Financial'!$I$38*($H$28*1+$H41)+$H$30)*1000/($H27*8760))</f>
        <v>46.949394768388906</v>
      </c>
      <c r="P39" s="26">
        <f>(('NREL ATB 2023 Financial'!$I$37*'NREL ATB 2023 Financial'!$I$39*'NREL ATB 2023 Financial'!$I$38*($H$29*1+$H41)+$H$30)*1000/($H27*8760))</f>
        <v>37.521720467994861</v>
      </c>
      <c r="R39" s="26">
        <f>(('NREL ATB 2023 Financial'!$I$37*'NREL ATB 2023 Financial'!$I$39*'NREL ATB 2023 Financial'!$I$38*($H$67*1+$H81)+$H$70)*1000/($H66*8760))</f>
        <v>51.022204639088443</v>
      </c>
      <c r="S39" s="26">
        <f>(('NREL ATB 2023 Financial'!$I$37*'NREL ATB 2023 Financial'!$I$39*'NREL ATB 2023 Financial'!$I$38*($H$68*1+$H81)+$H$70)*1000/($H66*8760))</f>
        <v>40.988624116712927</v>
      </c>
      <c r="T39" s="26">
        <f>(('NREL ATB 2023 Financial'!$I$37*'NREL ATB 2023 Financial'!$I$39*'NREL ATB 2023 Financial'!$I$38*($H$69*1+$H81)+$H$70)*1000/($H66*8760))</f>
        <v>46.005414377900671</v>
      </c>
    </row>
    <row r="40" spans="1:20">
      <c r="A40" t="s">
        <v>112</v>
      </c>
      <c r="B40" s="4">
        <v>2030</v>
      </c>
      <c r="C40" s="12" t="s">
        <v>148</v>
      </c>
      <c r="D40" s="28" t="s">
        <v>8</v>
      </c>
      <c r="E40" s="4" t="s">
        <v>7</v>
      </c>
      <c r="F40" s="154">
        <f>$F14*VLOOKUP($B40,'US CPI'!$H$10:$I$26,2,FALSE)</f>
        <v>52.148193729044408</v>
      </c>
      <c r="G40" s="192">
        <f>$G14*VLOOKUP($B40,'US CPI'!$H$10:$I$26,2,FALSE)</f>
        <v>52.148193729044408</v>
      </c>
      <c r="H40" s="192">
        <f>$H14*VLOOKUP($B40,'US CPI'!$H$10:$I$26,2,FALSE)</f>
        <v>52.148193729044408</v>
      </c>
      <c r="I40" s="26"/>
      <c r="J40" s="26"/>
      <c r="K40" s="26"/>
    </row>
    <row r="41" spans="1:20">
      <c r="A41" s="36" t="s">
        <v>112</v>
      </c>
      <c r="B41" s="40">
        <v>2030</v>
      </c>
      <c r="C41" s="21" t="s">
        <v>149</v>
      </c>
      <c r="D41" s="41" t="s">
        <v>8</v>
      </c>
      <c r="E41" s="40" t="s">
        <v>7</v>
      </c>
      <c r="F41" s="156">
        <f>$F15*VLOOKUP($B41,'US CPI'!$H$10:$I$26,2,FALSE)</f>
        <v>26.074096864522204</v>
      </c>
      <c r="G41" s="195">
        <f>$G15*VLOOKUP($B41,'US CPI'!$H$10:$I$26,2,FALSE)</f>
        <v>26.074096864522204</v>
      </c>
      <c r="H41" s="195">
        <f>$H15*VLOOKUP($B41,'US CPI'!$H$10:$I$26,2,FALSE)</f>
        <v>26.074096864522204</v>
      </c>
      <c r="I41" s="26"/>
      <c r="J41" s="26"/>
      <c r="K41" s="26"/>
    </row>
    <row r="42" spans="1:20">
      <c r="A42" t="s">
        <v>110</v>
      </c>
      <c r="B42" s="4">
        <v>2021</v>
      </c>
      <c r="C42" s="28" t="s">
        <v>116</v>
      </c>
      <c r="D42" s="28" t="s">
        <v>111</v>
      </c>
      <c r="E42" s="4" t="s">
        <v>7</v>
      </c>
      <c r="F42" s="154">
        <f>'IESO Pathways to Decarb App A'!$I$5</f>
        <v>877</v>
      </c>
      <c r="G42" s="192">
        <f>'IESO Pathways to Decarb App A'!$I$5</f>
        <v>877</v>
      </c>
      <c r="H42" s="192">
        <f>'IESO Pathways to Decarb App A'!$I$5</f>
        <v>877</v>
      </c>
      <c r="I42" s="26"/>
      <c r="J42" s="26"/>
      <c r="K42" s="26"/>
    </row>
    <row r="43" spans="1:20">
      <c r="A43" t="s">
        <v>110</v>
      </c>
      <c r="B43" s="4">
        <v>2021</v>
      </c>
      <c r="C43" s="28" t="s">
        <v>116</v>
      </c>
      <c r="D43" s="28" t="s">
        <v>0</v>
      </c>
      <c r="E43" s="4" t="s">
        <v>115</v>
      </c>
      <c r="F43" s="155">
        <f>'IESO Pathways to Decarb App A'!$L$5</f>
        <v>38</v>
      </c>
      <c r="G43" s="193">
        <f>'IESO Pathways to Decarb App A'!$L$5</f>
        <v>38</v>
      </c>
      <c r="H43" s="193">
        <f>'IESO Pathways to Decarb App A'!$L$5</f>
        <v>38</v>
      </c>
      <c r="I43" s="27"/>
      <c r="J43" s="27"/>
      <c r="K43" s="27"/>
    </row>
    <row r="44" spans="1:20">
      <c r="A44" t="s">
        <v>110</v>
      </c>
      <c r="B44" s="4">
        <v>2021</v>
      </c>
      <c r="C44" s="12" t="s">
        <v>138</v>
      </c>
      <c r="D44" s="28" t="s">
        <v>8</v>
      </c>
      <c r="E44" s="4" t="s">
        <v>7</v>
      </c>
      <c r="F44" s="154">
        <f>'IESO Pathways to Decarb App A'!$N6</f>
        <v>300</v>
      </c>
      <c r="G44" s="192">
        <f>'IESO Pathways to Decarb App A'!$N6</f>
        <v>300</v>
      </c>
      <c r="H44" s="192">
        <f>'IESO Pathways to Decarb App A'!$N6</f>
        <v>300</v>
      </c>
      <c r="I44" s="26"/>
      <c r="J44" s="26"/>
      <c r="K44" s="26"/>
    </row>
    <row r="45" spans="1:20">
      <c r="A45" t="s">
        <v>110</v>
      </c>
      <c r="B45" s="4">
        <v>2021</v>
      </c>
      <c r="C45" s="12" t="s">
        <v>139</v>
      </c>
      <c r="D45" s="28" t="s">
        <v>8</v>
      </c>
      <c r="E45" s="4" t="s">
        <v>7</v>
      </c>
      <c r="F45" s="154">
        <f>'IESO Pathways to Decarb App A'!$N7</f>
        <v>360</v>
      </c>
      <c r="G45" s="192">
        <f>'IESO Pathways to Decarb App A'!$N7</f>
        <v>360</v>
      </c>
      <c r="H45" s="192">
        <f>'IESO Pathways to Decarb App A'!$N7</f>
        <v>360</v>
      </c>
      <c r="I45" s="26"/>
      <c r="J45" s="26"/>
      <c r="K45" s="26"/>
    </row>
    <row r="46" spans="1:20">
      <c r="A46" t="s">
        <v>110</v>
      </c>
      <c r="B46" s="4">
        <v>2021</v>
      </c>
      <c r="C46" s="12" t="s">
        <v>140</v>
      </c>
      <c r="D46" s="28" t="s">
        <v>8</v>
      </c>
      <c r="E46" s="4" t="s">
        <v>7</v>
      </c>
      <c r="F46" s="154">
        <f>'IESO Pathways to Decarb App A'!$N8</f>
        <v>60</v>
      </c>
      <c r="G46" s="192">
        <f>'IESO Pathways to Decarb App A'!$N8</f>
        <v>60</v>
      </c>
      <c r="H46" s="192">
        <f>'IESO Pathways to Decarb App A'!$N8</f>
        <v>60</v>
      </c>
      <c r="I46" s="26"/>
      <c r="J46" s="26"/>
      <c r="K46" s="26"/>
    </row>
    <row r="47" spans="1:20">
      <c r="A47" t="s">
        <v>110</v>
      </c>
      <c r="B47" s="4">
        <v>2021</v>
      </c>
      <c r="C47" s="12" t="s">
        <v>141</v>
      </c>
      <c r="D47" s="28" t="s">
        <v>8</v>
      </c>
      <c r="E47" s="4" t="s">
        <v>7</v>
      </c>
      <c r="F47" s="154">
        <f>'IESO Pathways to Decarb App A'!$N9</f>
        <v>160</v>
      </c>
      <c r="G47" s="192">
        <f>'IESO Pathways to Decarb App A'!$N9</f>
        <v>160</v>
      </c>
      <c r="H47" s="192">
        <f>'IESO Pathways to Decarb App A'!$N9</f>
        <v>160</v>
      </c>
      <c r="I47" s="26"/>
      <c r="J47" s="26"/>
      <c r="K47" s="26"/>
    </row>
    <row r="48" spans="1:20">
      <c r="A48" t="s">
        <v>110</v>
      </c>
      <c r="B48" s="4">
        <v>2021</v>
      </c>
      <c r="C48" s="12" t="s">
        <v>142</v>
      </c>
      <c r="D48" s="28" t="s">
        <v>8</v>
      </c>
      <c r="E48" s="4" t="s">
        <v>7</v>
      </c>
      <c r="F48" s="154">
        <f>'IESO Pathways to Decarb App A'!$N10</f>
        <v>600</v>
      </c>
      <c r="G48" s="192">
        <f>'IESO Pathways to Decarb App A'!$N10</f>
        <v>600</v>
      </c>
      <c r="H48" s="192">
        <f>'IESO Pathways to Decarb App A'!$N10</f>
        <v>600</v>
      </c>
      <c r="I48" s="26"/>
      <c r="J48" s="26"/>
      <c r="K48" s="26"/>
    </row>
    <row r="49" spans="1:11">
      <c r="A49" t="s">
        <v>110</v>
      </c>
      <c r="B49" s="4">
        <v>2021</v>
      </c>
      <c r="C49" s="12" t="s">
        <v>144</v>
      </c>
      <c r="D49" s="28" t="s">
        <v>8</v>
      </c>
      <c r="E49" s="4" t="s">
        <v>7</v>
      </c>
      <c r="F49" s="154">
        <f>'IESO Pathways to Decarb App A'!$N12</f>
        <v>20</v>
      </c>
      <c r="G49" s="192">
        <f>'IESO Pathways to Decarb App A'!$N12</f>
        <v>20</v>
      </c>
      <c r="H49" s="192">
        <f>'IESO Pathways to Decarb App A'!$N12</f>
        <v>20</v>
      </c>
      <c r="I49" s="26"/>
      <c r="J49" s="26"/>
      <c r="K49" s="26"/>
    </row>
    <row r="50" spans="1:11">
      <c r="A50" t="s">
        <v>110</v>
      </c>
      <c r="B50" s="4">
        <v>2021</v>
      </c>
      <c r="C50" s="12" t="s">
        <v>145</v>
      </c>
      <c r="D50" s="28" t="s">
        <v>8</v>
      </c>
      <c r="E50" s="4" t="s">
        <v>7</v>
      </c>
      <c r="F50" s="154">
        <f>'IESO Pathways to Decarb App A'!$N13</f>
        <v>40</v>
      </c>
      <c r="G50" s="192">
        <f>'IESO Pathways to Decarb App A'!$N13</f>
        <v>40</v>
      </c>
      <c r="H50" s="192">
        <f>'IESO Pathways to Decarb App A'!$N13</f>
        <v>40</v>
      </c>
      <c r="I50" s="26"/>
      <c r="J50" s="26"/>
      <c r="K50" s="26"/>
    </row>
    <row r="51" spans="1:11">
      <c r="A51" t="s">
        <v>110</v>
      </c>
      <c r="B51" s="4">
        <v>2021</v>
      </c>
      <c r="C51" s="12" t="s">
        <v>146</v>
      </c>
      <c r="D51" s="28" t="s">
        <v>8</v>
      </c>
      <c r="E51" s="4" t="s">
        <v>7</v>
      </c>
      <c r="F51" s="154">
        <f>'IESO Pathways to Decarb App A'!$N14</f>
        <v>20</v>
      </c>
      <c r="G51" s="192">
        <f>'IESO Pathways to Decarb App A'!$N14</f>
        <v>20</v>
      </c>
      <c r="H51" s="192">
        <f>'IESO Pathways to Decarb App A'!$N14</f>
        <v>20</v>
      </c>
      <c r="I51" s="26"/>
      <c r="J51" s="26"/>
      <c r="K51" s="26"/>
    </row>
    <row r="52" spans="1:11">
      <c r="A52" t="s">
        <v>110</v>
      </c>
      <c r="B52" s="4">
        <v>2021</v>
      </c>
      <c r="C52" s="12" t="s">
        <v>147</v>
      </c>
      <c r="D52" s="28" t="s">
        <v>8</v>
      </c>
      <c r="E52" s="4" t="s">
        <v>7</v>
      </c>
      <c r="F52" s="154">
        <f>'IESO Pathways to Decarb App A'!$N15</f>
        <v>60</v>
      </c>
      <c r="G52" s="192">
        <f>'IESO Pathways to Decarb App A'!$N15</f>
        <v>60</v>
      </c>
      <c r="H52" s="192">
        <f>'IESO Pathways to Decarb App A'!$N15</f>
        <v>60</v>
      </c>
      <c r="I52" s="26"/>
      <c r="J52" s="26"/>
      <c r="K52" s="26"/>
    </row>
    <row r="53" spans="1:11">
      <c r="A53" t="s">
        <v>110</v>
      </c>
      <c r="B53" s="4">
        <v>2021</v>
      </c>
      <c r="C53" s="12" t="s">
        <v>148</v>
      </c>
      <c r="D53" s="28" t="s">
        <v>8</v>
      </c>
      <c r="E53" s="4" t="s">
        <v>7</v>
      </c>
      <c r="F53" s="154">
        <f>'IESO Pathways to Decarb App A'!$N16</f>
        <v>40</v>
      </c>
      <c r="G53" s="192">
        <f>'IESO Pathways to Decarb App A'!$N16</f>
        <v>40</v>
      </c>
      <c r="H53" s="192">
        <f>'IESO Pathways to Decarb App A'!$N16</f>
        <v>40</v>
      </c>
      <c r="I53" s="26"/>
      <c r="J53" s="26"/>
      <c r="K53" s="26"/>
    </row>
    <row r="54" spans="1:11">
      <c r="A54" s="36" t="s">
        <v>110</v>
      </c>
      <c r="B54" s="40">
        <v>2021</v>
      </c>
      <c r="C54" s="21" t="s">
        <v>149</v>
      </c>
      <c r="D54" s="41" t="s">
        <v>8</v>
      </c>
      <c r="E54" s="40" t="s">
        <v>7</v>
      </c>
      <c r="F54" s="156">
        <f>'IESO Pathways to Decarb App A'!$N17</f>
        <v>20</v>
      </c>
      <c r="G54" s="195">
        <f>'IESO Pathways to Decarb App A'!$N17</f>
        <v>20</v>
      </c>
      <c r="H54" s="195">
        <f>'IESO Pathways to Decarb App A'!$N17</f>
        <v>20</v>
      </c>
      <c r="I54" s="26"/>
      <c r="J54" s="26"/>
      <c r="K54" s="26"/>
    </row>
    <row r="55" spans="1:11">
      <c r="A55" s="162"/>
      <c r="B55" s="162"/>
      <c r="C55" s="28" t="s">
        <v>116</v>
      </c>
      <c r="D55" t="s">
        <v>6</v>
      </c>
      <c r="E55" s="4" t="s">
        <v>35</v>
      </c>
      <c r="F55" s="159">
        <f>'IESO Pathways to Decarb App A'!$O$5</f>
        <v>30</v>
      </c>
      <c r="G55" s="217">
        <f>'IESO Pathways to Decarb App A'!$O$5</f>
        <v>30</v>
      </c>
      <c r="H55" s="217">
        <f>'IESO Pathways to Decarb App A'!$O$5</f>
        <v>30</v>
      </c>
      <c r="I55" s="215"/>
      <c r="J55" s="215"/>
      <c r="K55" s="215"/>
    </row>
    <row r="56" spans="1:11">
      <c r="A56" s="162"/>
      <c r="B56" s="162"/>
      <c r="C56" s="12" t="s">
        <v>138</v>
      </c>
      <c r="D56" t="s">
        <v>1</v>
      </c>
      <c r="E56" s="4" t="s">
        <v>34</v>
      </c>
      <c r="F56" s="160">
        <f>'IESO Pathways to Decarb App A'!$F6</f>
        <v>0.5</v>
      </c>
      <c r="G56" s="218">
        <f>'IESO Pathways to Decarb App A'!$F6</f>
        <v>0.5</v>
      </c>
      <c r="H56" s="218">
        <f>'IESO Pathways to Decarb App A'!$F6</f>
        <v>0.5</v>
      </c>
      <c r="I56" s="216"/>
      <c r="J56" s="216"/>
      <c r="K56" s="216"/>
    </row>
    <row r="57" spans="1:11">
      <c r="A57" s="162"/>
      <c r="B57" s="162"/>
      <c r="C57" s="12" t="s">
        <v>139</v>
      </c>
      <c r="D57" t="s">
        <v>1</v>
      </c>
      <c r="E57" s="4" t="s">
        <v>34</v>
      </c>
      <c r="F57" s="160">
        <f>'IESO Pathways to Decarb App A'!$F7</f>
        <v>0.41</v>
      </c>
      <c r="G57" s="218">
        <f>'IESO Pathways to Decarb App A'!$F7</f>
        <v>0.41</v>
      </c>
      <c r="H57" s="218">
        <f>'IESO Pathways to Decarb App A'!$F7</f>
        <v>0.41</v>
      </c>
      <c r="I57" s="216"/>
      <c r="J57" s="216"/>
      <c r="K57" s="216"/>
    </row>
    <row r="58" spans="1:11">
      <c r="A58" s="162"/>
      <c r="B58" s="162"/>
      <c r="C58" s="12" t="s">
        <v>140</v>
      </c>
      <c r="D58" t="s">
        <v>1</v>
      </c>
      <c r="E58" s="4" t="s">
        <v>34</v>
      </c>
      <c r="F58" s="160">
        <f>'IESO Pathways to Decarb App A'!$F8</f>
        <v>0.52</v>
      </c>
      <c r="G58" s="218">
        <f>'IESO Pathways to Decarb App A'!$F8</f>
        <v>0.52</v>
      </c>
      <c r="H58" s="218">
        <f>'IESO Pathways to Decarb App A'!$F8</f>
        <v>0.52</v>
      </c>
      <c r="I58" s="216"/>
      <c r="J58" s="216"/>
      <c r="K58" s="216"/>
    </row>
    <row r="59" spans="1:11">
      <c r="A59" s="162"/>
      <c r="B59" s="162"/>
      <c r="C59" s="12" t="s">
        <v>141</v>
      </c>
      <c r="D59" t="s">
        <v>1</v>
      </c>
      <c r="E59" s="4" t="s">
        <v>34</v>
      </c>
      <c r="F59" s="160">
        <f>'IESO Pathways to Decarb App A'!$F9</f>
        <v>0.5</v>
      </c>
      <c r="G59" s="218">
        <f>'IESO Pathways to Decarb App A'!$F9</f>
        <v>0.5</v>
      </c>
      <c r="H59" s="218">
        <f>'IESO Pathways to Decarb App A'!$F9</f>
        <v>0.5</v>
      </c>
      <c r="I59" s="216"/>
      <c r="J59" s="216"/>
      <c r="K59" s="216"/>
    </row>
    <row r="60" spans="1:11">
      <c r="A60" s="162"/>
      <c r="B60" s="162"/>
      <c r="C60" s="12" t="s">
        <v>142</v>
      </c>
      <c r="D60" t="s">
        <v>1</v>
      </c>
      <c r="E60" s="4" t="s">
        <v>34</v>
      </c>
      <c r="F60" s="160">
        <f>'IESO Pathways to Decarb App A'!$F10</f>
        <v>0.48</v>
      </c>
      <c r="G60" s="218">
        <f>'IESO Pathways to Decarb App A'!$F10</f>
        <v>0.48</v>
      </c>
      <c r="H60" s="218">
        <f>'IESO Pathways to Decarb App A'!$F10</f>
        <v>0.48</v>
      </c>
      <c r="I60" s="216"/>
      <c r="J60" s="216"/>
      <c r="K60" s="216"/>
    </row>
    <row r="61" spans="1:11">
      <c r="A61" s="162"/>
      <c r="B61" s="162"/>
      <c r="C61" s="12" t="s">
        <v>144</v>
      </c>
      <c r="D61" t="s">
        <v>1</v>
      </c>
      <c r="E61" s="4" t="s">
        <v>34</v>
      </c>
      <c r="F61" s="160">
        <f>'IESO Pathways to Decarb App A'!$F12</f>
        <v>0.45</v>
      </c>
      <c r="G61" s="218">
        <f>'IESO Pathways to Decarb App A'!$F12</f>
        <v>0.45</v>
      </c>
      <c r="H61" s="218">
        <f>'IESO Pathways to Decarb App A'!$F12</f>
        <v>0.45</v>
      </c>
      <c r="I61" s="216"/>
      <c r="J61" s="216"/>
      <c r="K61" s="216"/>
    </row>
    <row r="62" spans="1:11">
      <c r="A62" s="162"/>
      <c r="B62" s="162"/>
      <c r="C62" s="12" t="s">
        <v>145</v>
      </c>
      <c r="D62" t="s">
        <v>1</v>
      </c>
      <c r="E62" s="4" t="s">
        <v>34</v>
      </c>
      <c r="F62" s="160">
        <f>'IESO Pathways to Decarb App A'!$F13</f>
        <v>0.38</v>
      </c>
      <c r="G62" s="218">
        <f>'IESO Pathways to Decarb App A'!$F13</f>
        <v>0.38</v>
      </c>
      <c r="H62" s="218">
        <f>'IESO Pathways to Decarb App A'!$F13</f>
        <v>0.38</v>
      </c>
      <c r="I62" s="216"/>
      <c r="J62" s="216"/>
      <c r="K62" s="216"/>
    </row>
    <row r="63" spans="1:11">
      <c r="A63" s="162"/>
      <c r="B63" s="162"/>
      <c r="C63" s="12" t="s">
        <v>146</v>
      </c>
      <c r="D63" t="s">
        <v>1</v>
      </c>
      <c r="E63" s="4" t="s">
        <v>34</v>
      </c>
      <c r="F63" s="160">
        <f>'IESO Pathways to Decarb App A'!$F14</f>
        <v>0.46</v>
      </c>
      <c r="G63" s="218">
        <f>'IESO Pathways to Decarb App A'!$F14</f>
        <v>0.46</v>
      </c>
      <c r="H63" s="218">
        <f>'IESO Pathways to Decarb App A'!$F14</f>
        <v>0.46</v>
      </c>
      <c r="I63" s="216"/>
      <c r="J63" s="216"/>
      <c r="K63" s="216"/>
    </row>
    <row r="64" spans="1:11">
      <c r="A64" s="162"/>
      <c r="B64" s="162"/>
      <c r="C64" s="12" t="s">
        <v>147</v>
      </c>
      <c r="D64" t="s">
        <v>1</v>
      </c>
      <c r="E64" s="4" t="s">
        <v>34</v>
      </c>
      <c r="F64" s="160">
        <f>'IESO Pathways to Decarb App A'!$F15</f>
        <v>0.37</v>
      </c>
      <c r="G64" s="218">
        <f>'IESO Pathways to Decarb App A'!$F15</f>
        <v>0.37</v>
      </c>
      <c r="H64" s="218">
        <f>'IESO Pathways to Decarb App A'!$F15</f>
        <v>0.37</v>
      </c>
      <c r="I64" s="216"/>
      <c r="J64" s="216"/>
      <c r="K64" s="216"/>
    </row>
    <row r="65" spans="1:11">
      <c r="A65" s="162"/>
      <c r="B65" s="162"/>
      <c r="C65" s="12" t="s">
        <v>148</v>
      </c>
      <c r="D65" t="s">
        <v>1</v>
      </c>
      <c r="E65" s="4" t="s">
        <v>34</v>
      </c>
      <c r="F65" s="160">
        <f>'IESO Pathways to Decarb App A'!$F16</f>
        <v>0.48</v>
      </c>
      <c r="G65" s="218">
        <f>'IESO Pathways to Decarb App A'!$F16</f>
        <v>0.48</v>
      </c>
      <c r="H65" s="218">
        <f>'IESO Pathways to Decarb App A'!$F16</f>
        <v>0.48</v>
      </c>
      <c r="I65" s="216"/>
      <c r="J65" s="216"/>
      <c r="K65" s="216"/>
    </row>
    <row r="66" spans="1:11">
      <c r="A66" s="163"/>
      <c r="B66" s="163"/>
      <c r="C66" s="21" t="s">
        <v>149</v>
      </c>
      <c r="D66" s="36" t="s">
        <v>1</v>
      </c>
      <c r="E66" s="40" t="s">
        <v>34</v>
      </c>
      <c r="F66" s="161">
        <f>'IESO Pathways to Decarb App A'!$F17</f>
        <v>0.41</v>
      </c>
      <c r="G66" s="219">
        <f>'IESO Pathways to Decarb App A'!$F17</f>
        <v>0.41</v>
      </c>
      <c r="H66" s="219">
        <f>'IESO Pathways to Decarb App A'!$F17</f>
        <v>0.41</v>
      </c>
      <c r="I66" s="216"/>
      <c r="J66" s="216"/>
      <c r="K66" s="216"/>
    </row>
    <row r="67" spans="1:11">
      <c r="A67" t="s">
        <v>112</v>
      </c>
      <c r="B67" s="4">
        <v>2040</v>
      </c>
      <c r="C67" s="28" t="s">
        <v>116</v>
      </c>
      <c r="D67" s="28" t="s">
        <v>111</v>
      </c>
      <c r="E67" s="4" t="s">
        <v>7</v>
      </c>
      <c r="F67" s="154">
        <f>$F$42*VLOOKUP($B67,'US CPI'!$H$10:$I$26,2,FALSE)</f>
        <v>1393.736230919598</v>
      </c>
      <c r="G67" s="192">
        <f>$G$42*VLOOKUP($B67,'US CPI'!$H$10:$I$26,2,FALSE)</f>
        <v>1393.736230919598</v>
      </c>
      <c r="H67" s="192">
        <f>$H$42*VLOOKUP($B67,'US CPI'!$H$10:$I$26,2,FALSE)</f>
        <v>1393.736230919598</v>
      </c>
      <c r="I67" s="26"/>
      <c r="J67" s="26"/>
      <c r="K67" s="26"/>
    </row>
    <row r="68" spans="1:11">
      <c r="A68" t="s">
        <v>112</v>
      </c>
      <c r="B68" s="4">
        <v>2040</v>
      </c>
      <c r="C68" s="28" t="s">
        <v>116</v>
      </c>
      <c r="D68" s="28" t="s">
        <v>270</v>
      </c>
      <c r="E68" s="4" t="s">
        <v>7</v>
      </c>
      <c r="F68" s="154">
        <f>$F$67-($F$67*30%)</f>
        <v>975.61536164371864</v>
      </c>
      <c r="G68" s="192">
        <f>$G$67-($G$67*30%)</f>
        <v>975.61536164371864</v>
      </c>
      <c r="H68" s="192">
        <f>$H$67-($H$67*30%)</f>
        <v>975.61536164371864</v>
      </c>
      <c r="I68" s="26"/>
      <c r="J68" s="26"/>
      <c r="K68" s="26"/>
    </row>
    <row r="69" spans="1:11">
      <c r="A69" t="s">
        <v>112</v>
      </c>
      <c r="B69" s="4">
        <v>2040</v>
      </c>
      <c r="C69" s="28" t="s">
        <v>116</v>
      </c>
      <c r="D69" s="28" t="s">
        <v>269</v>
      </c>
      <c r="E69" s="4" t="s">
        <v>7</v>
      </c>
      <c r="F69" s="154">
        <f>$F$67-($F$67*15%)</f>
        <v>1184.6757962816582</v>
      </c>
      <c r="G69" s="192">
        <f>$G$67-($G$67*15%)</f>
        <v>1184.6757962816582</v>
      </c>
      <c r="H69" s="192">
        <f>$H$67-($H$67*15%)</f>
        <v>1184.6757962816582</v>
      </c>
      <c r="I69" s="26"/>
      <c r="J69" s="26"/>
      <c r="K69" s="26"/>
    </row>
    <row r="70" spans="1:11">
      <c r="A70" t="s">
        <v>112</v>
      </c>
      <c r="B70" s="4">
        <v>2040</v>
      </c>
      <c r="C70" s="28" t="s">
        <v>116</v>
      </c>
      <c r="D70" s="28" t="s">
        <v>0</v>
      </c>
      <c r="E70" s="4" t="s">
        <v>115</v>
      </c>
      <c r="F70" s="154">
        <f>$F$43*VLOOKUP($B70,'US CPI'!$H$10:$I$26,2,FALSE)</f>
        <v>60.389939310085204</v>
      </c>
      <c r="G70" s="192">
        <f>$G$43*VLOOKUP($B70,'US CPI'!$H$10:$I$26,2,FALSE)</f>
        <v>60.389939310085204</v>
      </c>
      <c r="H70" s="192">
        <f>$H$43*VLOOKUP($B70,'US CPI'!$H$10:$I$26,2,FALSE)</f>
        <v>60.389939310085204</v>
      </c>
      <c r="I70" s="26"/>
      <c r="J70" s="26"/>
      <c r="K70" s="26"/>
    </row>
    <row r="71" spans="1:11">
      <c r="A71" t="s">
        <v>112</v>
      </c>
      <c r="B71" s="4">
        <v>2040</v>
      </c>
      <c r="C71" s="12" t="s">
        <v>138</v>
      </c>
      <c r="D71" s="28" t="s">
        <v>8</v>
      </c>
      <c r="E71" s="4" t="s">
        <v>7</v>
      </c>
      <c r="F71" s="154">
        <f>$F44*VLOOKUP($B71,'US CPI'!$H$10:$I$26,2,FALSE)</f>
        <v>476.76267876383054</v>
      </c>
      <c r="G71" s="192">
        <f>$G44*VLOOKUP($B71,'US CPI'!$H$10:$I$26,2,FALSE)</f>
        <v>476.76267876383054</v>
      </c>
      <c r="H71" s="192">
        <f>$H44*VLOOKUP($B71,'US CPI'!$H$10:$I$26,2,FALSE)</f>
        <v>476.76267876383054</v>
      </c>
      <c r="I71" s="26"/>
      <c r="J71" s="26"/>
      <c r="K71" s="26"/>
    </row>
    <row r="72" spans="1:11">
      <c r="A72" t="s">
        <v>112</v>
      </c>
      <c r="B72" s="4">
        <v>2040</v>
      </c>
      <c r="C72" s="12" t="s">
        <v>139</v>
      </c>
      <c r="D72" s="28" t="s">
        <v>8</v>
      </c>
      <c r="E72" s="4" t="s">
        <v>7</v>
      </c>
      <c r="F72" s="154">
        <f>$F45*VLOOKUP($B72,'US CPI'!$H$10:$I$26,2,FALSE)</f>
        <v>572.11521451659667</v>
      </c>
      <c r="G72" s="192">
        <f>$G45*VLOOKUP($B72,'US CPI'!$H$10:$I$26,2,FALSE)</f>
        <v>572.11521451659667</v>
      </c>
      <c r="H72" s="192">
        <f>$H45*VLOOKUP($B72,'US CPI'!$H$10:$I$26,2,FALSE)</f>
        <v>572.11521451659667</v>
      </c>
      <c r="I72" s="26"/>
      <c r="J72" s="26"/>
      <c r="K72" s="26"/>
    </row>
    <row r="73" spans="1:11">
      <c r="A73" t="s">
        <v>112</v>
      </c>
      <c r="B73" s="4">
        <v>2040</v>
      </c>
      <c r="C73" s="12" t="s">
        <v>140</v>
      </c>
      <c r="D73" s="28" t="s">
        <v>8</v>
      </c>
      <c r="E73" s="4" t="s">
        <v>7</v>
      </c>
      <c r="F73" s="154">
        <f>$F46*VLOOKUP($B73,'US CPI'!$H$10:$I$26,2,FALSE)</f>
        <v>95.352535752766101</v>
      </c>
      <c r="G73" s="192">
        <f>$G46*VLOOKUP($B73,'US CPI'!$H$10:$I$26,2,FALSE)</f>
        <v>95.352535752766101</v>
      </c>
      <c r="H73" s="192">
        <f>$H46*VLOOKUP($B73,'US CPI'!$H$10:$I$26,2,FALSE)</f>
        <v>95.352535752766101</v>
      </c>
      <c r="I73" s="26"/>
      <c r="J73" s="26"/>
      <c r="K73" s="26"/>
    </row>
    <row r="74" spans="1:11">
      <c r="A74" t="s">
        <v>112</v>
      </c>
      <c r="B74" s="4">
        <v>2040</v>
      </c>
      <c r="C74" s="12" t="s">
        <v>141</v>
      </c>
      <c r="D74" s="28" t="s">
        <v>8</v>
      </c>
      <c r="E74" s="4" t="s">
        <v>7</v>
      </c>
      <c r="F74" s="154">
        <f>$F47*VLOOKUP($B74,'US CPI'!$H$10:$I$26,2,FALSE)</f>
        <v>254.27342867404295</v>
      </c>
      <c r="G74" s="192">
        <f>$G47*VLOOKUP($B74,'US CPI'!$H$10:$I$26,2,FALSE)</f>
        <v>254.27342867404295</v>
      </c>
      <c r="H74" s="192">
        <f>$H47*VLOOKUP($B74,'US CPI'!$H$10:$I$26,2,FALSE)</f>
        <v>254.27342867404295</v>
      </c>
      <c r="I74" s="26"/>
      <c r="J74" s="26"/>
      <c r="K74" s="26"/>
    </row>
    <row r="75" spans="1:11">
      <c r="A75" t="s">
        <v>112</v>
      </c>
      <c r="B75" s="4">
        <v>2040</v>
      </c>
      <c r="C75" s="12" t="s">
        <v>142</v>
      </c>
      <c r="D75" s="28" t="s">
        <v>8</v>
      </c>
      <c r="E75" s="4" t="s">
        <v>7</v>
      </c>
      <c r="F75" s="154">
        <f>$F48*VLOOKUP($B75,'US CPI'!$H$10:$I$26,2,FALSE)</f>
        <v>953.52535752766107</v>
      </c>
      <c r="G75" s="192">
        <f>$G48*VLOOKUP($B75,'US CPI'!$H$10:$I$26,2,FALSE)</f>
        <v>953.52535752766107</v>
      </c>
      <c r="H75" s="192">
        <f>$H48*VLOOKUP($B75,'US CPI'!$H$10:$I$26,2,FALSE)</f>
        <v>953.52535752766107</v>
      </c>
      <c r="I75" s="26"/>
      <c r="J75" s="26"/>
      <c r="K75" s="26"/>
    </row>
    <row r="76" spans="1:11">
      <c r="A76" t="s">
        <v>112</v>
      </c>
      <c r="B76" s="4">
        <v>2040</v>
      </c>
      <c r="C76" s="12" t="s">
        <v>144</v>
      </c>
      <c r="D76" s="28" t="s">
        <v>8</v>
      </c>
      <c r="E76" s="4" t="s">
        <v>7</v>
      </c>
      <c r="F76" s="154">
        <f>$F49*VLOOKUP($B76,'US CPI'!$H$10:$I$26,2,FALSE)</f>
        <v>31.784178584255368</v>
      </c>
      <c r="G76" s="192">
        <f>$G49*VLOOKUP($B76,'US CPI'!$H$10:$I$26,2,FALSE)</f>
        <v>31.784178584255368</v>
      </c>
      <c r="H76" s="192">
        <f>$H49*VLOOKUP($B76,'US CPI'!$H$10:$I$26,2,FALSE)</f>
        <v>31.784178584255368</v>
      </c>
      <c r="I76" s="26"/>
      <c r="J76" s="26"/>
      <c r="K76" s="26"/>
    </row>
    <row r="77" spans="1:11">
      <c r="A77" t="s">
        <v>112</v>
      </c>
      <c r="B77" s="4">
        <v>2040</v>
      </c>
      <c r="C77" s="12" t="s">
        <v>145</v>
      </c>
      <c r="D77" s="28" t="s">
        <v>8</v>
      </c>
      <c r="E77" s="4" t="s">
        <v>7</v>
      </c>
      <c r="F77" s="154">
        <f>$F50*VLOOKUP($B77,'US CPI'!$H$10:$I$26,2,FALSE)</f>
        <v>63.568357168510737</v>
      </c>
      <c r="G77" s="192">
        <f>$G50*VLOOKUP($B77,'US CPI'!$H$10:$I$26,2,FALSE)</f>
        <v>63.568357168510737</v>
      </c>
      <c r="H77" s="192">
        <f>$H50*VLOOKUP($B77,'US CPI'!$H$10:$I$26,2,FALSE)</f>
        <v>63.568357168510737</v>
      </c>
      <c r="I77" s="26"/>
      <c r="J77" s="26"/>
      <c r="K77" s="26"/>
    </row>
    <row r="78" spans="1:11">
      <c r="A78" t="s">
        <v>112</v>
      </c>
      <c r="B78" s="4">
        <v>2040</v>
      </c>
      <c r="C78" s="12" t="s">
        <v>146</v>
      </c>
      <c r="D78" s="28" t="s">
        <v>8</v>
      </c>
      <c r="E78" s="4" t="s">
        <v>7</v>
      </c>
      <c r="F78" s="154">
        <f>$F51*VLOOKUP($B78,'US CPI'!$H$10:$I$26,2,FALSE)</f>
        <v>31.784178584255368</v>
      </c>
      <c r="G78" s="192">
        <f>$G51*VLOOKUP($B78,'US CPI'!$H$10:$I$26,2,FALSE)</f>
        <v>31.784178584255368</v>
      </c>
      <c r="H78" s="192">
        <f>$H51*VLOOKUP($B78,'US CPI'!$H$10:$I$26,2,FALSE)</f>
        <v>31.784178584255368</v>
      </c>
      <c r="I78" s="26"/>
      <c r="J78" s="26"/>
      <c r="K78" s="26"/>
    </row>
    <row r="79" spans="1:11">
      <c r="A79" t="s">
        <v>112</v>
      </c>
      <c r="B79" s="4">
        <v>2040</v>
      </c>
      <c r="C79" s="12" t="s">
        <v>147</v>
      </c>
      <c r="D79" s="28" t="s">
        <v>8</v>
      </c>
      <c r="E79" s="4" t="s">
        <v>7</v>
      </c>
      <c r="F79" s="154">
        <f>$F52*VLOOKUP($B79,'US CPI'!$H$10:$I$26,2,FALSE)</f>
        <v>95.352535752766101</v>
      </c>
      <c r="G79" s="192">
        <f>$G52*VLOOKUP($B79,'US CPI'!$H$10:$I$26,2,FALSE)</f>
        <v>95.352535752766101</v>
      </c>
      <c r="H79" s="192">
        <f>$H52*VLOOKUP($B79,'US CPI'!$H$10:$I$26,2,FALSE)</f>
        <v>95.352535752766101</v>
      </c>
      <c r="I79" s="26"/>
      <c r="J79" s="26"/>
      <c r="K79" s="26"/>
    </row>
    <row r="80" spans="1:11">
      <c r="A80" t="s">
        <v>112</v>
      </c>
      <c r="B80" s="4">
        <v>2040</v>
      </c>
      <c r="C80" s="12" t="s">
        <v>148</v>
      </c>
      <c r="D80" s="28" t="s">
        <v>8</v>
      </c>
      <c r="E80" s="4" t="s">
        <v>7</v>
      </c>
      <c r="F80" s="154">
        <f>$F53*VLOOKUP($B80,'US CPI'!$H$10:$I$26,2,FALSE)</f>
        <v>63.568357168510737</v>
      </c>
      <c r="G80" s="192">
        <f>$G53*VLOOKUP($B80,'US CPI'!$H$10:$I$26,2,FALSE)</f>
        <v>63.568357168510737</v>
      </c>
      <c r="H80" s="192">
        <f>$H53*VLOOKUP($B80,'US CPI'!$H$10:$I$26,2,FALSE)</f>
        <v>63.568357168510737</v>
      </c>
      <c r="I80" s="26"/>
      <c r="J80" s="26"/>
      <c r="K80" s="26"/>
    </row>
    <row r="81" spans="1:20">
      <c r="A81" s="36" t="s">
        <v>112</v>
      </c>
      <c r="B81" s="40">
        <v>2040</v>
      </c>
      <c r="C81" s="21" t="s">
        <v>149</v>
      </c>
      <c r="D81" s="41" t="s">
        <v>8</v>
      </c>
      <c r="E81" s="40" t="s">
        <v>7</v>
      </c>
      <c r="F81" s="156">
        <f>$F54*VLOOKUP($B81,'US CPI'!$H$10:$I$26,2,FALSE)</f>
        <v>31.784178584255368</v>
      </c>
      <c r="G81" s="195">
        <f>$G54*VLOOKUP($B81,'US CPI'!$H$10:$I$26,2,FALSE)</f>
        <v>31.784178584255368</v>
      </c>
      <c r="H81" s="195">
        <f>$H54*VLOOKUP($B81,'US CPI'!$H$10:$I$26,2,FALSE)</f>
        <v>31.784178584255368</v>
      </c>
      <c r="I81" s="26"/>
      <c r="J81" s="26"/>
      <c r="K81" s="26"/>
    </row>
    <row r="90" spans="1:20">
      <c r="O90" s="4"/>
    </row>
    <row r="91" spans="1:20">
      <c r="L91" s="197"/>
      <c r="M91" s="153"/>
      <c r="N91" s="12"/>
      <c r="O91" s="26"/>
      <c r="P91" s="26"/>
      <c r="R91" s="26"/>
      <c r="S91" s="26"/>
      <c r="T91" s="26"/>
    </row>
    <row r="105" spans="12:20">
      <c r="L105" s="197"/>
      <c r="M105" s="153"/>
      <c r="N105" s="12"/>
      <c r="O105" s="26"/>
      <c r="P105" s="26"/>
      <c r="R105" s="26"/>
      <c r="S105" s="26"/>
      <c r="T105" s="26"/>
    </row>
  </sheetData>
  <mergeCells count="2">
    <mergeCell ref="O1:P1"/>
    <mergeCell ref="R1:T1"/>
  </mergeCells>
  <phoneticPr fontId="3" type="noConversion"/>
  <pageMargins left="0.7" right="0.7" top="0.75" bottom="0.75" header="0.3" footer="0.3"/>
  <ignoredErrors>
    <ignoredError sqref="G31:G35 G36:G41" formula="1"/>
  </ignoredErrors>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CC093-9FD9-4FEE-85CC-62F13EF9C964}">
  <sheetPr codeName="Sheet12">
    <tabColor rgb="FF00B050"/>
  </sheetPr>
  <dimension ref="A2:AE33"/>
  <sheetViews>
    <sheetView workbookViewId="0">
      <selection activeCell="F4" sqref="F4"/>
    </sheetView>
  </sheetViews>
  <sheetFormatPr defaultRowHeight="15"/>
  <cols>
    <col min="1" max="1" width="9.7109375" bestFit="1" customWidth="1"/>
    <col min="2" max="2" width="5" bestFit="1" customWidth="1"/>
    <col min="3" max="3" width="13.7109375" bestFit="1" customWidth="1"/>
    <col min="4" max="4" width="37.7109375" customWidth="1"/>
    <col min="5" max="5" width="9.28515625" style="4" customWidth="1"/>
    <col min="6" max="6" width="10.7109375" style="4" bestFit="1" customWidth="1"/>
    <col min="7" max="8" width="11.7109375" style="4" bestFit="1" customWidth="1"/>
    <col min="9" max="9" width="11.7109375" style="4" customWidth="1"/>
    <col min="10" max="10" width="11.7109375" bestFit="1" customWidth="1"/>
    <col min="11" max="11" width="10.5703125" bestFit="1" customWidth="1"/>
    <col min="12" max="12" width="6.5703125" bestFit="1" customWidth="1"/>
    <col min="13" max="13" width="12" bestFit="1" customWidth="1"/>
    <col min="14" max="14" width="9.28515625" customWidth="1"/>
    <col min="15" max="15" width="6.5703125" bestFit="1" customWidth="1"/>
    <col min="16" max="17" width="12" bestFit="1" customWidth="1"/>
    <col min="18" max="27" width="9.28515625" customWidth="1"/>
    <col min="28" max="31" width="9.28515625" bestFit="1" customWidth="1"/>
  </cols>
  <sheetData>
    <row r="2" spans="1:25">
      <c r="A2" s="38" t="s">
        <v>267</v>
      </c>
      <c r="B2" s="37" t="s">
        <v>2</v>
      </c>
      <c r="C2" s="37" t="s">
        <v>11</v>
      </c>
      <c r="D2" s="37" t="s">
        <v>113</v>
      </c>
      <c r="E2" s="37" t="s">
        <v>114</v>
      </c>
      <c r="F2" s="37" t="s">
        <v>321</v>
      </c>
      <c r="G2" s="37" t="s">
        <v>301</v>
      </c>
      <c r="H2" s="37" t="s">
        <v>302</v>
      </c>
      <c r="I2" s="3"/>
      <c r="L2" s="245">
        <v>2030</v>
      </c>
      <c r="M2" s="245"/>
      <c r="O2" s="246">
        <v>2040</v>
      </c>
      <c r="P2" s="246"/>
      <c r="Q2" s="246"/>
    </row>
    <row r="3" spans="1:25">
      <c r="A3" s="242"/>
      <c r="B3" s="243"/>
      <c r="C3" s="47" t="s">
        <v>287</v>
      </c>
      <c r="D3" s="149" t="s">
        <v>1</v>
      </c>
      <c r="E3" s="40" t="s">
        <v>34</v>
      </c>
      <c r="F3" s="210">
        <v>0.24</v>
      </c>
      <c r="G3" s="211">
        <v>0.24</v>
      </c>
      <c r="H3" s="211">
        <v>0.24</v>
      </c>
      <c r="I3" s="6"/>
      <c r="L3" s="3" t="s">
        <v>304</v>
      </c>
      <c r="M3" s="3" t="s">
        <v>297</v>
      </c>
      <c r="O3" s="3" t="s">
        <v>304</v>
      </c>
      <c r="P3" s="3" t="s">
        <v>297</v>
      </c>
      <c r="Q3" s="3" t="s">
        <v>298</v>
      </c>
    </row>
    <row r="4" spans="1:25">
      <c r="A4" t="s">
        <v>112</v>
      </c>
      <c r="B4" s="4">
        <v>2030</v>
      </c>
      <c r="C4" t="s">
        <v>245</v>
      </c>
      <c r="D4" s="150" t="s">
        <v>111</v>
      </c>
      <c r="E4" s="4" t="s">
        <v>7</v>
      </c>
      <c r="F4" s="154">
        <f>'NREL ATB 2023 Solar'!$L$6</f>
        <v>1306.6257005585096</v>
      </c>
      <c r="G4" s="192">
        <f>'NREL ATB 2023 Solar'!$L$6</f>
        <v>1306.6257005585096</v>
      </c>
      <c r="H4" s="192">
        <f>'NREL ATB 2023 Solar'!$L$6</f>
        <v>1306.6257005585096</v>
      </c>
      <c r="I4" s="26"/>
      <c r="J4" s="197" t="s">
        <v>320</v>
      </c>
      <c r="K4" s="153" t="s">
        <v>300</v>
      </c>
      <c r="L4" s="26">
        <f>(('NREL ATB 2023 Financial'!$E$28*'NREL ATB 2023 Financial'!$E$30*'NREL ATB 2023 Financial'!$E$29*($F$4*1+0)+$F$6)*1000/('Solar LCOE'!$F$3*8760))</f>
        <v>60.997730481997031</v>
      </c>
      <c r="M4" s="26">
        <f>(('NREL ATB 2023 Financial'!$E$28*'NREL ATB 2023 Financial'!$E$30*'NREL ATB 2023 Financial'!$E$29*($F$5*1+0)+$F$6)*1000/('Solar LCOE'!$F$3*8760))</f>
        <v>46.043650130450864</v>
      </c>
      <c r="O4" s="26">
        <f>(('NREL ATB 2023 Financial'!$E$28*'NREL ATB 2023 Financial'!$E$30*'NREL ATB 2023 Financial'!$E$29*($F$7*1+0)+$F$10)*1000/('Solar LCOE'!$F$3*8760))</f>
        <v>55.904000672023862</v>
      </c>
      <c r="P4" s="26">
        <f>(('NREL ATB 2023 Financial'!$E$28*'NREL ATB 2023 Financial'!$E$30*'NREL ATB 2023 Financial'!$E$29*($F$8*1+0)+$F$10)*1000/('Solar LCOE'!$F$3*8760))</f>
        <v>42.499078541148009</v>
      </c>
      <c r="Q4" s="26">
        <f>(('NREL ATB 2023 Financial'!$E$28*'NREL ATB 2023 Financial'!$E$30*'NREL ATB 2023 Financial'!$E$29*($F$9*1+0)+$F$10)*1000/('Solar LCOE'!$F$3*8760))</f>
        <v>49.201539606585939</v>
      </c>
    </row>
    <row r="5" spans="1:25" ht="16.5" customHeight="1">
      <c r="A5" t="s">
        <v>112</v>
      </c>
      <c r="B5" s="4">
        <v>2030</v>
      </c>
      <c r="C5" t="s">
        <v>245</v>
      </c>
      <c r="D5" s="150" t="s">
        <v>270</v>
      </c>
      <c r="F5" s="154">
        <f>$F$4-($F$4*30%)</f>
        <v>914.6379903909567</v>
      </c>
      <c r="G5" s="192">
        <f>$G$4-($G$4*30%)</f>
        <v>914.6379903909567</v>
      </c>
      <c r="H5" s="192">
        <f>$H$4-($H$4*30%)</f>
        <v>914.6379903909567</v>
      </c>
      <c r="I5" s="26"/>
      <c r="K5" s="153"/>
      <c r="L5" s="26"/>
      <c r="M5" s="26"/>
      <c r="O5" s="26"/>
      <c r="P5" s="26"/>
      <c r="Q5" s="26"/>
    </row>
    <row r="6" spans="1:25">
      <c r="A6" s="36" t="s">
        <v>112</v>
      </c>
      <c r="B6" s="40">
        <v>2030</v>
      </c>
      <c r="C6" s="36" t="s">
        <v>245</v>
      </c>
      <c r="D6" s="151" t="s">
        <v>0</v>
      </c>
      <c r="E6" s="40" t="s">
        <v>115</v>
      </c>
      <c r="F6" s="156">
        <f>'NREL ATB 2023 Solar'!$L$7</f>
        <v>23.443433461715028</v>
      </c>
      <c r="G6" s="195">
        <f>'NREL ATB 2023 Solar'!$L$7</f>
        <v>23.443433461715028</v>
      </c>
      <c r="H6" s="195">
        <f>'NREL ATB 2023 Solar'!$L$7</f>
        <v>23.443433461715028</v>
      </c>
      <c r="I6" s="26"/>
      <c r="J6" s="197" t="s">
        <v>301</v>
      </c>
      <c r="K6" s="153" t="s">
        <v>300</v>
      </c>
      <c r="L6" s="26">
        <f>(('NREL ATB 2023 Financial'!$H$28*'NREL ATB 2023 Financial'!$H$30*'NREL ATB 2023 Financial'!$H$29*($G$4*1+0)+$G$6)*1000/('Solar LCOE'!$G$3*8760))</f>
        <v>60.997730481997031</v>
      </c>
      <c r="M6" s="26">
        <f>(('NREL ATB 2023 Financial'!$H$28*'NREL ATB 2023 Financial'!$H$30*'NREL ATB 2023 Financial'!$H$29*($G$5*1+0)+$G$6)*1000/('Solar LCOE'!$G$3*8760))</f>
        <v>46.043650130450864</v>
      </c>
      <c r="O6" s="26">
        <f>(('NREL ATB 2023 Financial'!$H$28*'NREL ATB 2023 Financial'!$H$30*'NREL ATB 2023 Financial'!$H$29*($G$7*1+0)+$G$10)*1000/('Solar LCOE'!$G$3*8760))</f>
        <v>55.904000672023862</v>
      </c>
      <c r="P6" s="26">
        <f>(('NREL ATB 2023 Financial'!$H$28*'NREL ATB 2023 Financial'!$H$30*'NREL ATB 2023 Financial'!$H$29*($G$8*1+0)+$G$10)*1000/('Solar LCOE'!$G$3*8760))</f>
        <v>42.499078541148009</v>
      </c>
      <c r="Q6" s="26">
        <f>(('NREL ATB 2023 Financial'!$H$28*'NREL ATB 2023 Financial'!$H$30*'NREL ATB 2023 Financial'!$H$29*($G$9*1+0)+$G$10)*1000/('Solar LCOE'!$G$3*8760))</f>
        <v>49.201539606585939</v>
      </c>
    </row>
    <row r="7" spans="1:25">
      <c r="A7" t="s">
        <v>112</v>
      </c>
      <c r="B7" s="4">
        <v>2040</v>
      </c>
      <c r="C7" t="s">
        <v>245</v>
      </c>
      <c r="D7" s="150" t="s">
        <v>111</v>
      </c>
      <c r="E7" s="4" t="s">
        <v>7</v>
      </c>
      <c r="F7" s="154">
        <f>'NREL ATB 2023 Solar'!$V$6</f>
        <v>1171.2666615688577</v>
      </c>
      <c r="G7" s="192">
        <f>'NREL ATB 2023 Solar'!$V$6</f>
        <v>1171.2666615688577</v>
      </c>
      <c r="H7" s="192">
        <f>'NREL ATB 2023 Solar'!$V$6</f>
        <v>1171.2666615688577</v>
      </c>
      <c r="I7" s="26"/>
      <c r="K7" s="153"/>
      <c r="L7" s="26"/>
      <c r="M7" s="26"/>
      <c r="O7" s="26"/>
      <c r="P7" s="26"/>
      <c r="Q7" s="26"/>
    </row>
    <row r="8" spans="1:25">
      <c r="A8" t="s">
        <v>112</v>
      </c>
      <c r="B8" s="4">
        <v>2040</v>
      </c>
      <c r="C8" s="248"/>
      <c r="D8" s="150" t="s">
        <v>270</v>
      </c>
      <c r="F8" s="154">
        <f>$F$7-($F$7*30%)</f>
        <v>819.88666309820042</v>
      </c>
      <c r="G8" s="192">
        <f>$G$7-($G$7*30%)</f>
        <v>819.88666309820042</v>
      </c>
      <c r="H8" s="192">
        <f>$H$7-($H$7*30%)</f>
        <v>819.88666309820042</v>
      </c>
      <c r="I8" s="26"/>
      <c r="J8" s="197" t="s">
        <v>302</v>
      </c>
      <c r="K8" s="153" t="s">
        <v>300</v>
      </c>
      <c r="L8" s="26">
        <f>(('NREL ATB 2023 Financial'!$I$28*'NREL ATB 2023 Financial'!$I$30*'NREL ATB 2023 Financial'!$I$29*($H$4*1+0)+$H$6)*1000/('Solar LCOE'!$H$3*8760))</f>
        <v>60.997730481997031</v>
      </c>
      <c r="M8" s="26">
        <f>(('NREL ATB 2023 Financial'!$I$28*'NREL ATB 2023 Financial'!$I$30*'NREL ATB 2023 Financial'!$I$29*($H$5*1+0)+$H$6)*1000/('Solar LCOE'!$H$3*8760))</f>
        <v>46.043650130450864</v>
      </c>
      <c r="O8" s="26">
        <f>(('NREL ATB 2023 Financial'!$I$28*'NREL ATB 2023 Financial'!$I$30*'NREL ATB 2023 Financial'!$I$29*($H$7*1+0)+$H$10)*1000/('Solar LCOE'!$H$3*8760))</f>
        <v>55.904000672023862</v>
      </c>
      <c r="P8" s="26">
        <f>(('NREL ATB 2023 Financial'!$I$28*'NREL ATB 2023 Financial'!$I$30*'NREL ATB 2023 Financial'!$I$29*($H$8*1+0)+$H$10)*1000/('Solar LCOE'!$H$3*8760))</f>
        <v>42.499078541148009</v>
      </c>
      <c r="Q8" s="26">
        <f>(('NREL ATB 2023 Financial'!$I$28*'NREL ATB 2023 Financial'!$I$30*'NREL ATB 2023 Financial'!$I$29*($H$9*1+0)+$H$10)*1000/('Solar LCOE'!$H$3*8760))</f>
        <v>49.201539606585939</v>
      </c>
    </row>
    <row r="9" spans="1:25">
      <c r="A9" t="s">
        <v>112</v>
      </c>
      <c r="B9" s="4">
        <v>2040</v>
      </c>
      <c r="C9" s="248"/>
      <c r="D9" s="150" t="s">
        <v>269</v>
      </c>
      <c r="F9" s="154">
        <f>$F$7-($F$7*15%)</f>
        <v>995.57666233352904</v>
      </c>
      <c r="G9" s="192">
        <f>$G$7-($G$7*15%)</f>
        <v>995.57666233352904</v>
      </c>
      <c r="H9" s="192">
        <f>$H$7-($H$7*15%)</f>
        <v>995.57666233352904</v>
      </c>
      <c r="I9" s="26"/>
      <c r="Y9" s="164"/>
    </row>
    <row r="10" spans="1:25">
      <c r="A10" s="36" t="s">
        <v>112</v>
      </c>
      <c r="B10" s="40">
        <v>2040</v>
      </c>
      <c r="C10" s="36" t="s">
        <v>245</v>
      </c>
      <c r="D10" s="151" t="s">
        <v>0</v>
      </c>
      <c r="E10" s="40" t="s">
        <v>115</v>
      </c>
      <c r="F10" s="156">
        <f>'NREL ATB 2023 Solar'!$V$7</f>
        <v>23.590876719685014</v>
      </c>
      <c r="G10" s="195">
        <f>'NREL ATB 2023 Solar'!$V$7</f>
        <v>23.590876719685014</v>
      </c>
      <c r="H10" s="195">
        <f>'NREL ATB 2023 Solar'!$V$7</f>
        <v>23.590876719685014</v>
      </c>
      <c r="I10" s="26"/>
    </row>
    <row r="11" spans="1:25">
      <c r="B11" s="4"/>
      <c r="D11" s="150"/>
      <c r="F11" s="26"/>
      <c r="G11" s="26"/>
      <c r="H11" s="26"/>
      <c r="I11" s="26"/>
    </row>
    <row r="12" spans="1:25">
      <c r="B12" s="4"/>
      <c r="D12" s="150"/>
      <c r="F12" s="26"/>
      <c r="G12" s="26"/>
      <c r="H12" s="26"/>
      <c r="I12" s="26"/>
    </row>
    <row r="13" spans="1:25">
      <c r="B13" s="4"/>
      <c r="D13" s="150"/>
      <c r="F13" s="26"/>
      <c r="G13" s="26"/>
      <c r="H13" s="26"/>
      <c r="I13" s="26"/>
    </row>
    <row r="14" spans="1:25">
      <c r="B14" s="4"/>
      <c r="D14" s="150"/>
      <c r="F14" s="26"/>
      <c r="G14" s="26"/>
      <c r="H14" s="26"/>
      <c r="I14" s="26"/>
    </row>
    <row r="15" spans="1:25">
      <c r="B15" s="4"/>
      <c r="D15" s="150"/>
      <c r="F15" s="26"/>
      <c r="G15" s="26"/>
      <c r="H15" s="26"/>
      <c r="I15" s="26"/>
    </row>
    <row r="16" spans="1:25">
      <c r="B16" s="4"/>
      <c r="D16" s="150"/>
      <c r="F16" s="26"/>
      <c r="G16" s="26"/>
      <c r="H16" s="26"/>
      <c r="I16" s="26"/>
    </row>
    <row r="17" spans="5:31">
      <c r="O17" s="26"/>
      <c r="P17" s="26"/>
    </row>
    <row r="21" spans="5:31">
      <c r="J21" s="4"/>
      <c r="K21" s="4"/>
    </row>
    <row r="22" spans="5:31">
      <c r="F22" s="31"/>
      <c r="G22" s="31"/>
      <c r="H22" s="31"/>
      <c r="I22" s="31"/>
      <c r="J22" s="31"/>
      <c r="K22" s="31"/>
    </row>
    <row r="26" spans="5:31">
      <c r="AB26" s="26"/>
      <c r="AC26" s="26"/>
      <c r="AD26" s="26"/>
      <c r="AE26" s="26"/>
    </row>
    <row r="32" spans="5:31">
      <c r="E32" s="26"/>
      <c r="F32" s="26"/>
      <c r="G32" s="26"/>
      <c r="H32" s="26"/>
      <c r="I32" s="26"/>
      <c r="J32" s="26"/>
      <c r="K32" s="26"/>
      <c r="L32" s="26"/>
    </row>
    <row r="33" spans="27:27">
      <c r="AA33" s="48"/>
    </row>
  </sheetData>
  <mergeCells count="3">
    <mergeCell ref="O2:Q2"/>
    <mergeCell ref="L2:M2"/>
    <mergeCell ref="C8:C9"/>
  </mergeCells>
  <hyperlinks>
    <hyperlink ref="C3" r:id="rId1" xr:uid="{6DBDD9EB-7844-4352-9613-E4946BB7DD9A}"/>
  </hyperlinks>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DC6A7-C59A-48B1-837A-1CA30CF51A2E}">
  <sheetPr codeName="Sheet14">
    <tabColor rgb="FF95319F"/>
  </sheetPr>
  <dimension ref="A1"/>
  <sheetViews>
    <sheetView workbookViewId="0">
      <selection activeCell="J24" sqref="J24"/>
    </sheetView>
  </sheetViews>
  <sheetFormatPr defaultRowHeight="1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36B90-CCAB-4B8B-8F35-E3141D5B559A}">
  <sheetPr codeName="Sheet15">
    <tabColor rgb="FF95319F"/>
  </sheetPr>
  <dimension ref="A1:O25"/>
  <sheetViews>
    <sheetView workbookViewId="0">
      <selection activeCell="O3" sqref="O3"/>
    </sheetView>
  </sheetViews>
  <sheetFormatPr defaultRowHeight="15"/>
  <cols>
    <col min="1" max="1" width="12.7109375" bestFit="1" customWidth="1"/>
    <col min="2" max="2" width="14.28515625" style="4" bestFit="1" customWidth="1"/>
    <col min="3" max="3" width="14.28515625" bestFit="1" customWidth="1"/>
    <col min="4" max="4" width="4.7109375" customWidth="1"/>
    <col min="5" max="5" width="23.28515625" bestFit="1" customWidth="1"/>
    <col min="6" max="6" width="9.7109375" bestFit="1" customWidth="1"/>
    <col min="7" max="7" width="12" bestFit="1" customWidth="1"/>
    <col min="8" max="8" width="4.7109375" customWidth="1"/>
    <col min="9" max="9" width="27.28515625" bestFit="1" customWidth="1"/>
    <col min="10" max="10" width="9.7109375" bestFit="1" customWidth="1"/>
    <col min="11" max="11" width="12" bestFit="1" customWidth="1"/>
    <col min="12" max="12" width="4.7109375" customWidth="1"/>
    <col min="14" max="14" width="9.7109375" style="4" bestFit="1" customWidth="1"/>
    <col min="15" max="15" width="12" style="4" bestFit="1" customWidth="1"/>
  </cols>
  <sheetData>
    <row r="1" spans="1:15">
      <c r="B1" s="257" t="s">
        <v>265</v>
      </c>
      <c r="C1" s="257"/>
      <c r="F1" s="257" t="s">
        <v>29</v>
      </c>
      <c r="G1" s="257"/>
      <c r="J1" s="257" t="s">
        <v>288</v>
      </c>
      <c r="K1" s="257"/>
      <c r="N1" s="3" t="s">
        <v>5</v>
      </c>
      <c r="O1" s="3" t="s">
        <v>5</v>
      </c>
    </row>
    <row r="2" spans="1:15">
      <c r="A2" s="54" t="s">
        <v>12</v>
      </c>
      <c r="B2" s="234" t="s">
        <v>315</v>
      </c>
      <c r="C2" s="235" t="s">
        <v>316</v>
      </c>
      <c r="D2" s="3"/>
      <c r="E2" s="54" t="s">
        <v>326</v>
      </c>
      <c r="F2" s="234" t="s">
        <v>315</v>
      </c>
      <c r="G2" s="235" t="s">
        <v>316</v>
      </c>
      <c r="H2" s="3"/>
      <c r="I2" s="61" t="s">
        <v>12</v>
      </c>
      <c r="J2" s="234" t="s">
        <v>315</v>
      </c>
      <c r="K2" s="235" t="s">
        <v>316</v>
      </c>
      <c r="M2" s="64"/>
      <c r="N2" s="234" t="s">
        <v>315</v>
      </c>
      <c r="O2" s="235" t="s">
        <v>316</v>
      </c>
    </row>
    <row r="3" spans="1:15">
      <c r="A3" s="57" t="s">
        <v>13</v>
      </c>
      <c r="B3" s="26">
        <f>'Offshore Wind LCOE'!N3/(1+'US CPI'!$L$1)^(2030-2024)</f>
        <v>113.26297871986164</v>
      </c>
      <c r="C3" s="58">
        <f>'Offshore Wind LCOE'!O3/(1+'US CPI'!$L$1)^(2030-2024)</f>
        <v>92.774874336829541</v>
      </c>
      <c r="D3" s="26"/>
      <c r="E3" s="57" t="s">
        <v>241</v>
      </c>
      <c r="F3" s="26">
        <f>'Nuclear LCOE'!P3/(1+'US CPI'!$L$1)^(2030-2024)</f>
        <v>278.69761388731678</v>
      </c>
      <c r="G3" s="58">
        <f>'Nuclear LCOE'!Q3/(1+'US CPI'!$L$1)^(2030-2024)</f>
        <v>205.84262315092411</v>
      </c>
      <c r="H3" s="26"/>
      <c r="I3" s="62" t="s">
        <v>138</v>
      </c>
      <c r="J3" s="26">
        <f>'Onshore Wind LCOE'!O4/(1+'US CPI'!$L$1)^(2030-2024)</f>
        <v>40.540882326824644</v>
      </c>
      <c r="K3" s="58">
        <f>'Onshore Wind LCOE'!P4/(1+'US CPI'!$L$1)^(2030-2024)</f>
        <v>33.707000711051471</v>
      </c>
      <c r="M3" s="59" t="s">
        <v>5</v>
      </c>
      <c r="N3" s="42">
        <f>'Solar LCOE'!L4/(1+'US CPI'!$L$1)^(2030-2024)</f>
        <v>54.164239046319722</v>
      </c>
      <c r="O3" s="60">
        <f>'Solar LCOE'!M4/(1+'US CPI'!$L$1)^(2030-2024)</f>
        <v>40.885443647233892</v>
      </c>
    </row>
    <row r="4" spans="1:15">
      <c r="A4" s="59" t="s">
        <v>15</v>
      </c>
      <c r="B4" s="42">
        <f>'Offshore Wind LCOE'!N4/(1+'US CPI'!$L$1)^(2030-2024)</f>
        <v>105.33865262642959</v>
      </c>
      <c r="C4" s="60">
        <f>'Offshore Wind LCOE'!O4/(1+'US CPI'!$L$1)^(2030-2024)</f>
        <v>86.457458391086305</v>
      </c>
      <c r="D4" s="26"/>
      <c r="E4" s="57" t="s">
        <v>242</v>
      </c>
      <c r="F4" s="26">
        <f>'Nuclear LCOE'!P4/(1+'US CPI'!$L$1)^(2030-2024)</f>
        <v>288.64958331037388</v>
      </c>
      <c r="G4" s="58">
        <f>'Nuclear LCOE'!Q4/(1+'US CPI'!$L$1)^(2030-2024)</f>
        <v>211.49231531652268</v>
      </c>
      <c r="H4" s="26"/>
      <c r="I4" s="62" t="s">
        <v>139</v>
      </c>
      <c r="J4" s="26">
        <f>'Onshore Wind LCOE'!O5/(1+'US CPI'!$L$1)^(2030-2024)</f>
        <v>51.371051254303481</v>
      </c>
      <c r="K4" s="58">
        <f>'Onshore Wind LCOE'!P5/(1+'US CPI'!$L$1)^(2030-2024)</f>
        <v>42.999546274981327</v>
      </c>
      <c r="N4" s="26"/>
    </row>
    <row r="5" spans="1:15">
      <c r="D5" s="26"/>
      <c r="E5" s="59" t="s">
        <v>243</v>
      </c>
      <c r="F5" s="42">
        <f>'Nuclear LCOE'!P5/(1+'US CPI'!$L$1)^(2030-2024)</f>
        <v>214.02424639058691</v>
      </c>
      <c r="G5" s="60">
        <f>'Nuclear LCOE'!Q5/(1+'US CPI'!$L$1)^(2030-2024)</f>
        <v>159.25457947267174</v>
      </c>
      <c r="H5" s="26"/>
      <c r="I5" s="62" t="s">
        <v>140</v>
      </c>
      <c r="J5" s="26">
        <f>'Onshore Wind LCOE'!O6/(1+'US CPI'!$L$1)^(2030-2024)</f>
        <v>32.945153257374621</v>
      </c>
      <c r="K5" s="58">
        <f>'Onshore Wind LCOE'!P6/(1+'US CPI'!$L$1)^(2030-2024)</f>
        <v>26.505534042511428</v>
      </c>
    </row>
    <row r="6" spans="1:15">
      <c r="I6" s="62" t="s">
        <v>141</v>
      </c>
      <c r="J6" s="26">
        <f>'Onshore Wind LCOE'!O7/(1+'US CPI'!$L$1)^(2030-2024)</f>
        <v>36.540919926260656</v>
      </c>
      <c r="K6" s="58">
        <f>'Onshore Wind LCOE'!P7/(1+'US CPI'!$L$1)^(2030-2024)</f>
        <v>29.843715942802941</v>
      </c>
    </row>
    <row r="7" spans="1:15">
      <c r="F7" s="257" t="s">
        <v>29</v>
      </c>
      <c r="G7" s="257"/>
      <c r="I7" s="62" t="s">
        <v>142</v>
      </c>
      <c r="J7" s="26">
        <f>'Onshore Wind LCOE'!O8/(1+'US CPI'!$L$1)^(2030-2024)</f>
        <v>48.504110725063882</v>
      </c>
      <c r="K7" s="58">
        <f>'Onshore Wind LCOE'!P8/(1+'US CPI'!$L$1)^(2030-2024)</f>
        <v>41.527856575628761</v>
      </c>
    </row>
    <row r="8" spans="1:15">
      <c r="E8" s="54" t="s">
        <v>327</v>
      </c>
      <c r="F8" s="234" t="s">
        <v>315</v>
      </c>
      <c r="G8" s="235" t="s">
        <v>316</v>
      </c>
      <c r="I8" s="62" t="s">
        <v>144</v>
      </c>
      <c r="J8" s="26">
        <f>'Onshore Wind LCOE'!O9/(1+'US CPI'!$L$1)^(2030-2024)</f>
        <v>37.899744513901332</v>
      </c>
      <c r="K8" s="58">
        <f>'Onshore Wind LCOE'!P9/(1+'US CPI'!$L$1)^(2030-2024)</f>
        <v>30.289285441790298</v>
      </c>
    </row>
    <row r="9" spans="1:15">
      <c r="E9" s="57" t="s">
        <v>241</v>
      </c>
      <c r="F9" s="26">
        <f>'Nuclear LCOE'!S3/(1+'US CPI'!$L$1)^(2030-2024)</f>
        <v>282.25132904861658</v>
      </c>
      <c r="G9" s="58">
        <f>'Nuclear LCOE'!T3/(1+'US CPI'!$L$1)^(2030-2024)</f>
        <v>208.33022376383397</v>
      </c>
      <c r="I9" s="62" t="s">
        <v>145</v>
      </c>
      <c r="J9" s="26">
        <f>'Onshore Wind LCOE'!O10/(1+'US CPI'!$L$1)^(2030-2024)</f>
        <v>45.685631459393768</v>
      </c>
      <c r="K9" s="58">
        <f>'Onshore Wind LCOE'!P10/(1+'US CPI'!$L$1)^(2030-2024)</f>
        <v>36.635355806072532</v>
      </c>
    </row>
    <row r="10" spans="1:15">
      <c r="E10" s="57" t="s">
        <v>242</v>
      </c>
      <c r="F10" s="26">
        <f>'Nuclear LCOE'!S4/(1+'US CPI'!$L$1)^(2030-2024)</f>
        <v>292.41315462241107</v>
      </c>
      <c r="G10" s="58">
        <f>'Nuclear LCOE'!T4/(1+'US CPI'!$L$1)^(2030-2024)</f>
        <v>214.12681523494871</v>
      </c>
      <c r="I10" s="62" t="s">
        <v>146</v>
      </c>
      <c r="J10" s="26">
        <f>'Onshore Wind LCOE'!O11/(1+'US CPI'!$L$1)^(2030-2024)</f>
        <v>37.057527969147976</v>
      </c>
      <c r="K10" s="58">
        <f>'Onshore Wind LCOE'!P11/(1+'US CPI'!$L$1)^(2030-2024)</f>
        <v>29.616190209750513</v>
      </c>
    </row>
    <row r="11" spans="1:15">
      <c r="E11" s="59" t="s">
        <v>243</v>
      </c>
      <c r="F11" s="42">
        <f>'Nuclear LCOE'!S5/(1+'US CPI'!$L$1)^(2030-2024)</f>
        <v>216.69579701104848</v>
      </c>
      <c r="G11" s="60">
        <f>'Nuclear LCOE'!T5/(1+'US CPI'!$L$1)^(2030-2024)</f>
        <v>161.12466490699484</v>
      </c>
      <c r="I11" s="62" t="s">
        <v>147</v>
      </c>
      <c r="J11" s="26">
        <f>'Onshore Wind LCOE'!O12/(1+'US CPI'!$L$1)^(2030-2024)</f>
        <v>47.587443593985562</v>
      </c>
      <c r="K11" s="58">
        <f>'Onshore Wind LCOE'!P12/(1+'US CPI'!$L$1)^(2030-2024)</f>
        <v>38.285771394738731</v>
      </c>
    </row>
    <row r="12" spans="1:15">
      <c r="I12" s="62" t="s">
        <v>148</v>
      </c>
      <c r="J12" s="26">
        <f>'Onshore Wind LCOE'!O13/(1+'US CPI'!$L$1)^(2030-2024)</f>
        <v>35.965284340373813</v>
      </c>
      <c r="K12" s="58">
        <f>'Onshore Wind LCOE'!P13/(1+'US CPI'!$L$1)^(2030-2024)</f>
        <v>28.840599251589015</v>
      </c>
    </row>
    <row r="13" spans="1:15">
      <c r="F13" s="258" t="s">
        <v>29</v>
      </c>
      <c r="G13" s="258"/>
      <c r="I13" s="63" t="s">
        <v>149</v>
      </c>
      <c r="J13" s="42">
        <f>'Onshore Wind LCOE'!O14/(1+'US CPI'!$L$1)^(2030-2024)</f>
        <v>41.689718965291469</v>
      </c>
      <c r="K13" s="60">
        <f>'Onshore Wind LCOE'!P14/(1+'US CPI'!$L$1)^(2030-2024)</f>
        <v>33.318213985969329</v>
      </c>
    </row>
    <row r="14" spans="1:15">
      <c r="E14" s="54" t="s">
        <v>336</v>
      </c>
      <c r="F14" s="234" t="s">
        <v>315</v>
      </c>
      <c r="G14" s="235" t="s">
        <v>316</v>
      </c>
      <c r="I14" s="12"/>
      <c r="J14" s="26"/>
      <c r="K14" s="26"/>
    </row>
    <row r="15" spans="1:15">
      <c r="E15" s="57" t="s">
        <v>241</v>
      </c>
      <c r="F15" s="26">
        <f>'Nuclear LCOE'!V3/(1+'US CPI'!$L$1)^(2030-2024)</f>
        <v>307.0035248018994</v>
      </c>
      <c r="G15" s="58">
        <f>'Nuclear LCOE'!W3/(1+'US CPI'!$L$1)^(2030-2024)</f>
        <v>225.65676079113197</v>
      </c>
      <c r="I15" s="12"/>
      <c r="J15" s="26"/>
      <c r="K15" s="26"/>
    </row>
    <row r="16" spans="1:15">
      <c r="E16" s="57" t="s">
        <v>242</v>
      </c>
      <c r="F16" s="26">
        <f>'Nuclear LCOE'!V4/(1+'US CPI'!$L$1)^(2030-2024)</f>
        <v>318.62703210518345</v>
      </c>
      <c r="G16" s="58">
        <f>'Nuclear LCOE'!W4/(1+'US CPI'!$L$1)^(2030-2024)</f>
        <v>232.47652947288933</v>
      </c>
      <c r="J16" s="164"/>
      <c r="K16" s="164"/>
    </row>
    <row r="17" spans="5:11">
      <c r="E17" s="59" t="s">
        <v>243</v>
      </c>
      <c r="F17" s="42">
        <f>'Nuclear LCOE'!V5/(1+'US CPI'!$L$1)^(2030-2024)</f>
        <v>235.30357532783509</v>
      </c>
      <c r="G17" s="60">
        <f>'Nuclear LCOE'!W5/(1+'US CPI'!$L$1)^(2030-2024)</f>
        <v>174.15010972874546</v>
      </c>
      <c r="J17" s="164"/>
      <c r="K17" s="164"/>
    </row>
    <row r="18" spans="5:11">
      <c r="J18" s="164"/>
      <c r="K18" s="164"/>
    </row>
    <row r="19" spans="5:11">
      <c r="F19" s="164"/>
      <c r="G19" s="164"/>
    </row>
    <row r="20" spans="5:11">
      <c r="F20" s="164"/>
      <c r="G20" s="164"/>
    </row>
    <row r="21" spans="5:11">
      <c r="F21" s="164"/>
      <c r="G21" s="164"/>
    </row>
    <row r="23" spans="5:11">
      <c r="F23" s="164"/>
      <c r="G23" s="164"/>
    </row>
    <row r="24" spans="5:11">
      <c r="F24" s="164"/>
      <c r="G24" s="164"/>
    </row>
    <row r="25" spans="5:11">
      <c r="F25" s="164"/>
      <c r="G25" s="164"/>
    </row>
  </sheetData>
  <mergeCells count="5">
    <mergeCell ref="B1:C1"/>
    <mergeCell ref="F1:G1"/>
    <mergeCell ref="F7:G7"/>
    <mergeCell ref="F13:G13"/>
    <mergeCell ref="J1:K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04E3-429C-427C-BB57-2DCEE1E8F81C}">
  <sheetPr codeName="Sheet17">
    <tabColor rgb="FF95319F"/>
  </sheetPr>
  <dimension ref="A1:W17"/>
  <sheetViews>
    <sheetView workbookViewId="0">
      <selection activeCell="P8" sqref="P8"/>
    </sheetView>
  </sheetViews>
  <sheetFormatPr defaultRowHeight="15"/>
  <cols>
    <col min="1" max="1" width="12.7109375" bestFit="1" customWidth="1"/>
    <col min="2" max="2" width="13.28515625" style="4" bestFit="1" customWidth="1"/>
    <col min="3" max="3" width="14.28515625" bestFit="1" customWidth="1"/>
    <col min="4" max="4" width="4.7109375" customWidth="1"/>
    <col min="5" max="5" width="23.140625" bestFit="1" customWidth="1"/>
    <col min="6" max="6" width="9.7109375" bestFit="1" customWidth="1"/>
    <col min="7" max="7" width="12" bestFit="1" customWidth="1"/>
    <col min="8" max="8" width="4.7109375" customWidth="1"/>
    <col min="9" max="9" width="26" bestFit="1" customWidth="1"/>
    <col min="10" max="11" width="13.140625" bestFit="1" customWidth="1"/>
    <col min="12" max="12" width="4.7109375" customWidth="1"/>
    <col min="13" max="13" width="5.140625" bestFit="1" customWidth="1"/>
    <col min="14" max="14" width="9.7109375" style="4" bestFit="1" customWidth="1"/>
    <col min="15" max="15" width="12" style="4" bestFit="1" customWidth="1"/>
    <col min="20" max="20" width="9.7109375" bestFit="1" customWidth="1"/>
    <col min="21" max="21" width="28.7109375" bestFit="1" customWidth="1"/>
    <col min="22" max="22" width="11" bestFit="1" customWidth="1"/>
  </cols>
  <sheetData>
    <row r="1" spans="1:23">
      <c r="B1" s="165" t="s">
        <v>315</v>
      </c>
      <c r="C1" s="165" t="s">
        <v>316</v>
      </c>
      <c r="F1" s="165" t="s">
        <v>315</v>
      </c>
      <c r="G1" s="165" t="s">
        <v>316</v>
      </c>
      <c r="J1" s="165" t="s">
        <v>315</v>
      </c>
      <c r="K1" s="165" t="s">
        <v>316</v>
      </c>
      <c r="N1" s="165" t="s">
        <v>315</v>
      </c>
      <c r="O1" s="165" t="s">
        <v>316</v>
      </c>
      <c r="U1" s="2" t="s">
        <v>11</v>
      </c>
      <c r="V1" s="2" t="s">
        <v>308</v>
      </c>
    </row>
    <row r="2" spans="1:23">
      <c r="A2" s="54" t="s">
        <v>12</v>
      </c>
      <c r="B2" s="55" t="s">
        <v>265</v>
      </c>
      <c r="C2" s="56" t="s">
        <v>265</v>
      </c>
      <c r="D2" s="3"/>
      <c r="E2" s="54" t="s">
        <v>326</v>
      </c>
      <c r="F2" s="55" t="s">
        <v>29</v>
      </c>
      <c r="G2" s="56" t="s">
        <v>29</v>
      </c>
      <c r="H2" s="3"/>
      <c r="I2" s="61" t="s">
        <v>12</v>
      </c>
      <c r="J2" s="55" t="s">
        <v>288</v>
      </c>
      <c r="K2" s="56" t="s">
        <v>288</v>
      </c>
      <c r="M2" s="64"/>
      <c r="N2" s="55" t="s">
        <v>5</v>
      </c>
      <c r="O2" s="56" t="s">
        <v>5</v>
      </c>
      <c r="T2" t="s">
        <v>307</v>
      </c>
      <c r="U2" s="7" t="s">
        <v>280</v>
      </c>
      <c r="V2" s="152">
        <f>ROUND(1/W2,2)</f>
        <v>1.39</v>
      </c>
      <c r="W2" s="4">
        <v>0.72009999999999996</v>
      </c>
    </row>
    <row r="3" spans="1:23">
      <c r="A3" s="57" t="s">
        <v>13</v>
      </c>
      <c r="B3" s="26">
        <f>'Summary US 2030'!B3*'Summary CAD 2030'!$V$2</f>
        <v>157.43554042060765</v>
      </c>
      <c r="C3" s="58">
        <f>'Summary US 2030'!C3*'Summary CAD 2030'!$V$2</f>
        <v>128.95707532819304</v>
      </c>
      <c r="D3" s="26"/>
      <c r="E3" s="57" t="s">
        <v>241</v>
      </c>
      <c r="F3" s="26">
        <f>'Summary US 2030'!F3*'Summary CAD 2030'!$V$2</f>
        <v>387.3896833033703</v>
      </c>
      <c r="G3" s="58">
        <f>'Summary US 2030'!G3*'Summary CAD 2030'!$V$2</f>
        <v>286.12124617978452</v>
      </c>
      <c r="H3" s="26"/>
      <c r="I3" s="62" t="s">
        <v>138</v>
      </c>
      <c r="J3" s="26">
        <f>'Summary US 2030'!J3*'Summary CAD 2030'!$V$2</f>
        <v>56.351826434286252</v>
      </c>
      <c r="K3" s="58">
        <f>'Summary US 2030'!K3*'Summary CAD 2030'!$V$2</f>
        <v>46.852730988361543</v>
      </c>
      <c r="M3" s="59" t="s">
        <v>5</v>
      </c>
      <c r="N3" s="42">
        <f>'Summary US 2030'!N3*'Summary CAD 2030'!$V$2</f>
        <v>75.288292274384403</v>
      </c>
      <c r="O3" s="60">
        <f>'Summary US 2030'!O3*'Summary CAD 2030'!$V$2</f>
        <v>56.830766669655105</v>
      </c>
    </row>
    <row r="4" spans="1:23">
      <c r="A4" s="59" t="s">
        <v>15</v>
      </c>
      <c r="B4" s="42">
        <f>'Summary US 2030'!B4*'Summary CAD 2030'!$V$2</f>
        <v>146.42072715073712</v>
      </c>
      <c r="C4" s="60">
        <f>'Summary US 2030'!C4*'Summary CAD 2030'!$V$2</f>
        <v>120.17586716360995</v>
      </c>
      <c r="D4" s="26"/>
      <c r="E4" s="57" t="s">
        <v>242</v>
      </c>
      <c r="F4" s="26">
        <f>'Summary US 2030'!F4*'Summary CAD 2030'!$V$2</f>
        <v>401.22292080141966</v>
      </c>
      <c r="G4" s="58">
        <f>'Summary US 2030'!G4*'Summary CAD 2030'!$V$2</f>
        <v>293.9743182899665</v>
      </c>
      <c r="H4" s="26"/>
      <c r="I4" s="62" t="s">
        <v>139</v>
      </c>
      <c r="J4" s="26">
        <f>'Summary US 2030'!J4*'Summary CAD 2030'!$V$2</f>
        <v>71.405761243481834</v>
      </c>
      <c r="K4" s="58">
        <f>'Summary US 2030'!K4*'Summary CAD 2030'!$V$2</f>
        <v>59.769369322224037</v>
      </c>
    </row>
    <row r="5" spans="1:23">
      <c r="D5" s="26"/>
      <c r="E5" s="59" t="s">
        <v>243</v>
      </c>
      <c r="F5" s="42">
        <f>'Summary US 2030'!F5*'Summary CAD 2030'!$V$2</f>
        <v>297.49370248291581</v>
      </c>
      <c r="G5" s="60">
        <f>'Summary US 2030'!G5*'Summary CAD 2030'!$V$2</f>
        <v>221.36386546701371</v>
      </c>
      <c r="H5" s="26"/>
      <c r="I5" s="62" t="s">
        <v>140</v>
      </c>
      <c r="J5" s="26">
        <f>'Summary US 2030'!J5*'Summary CAD 2030'!$V$2</f>
        <v>45.793763027750721</v>
      </c>
      <c r="K5" s="58">
        <f>'Summary US 2030'!K5*'Summary CAD 2030'!$V$2</f>
        <v>36.842692319090879</v>
      </c>
    </row>
    <row r="6" spans="1:23">
      <c r="I6" s="62" t="s">
        <v>141</v>
      </c>
      <c r="J6" s="26">
        <f>'Summary US 2030'!J6*'Summary CAD 2030'!$V$2</f>
        <v>50.791878697502305</v>
      </c>
      <c r="K6" s="58">
        <f>'Summary US 2030'!K6*'Summary CAD 2030'!$V$2</f>
        <v>41.482765160496086</v>
      </c>
    </row>
    <row r="7" spans="1:23">
      <c r="F7" s="257" t="s">
        <v>29</v>
      </c>
      <c r="G7" s="257"/>
      <c r="I7" s="62" t="s">
        <v>142</v>
      </c>
      <c r="J7" s="26">
        <f>'Summary US 2030'!J7*'Summary CAD 2030'!$V$2</f>
        <v>67.420713907838788</v>
      </c>
      <c r="K7" s="58">
        <f>'Summary US 2030'!K7*'Summary CAD 2030'!$V$2</f>
        <v>57.723720640123972</v>
      </c>
    </row>
    <row r="8" spans="1:23">
      <c r="E8" s="54" t="s">
        <v>327</v>
      </c>
      <c r="F8" s="234" t="s">
        <v>315</v>
      </c>
      <c r="G8" s="235" t="s">
        <v>316</v>
      </c>
      <c r="I8" s="62" t="s">
        <v>144</v>
      </c>
      <c r="J8" s="26">
        <f>'Summary US 2030'!J8*'Summary CAD 2030'!$V$2</f>
        <v>52.680644874322851</v>
      </c>
      <c r="K8" s="58">
        <f>'Summary US 2030'!K8*'Summary CAD 2030'!$V$2</f>
        <v>42.102106764088511</v>
      </c>
    </row>
    <row r="9" spans="1:23">
      <c r="E9" s="57" t="s">
        <v>241</v>
      </c>
      <c r="F9" s="26">
        <f>'Summary US 2030'!F9*'Summary CAD 2030'!$V$2</f>
        <v>392.32934737757705</v>
      </c>
      <c r="G9" s="58">
        <f>'Summary US 2030'!G9*'Summary CAD 2030'!$V$2</f>
        <v>289.57901103172918</v>
      </c>
      <c r="I9" s="62" t="s">
        <v>145</v>
      </c>
      <c r="J9" s="26">
        <f>'Summary US 2030'!J9*'Summary CAD 2030'!$V$2</f>
        <v>63.503027728557335</v>
      </c>
      <c r="K9" s="58">
        <f>'Summary US 2030'!K9*'Summary CAD 2030'!$V$2</f>
        <v>50.923144570440819</v>
      </c>
    </row>
    <row r="10" spans="1:23">
      <c r="E10" s="57" t="s">
        <v>242</v>
      </c>
      <c r="F10" s="26">
        <f>'Summary US 2030'!F10*'Summary CAD 2030'!$V$2</f>
        <v>406.45428492515134</v>
      </c>
      <c r="G10" s="58">
        <f>'Summary US 2030'!G10*'Summary CAD 2030'!$V$2</f>
        <v>297.6362731765787</v>
      </c>
      <c r="I10" s="62" t="s">
        <v>146</v>
      </c>
      <c r="J10" s="26">
        <f>'Summary US 2030'!J10*'Summary CAD 2030'!$V$2</f>
        <v>51.50996387711568</v>
      </c>
      <c r="K10" s="58">
        <f>'Summary US 2030'!K10*'Summary CAD 2030'!$V$2</f>
        <v>41.166504391553211</v>
      </c>
    </row>
    <row r="11" spans="1:23">
      <c r="E11" s="59" t="s">
        <v>243</v>
      </c>
      <c r="F11" s="42">
        <f>'Summary US 2030'!F11*'Summary CAD 2030'!$V$2</f>
        <v>301.20715784535736</v>
      </c>
      <c r="G11" s="60">
        <f>'Summary US 2030'!G11*'Summary CAD 2030'!$V$2</f>
        <v>223.96328422072281</v>
      </c>
      <c r="I11" s="62" t="s">
        <v>147</v>
      </c>
      <c r="J11" s="26">
        <f>'Summary US 2030'!J11*'Summary CAD 2030'!$V$2</f>
        <v>66.146546595639933</v>
      </c>
      <c r="K11" s="58">
        <f>'Summary US 2030'!K11*'Summary CAD 2030'!$V$2</f>
        <v>53.21722223868683</v>
      </c>
    </row>
    <row r="12" spans="1:23">
      <c r="I12" s="62" t="s">
        <v>148</v>
      </c>
      <c r="J12" s="26">
        <f>'Summary US 2030'!J12*'Summary CAD 2030'!$V$2</f>
        <v>49.991745233119595</v>
      </c>
      <c r="K12" s="58">
        <f>'Summary US 2030'!K12*'Summary CAD 2030'!$V$2</f>
        <v>40.088432959708726</v>
      </c>
    </row>
    <row r="13" spans="1:23">
      <c r="F13" s="258" t="s">
        <v>29</v>
      </c>
      <c r="G13" s="258"/>
      <c r="I13" s="63" t="s">
        <v>149</v>
      </c>
      <c r="J13" s="42">
        <f>'Summary US 2030'!J13*'Summary CAD 2030'!$V$2</f>
        <v>57.948709361755135</v>
      </c>
      <c r="K13" s="60">
        <f>'Summary US 2030'!K13*'Summary CAD 2030'!$V$2</f>
        <v>46.312317440497367</v>
      </c>
    </row>
    <row r="14" spans="1:23">
      <c r="E14" s="54" t="s">
        <v>336</v>
      </c>
      <c r="F14" s="234" t="s">
        <v>315</v>
      </c>
      <c r="G14" s="235" t="s">
        <v>316</v>
      </c>
      <c r="I14" s="12"/>
      <c r="J14" s="26"/>
      <c r="K14" s="26"/>
    </row>
    <row r="15" spans="1:23">
      <c r="E15" s="57" t="s">
        <v>241</v>
      </c>
      <c r="F15" s="26">
        <f>'Summary US 2030'!F15*'Summary CAD 2030'!$V$2</f>
        <v>426.73489947464014</v>
      </c>
      <c r="G15" s="58">
        <f>'Summary US 2030'!G15*'Summary CAD 2030'!$V$2</f>
        <v>313.66289749967342</v>
      </c>
      <c r="I15" s="12"/>
      <c r="J15" s="26"/>
      <c r="K15" s="26"/>
    </row>
    <row r="16" spans="1:23">
      <c r="E16" s="57" t="s">
        <v>242</v>
      </c>
      <c r="F16" s="26">
        <f>'Summary US 2030'!F16*'Summary CAD 2030'!$V$2</f>
        <v>442.89157462620494</v>
      </c>
      <c r="G16" s="58">
        <f>'Summary US 2030'!G16*'Summary CAD 2030'!$V$2</f>
        <v>323.14237596731613</v>
      </c>
    </row>
    <row r="17" spans="5:7">
      <c r="E17" s="59" t="s">
        <v>243</v>
      </c>
      <c r="F17" s="42">
        <f>'Summary US 2030'!F17*'Summary CAD 2030'!$V$2</f>
        <v>327.07196970569078</v>
      </c>
      <c r="G17" s="60">
        <f>'Summary US 2030'!G17*'Summary CAD 2030'!$V$2</f>
        <v>242.06865252295617</v>
      </c>
    </row>
  </sheetData>
  <mergeCells count="2">
    <mergeCell ref="F7:G7"/>
    <mergeCell ref="F13:G13"/>
  </mergeCells>
  <hyperlinks>
    <hyperlink ref="U2" r:id="rId1" xr:uid="{6B173DF1-5830-4A26-963A-23682AAFDBFA}"/>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AA4C6-0721-4AAE-AAF1-AF093D57DAA3}">
  <sheetPr codeName="Sheet16">
    <tabColor rgb="FF95319F"/>
  </sheetPr>
  <dimension ref="A1:S18"/>
  <sheetViews>
    <sheetView workbookViewId="0">
      <selection activeCell="M20" sqref="M20"/>
    </sheetView>
  </sheetViews>
  <sheetFormatPr defaultRowHeight="15"/>
  <cols>
    <col min="1" max="1" width="12.7109375" bestFit="1" customWidth="1"/>
    <col min="2" max="2" width="6.5703125" style="4" bestFit="1" customWidth="1"/>
    <col min="3" max="4" width="12" bestFit="1" customWidth="1"/>
    <col min="5" max="5" width="4.7109375" customWidth="1"/>
    <col min="6" max="6" width="23.28515625" bestFit="1" customWidth="1"/>
    <col min="7" max="7" width="10.28515625" bestFit="1" customWidth="1"/>
    <col min="8" max="9" width="12.5703125" bestFit="1" customWidth="1"/>
    <col min="10" max="10" width="4.7109375" customWidth="1"/>
    <col min="11" max="11" width="27.28515625" bestFit="1" customWidth="1"/>
    <col min="12" max="12" width="6.5703125" bestFit="1" customWidth="1"/>
    <col min="13" max="14" width="12" bestFit="1" customWidth="1"/>
    <col min="15" max="15" width="4.7109375" customWidth="1"/>
    <col min="17" max="17" width="6.5703125" style="4" bestFit="1" customWidth="1"/>
    <col min="18" max="18" width="12" style="4" bestFit="1" customWidth="1"/>
    <col min="19" max="19" width="12" bestFit="1" customWidth="1"/>
  </cols>
  <sheetData>
    <row r="1" spans="1:19">
      <c r="B1" s="257" t="s">
        <v>265</v>
      </c>
      <c r="C1" s="257"/>
      <c r="D1" s="257"/>
      <c r="G1" s="257" t="s">
        <v>29</v>
      </c>
      <c r="H1" s="257"/>
      <c r="I1" s="257"/>
      <c r="L1" s="257" t="s">
        <v>288</v>
      </c>
      <c r="M1" s="257"/>
      <c r="N1" s="257"/>
      <c r="Q1" s="257" t="s">
        <v>5</v>
      </c>
      <c r="R1" s="257"/>
      <c r="S1" s="257"/>
    </row>
    <row r="2" spans="1:19">
      <c r="A2" s="54" t="s">
        <v>12</v>
      </c>
      <c r="B2" s="234" t="s">
        <v>304</v>
      </c>
      <c r="C2" s="234" t="s">
        <v>297</v>
      </c>
      <c r="D2" s="235" t="s">
        <v>298</v>
      </c>
      <c r="E2" s="3"/>
      <c r="F2" s="54" t="s">
        <v>326</v>
      </c>
      <c r="G2" s="234" t="s">
        <v>304</v>
      </c>
      <c r="H2" s="234" t="s">
        <v>297</v>
      </c>
      <c r="I2" s="235" t="s">
        <v>298</v>
      </c>
      <c r="J2" s="3"/>
      <c r="K2" s="61" t="s">
        <v>12</v>
      </c>
      <c r="L2" s="234" t="s">
        <v>304</v>
      </c>
      <c r="M2" s="234" t="s">
        <v>297</v>
      </c>
      <c r="N2" s="235" t="s">
        <v>298</v>
      </c>
      <c r="P2" s="64"/>
      <c r="Q2" s="234" t="s">
        <v>304</v>
      </c>
      <c r="R2" s="234" t="s">
        <v>297</v>
      </c>
      <c r="S2" s="235" t="s">
        <v>298</v>
      </c>
    </row>
    <row r="3" spans="1:19">
      <c r="A3" s="57" t="s">
        <v>13</v>
      </c>
      <c r="B3" s="26">
        <f>'Offshore Wind LCOE'!Q3/(1+'US CPI'!$L$1)^(2040-2024)</f>
        <v>102.92741401870791</v>
      </c>
      <c r="C3" s="26">
        <f>'Offshore Wind LCOE'!R3/(1+'US CPI'!$L$1)^(2040-2024)</f>
        <v>84.780807279450897</v>
      </c>
      <c r="D3" s="58">
        <f>'Offshore Wind LCOE'!S3/(1+'US CPI'!$L$1)^(2040-2024)</f>
        <v>93.854110649079416</v>
      </c>
      <c r="E3" s="26"/>
      <c r="F3" s="57" t="s">
        <v>241</v>
      </c>
      <c r="G3" s="26">
        <f>'Nuclear LCOE'!Y3/(1+'US CPI'!$L$1)^(2040-2024)</f>
        <v>278.69761388731689</v>
      </c>
      <c r="H3" s="26">
        <f>'Nuclear LCOE'!Z3/(1+'US CPI'!$L$1)^(2040-2024)</f>
        <v>205.8426231509242</v>
      </c>
      <c r="I3" s="58">
        <f>'Nuclear LCOE'!AA3/(1+'US CPI'!$L$1)^(2040-2024)</f>
        <v>242.27011851912059</v>
      </c>
      <c r="J3" s="26"/>
      <c r="K3" s="62" t="str">
        <f>'Onshore Wind LCOE'!N4</f>
        <v>Northeast 2</v>
      </c>
      <c r="L3" s="26">
        <f>'Onshore Wind LCOE'!R4/(1+'US CPI'!$L$1)^(2040-2024)</f>
        <v>36.855156836223244</v>
      </c>
      <c r="M3" s="26">
        <f>'Onshore Wind LCOE'!S4/(1+'US CPI'!$L$1)^(2040-2024)</f>
        <v>30.86184265919016</v>
      </c>
      <c r="N3" s="58">
        <f>'Onshore Wind LCOE'!T4/(1+'US CPI'!$L$1)^(2040-2024)</f>
        <v>33.858499747706695</v>
      </c>
      <c r="P3" s="59" t="s">
        <v>5</v>
      </c>
      <c r="Q3" s="42">
        <f>'Solar LCOE'!O4/(1+'US CPI'!$L$1)^(2040-2024)</f>
        <v>40.723035259413535</v>
      </c>
      <c r="R3" s="42">
        <f>'Solar LCOE'!P4/(1+'US CPI'!$L$1)^(2040-2024)</f>
        <v>30.958275850011724</v>
      </c>
      <c r="S3" s="60">
        <f>'Solar LCOE'!Q4/(1+'US CPI'!$L$1)^(2040-2024)</f>
        <v>35.840655554712633</v>
      </c>
    </row>
    <row r="4" spans="1:19">
      <c r="A4" s="59" t="s">
        <v>15</v>
      </c>
      <c r="B4" s="42">
        <f>'Offshore Wind LCOE'!Q4/(1+'US CPI'!$L$1)^(2040-2024)</f>
        <v>93.971148903724711</v>
      </c>
      <c r="C4" s="42">
        <f>'Offshore Wind LCOE'!R4/(1+'US CPI'!$L$1)^(2040-2024)</f>
        <v>77.569408197088578</v>
      </c>
      <c r="D4" s="60">
        <f>'Offshore Wind LCOE'!S4/(1+'US CPI'!$L$1)^(2040-2024)</f>
        <v>85.770278550406644</v>
      </c>
      <c r="E4" s="26"/>
      <c r="F4" s="57" t="s">
        <v>242</v>
      </c>
      <c r="G4" s="26">
        <f>'Nuclear LCOE'!Y4/(1+'US CPI'!$L$1)^(2040-2024)</f>
        <v>243.7587632552812</v>
      </c>
      <c r="H4" s="26">
        <f>'Nuclear LCOE'!Z4/(1+'US CPI'!$L$1)^(2040-2024)</f>
        <v>180.06874127795774</v>
      </c>
      <c r="I4" s="58">
        <f>'Nuclear LCOE'!AA4/(1+'US CPI'!$L$1)^(2040-2024)</f>
        <v>211.91375226661944</v>
      </c>
      <c r="J4" s="26"/>
      <c r="K4" s="62" t="str">
        <f>'Onshore Wind LCOE'!N5</f>
        <v>Northeast 3</v>
      </c>
      <c r="L4" s="26">
        <f>'Onshore Wind LCOE'!R5/(1+'US CPI'!$L$1)^(2040-2024)</f>
        <v>46.612113608997412</v>
      </c>
      <c r="M4" s="26">
        <f>'Onshore Wind LCOE'!S5/(1+'US CPI'!$L$1)^(2040-2024)</f>
        <v>39.303193880908289</v>
      </c>
      <c r="N4" s="58">
        <f>'Onshore Wind LCOE'!T5/(1+'US CPI'!$L$1)^(2040-2024)</f>
        <v>42.957653744952843</v>
      </c>
    </row>
    <row r="5" spans="1:19">
      <c r="E5" s="26"/>
      <c r="F5" s="59" t="s">
        <v>243</v>
      </c>
      <c r="G5" s="42">
        <f>'Nuclear LCOE'!Y5/(1+'US CPI'!$L$1)^(2040-2024)</f>
        <v>182.15874199914796</v>
      </c>
      <c r="H5" s="42">
        <f>'Nuclear LCOE'!Z5/(1+'US CPI'!$L$1)^(2040-2024)</f>
        <v>136.94872639866449</v>
      </c>
      <c r="I5" s="60">
        <f>'Nuclear LCOE'!AA5/(1+'US CPI'!$L$1)^(2040-2024)</f>
        <v>159.55373419890623</v>
      </c>
      <c r="J5" s="26"/>
      <c r="K5" s="62" t="str">
        <f>'Onshore Wind LCOE'!N6</f>
        <v>Northwest 4</v>
      </c>
      <c r="L5" s="26">
        <f>'Onshore Wind LCOE'!R6/(1+'US CPI'!$L$1)^(2040-2024)</f>
        <v>30.180818791927589</v>
      </c>
      <c r="M5" s="26">
        <f>'Onshore Wind LCOE'!S6/(1+'US CPI'!$L$1)^(2040-2024)</f>
        <v>24.418016698626552</v>
      </c>
      <c r="N5" s="58">
        <f>'Onshore Wind LCOE'!T6/(1+'US CPI'!$L$1)^(2040-2024)</f>
        <v>27.299417745277072</v>
      </c>
    </row>
    <row r="6" spans="1:19">
      <c r="K6" s="62" t="str">
        <f>'Onshore Wind LCOE'!N7</f>
        <v>Northwest 5</v>
      </c>
      <c r="L6" s="26">
        <f>'Onshore Wind LCOE'!R7/(1+'US CPI'!$L$1)^(2040-2024)</f>
        <v>33.666012082195749</v>
      </c>
      <c r="M6" s="26">
        <f>'Onshore Wind LCOE'!S7/(1+'US CPI'!$L$1)^(2040-2024)</f>
        <v>27.672697905162668</v>
      </c>
      <c r="N6" s="58">
        <f>'Onshore Wind LCOE'!T7/(1+'US CPI'!$L$1)^(2040-2024)</f>
        <v>30.669354993679217</v>
      </c>
    </row>
    <row r="7" spans="1:19">
      <c r="B7" s="26"/>
      <c r="C7" s="26"/>
      <c r="D7" s="26"/>
      <c r="F7" s="54" t="s">
        <v>327</v>
      </c>
      <c r="G7" s="234" t="s">
        <v>304</v>
      </c>
      <c r="H7" s="234" t="s">
        <v>297</v>
      </c>
      <c r="I7" s="235" t="s">
        <v>298</v>
      </c>
      <c r="K7" s="62" t="str">
        <f>'Onshore Wind LCOE'!N8</f>
        <v>Northwest 6</v>
      </c>
      <c r="L7" s="26">
        <f>'Onshore Wind LCOE'!R8/(1+'US CPI'!$L$1)^(2040-2024)</f>
        <v>45.509415054162943</v>
      </c>
      <c r="M7" s="26">
        <f>'Onshore Wind LCOE'!S8/(1+'US CPI'!$L$1)^(2040-2024)</f>
        <v>39.266379453086806</v>
      </c>
      <c r="N7" s="58">
        <f>'Onshore Wind LCOE'!T8/(1+'US CPI'!$L$1)^(2040-2024)</f>
        <v>42.387897253624878</v>
      </c>
    </row>
    <row r="8" spans="1:19">
      <c r="B8" s="26"/>
      <c r="C8" s="26"/>
      <c r="D8" s="26"/>
      <c r="F8" s="57" t="s">
        <v>241</v>
      </c>
      <c r="G8" s="26">
        <f>'Nuclear LCOE'!AC3/(1+'US CPI'!$L$1)^(2040-2024)</f>
        <v>282.2513290486167</v>
      </c>
      <c r="H8" s="26">
        <f>'Nuclear LCOE'!AD3/(1+'US CPI'!$L$1)^(2040-2024)</f>
        <v>208.33022376383408</v>
      </c>
      <c r="I8" s="58">
        <f>'Nuclear LCOE'!AE3/(1+'US CPI'!$L$1)^(2040-2024)</f>
        <v>245.29077640622543</v>
      </c>
      <c r="K8" s="62" t="str">
        <f>'Onshore Wind LCOE'!N9</f>
        <v>Southwest/Bruce/Niagara 8</v>
      </c>
      <c r="L8" s="26">
        <f>'Onshore Wind LCOE'!R9/(1+'US CPI'!$L$1)^(2040-2024)</f>
        <v>33.863185920186972</v>
      </c>
      <c r="M8" s="26">
        <f>'Onshore Wind LCOE'!S9/(1+'US CPI'!$L$1)^(2040-2024)</f>
        <v>27.203947945705767</v>
      </c>
      <c r="N8" s="58">
        <f>'Onshore Wind LCOE'!T9/(1+'US CPI'!$L$1)^(2040-2024)</f>
        <v>30.533566932946361</v>
      </c>
    </row>
    <row r="9" spans="1:19">
      <c r="F9" s="57" t="s">
        <v>242</v>
      </c>
      <c r="G9" s="26">
        <f>'Nuclear LCOE'!AC4/(1+'US CPI'!$L$1)^(2040-2024)</f>
        <v>246.86543027200307</v>
      </c>
      <c r="H9" s="26">
        <f>'Nuclear LCOE'!AD4/(1+'US CPI'!$L$1)^(2040-2024)</f>
        <v>182.24340818966309</v>
      </c>
      <c r="I9" s="58">
        <f>'Nuclear LCOE'!AE4/(1+'US CPI'!$L$1)^(2040-2024)</f>
        <v>214.55441923083308</v>
      </c>
      <c r="K9" s="62" t="str">
        <f>'Onshore Wind LCOE'!N10</f>
        <v>Southwest/Bruce/Niagara 9</v>
      </c>
      <c r="L9" s="26">
        <f>'Onshore Wind LCOE'!R10/(1+'US CPI'!$L$1)^(2040-2024)</f>
        <v>40.700604520903262</v>
      </c>
      <c r="M9" s="26">
        <f>'Onshore Wind LCOE'!S10/(1+'US CPI'!$L$1)^(2040-2024)</f>
        <v>32.814664814280796</v>
      </c>
      <c r="N9" s="58">
        <f>'Onshore Wind LCOE'!T10/(1+'US CPI'!$L$1)^(2040-2024)</f>
        <v>36.757634667592029</v>
      </c>
    </row>
    <row r="10" spans="1:19">
      <c r="F10" s="59" t="s">
        <v>243</v>
      </c>
      <c r="G10" s="42">
        <f>'Nuclear LCOE'!AC5/(1+'US CPI'!$L$1)^(2040-2024)</f>
        <v>184.36399267941175</v>
      </c>
      <c r="H10" s="42">
        <f>'Nuclear LCOE'!AD5/(1+'US CPI'!$L$1)^(2040-2024)</f>
        <v>138.49240187484912</v>
      </c>
      <c r="I10" s="60">
        <f>'Nuclear LCOE'!AE5/(1+'US CPI'!$L$1)^(2040-2024)</f>
        <v>161.42819727713041</v>
      </c>
      <c r="K10" s="62" t="str">
        <f>'Onshore Wind LCOE'!N11</f>
        <v>Toronto/Essa/East/Ottawa 10</v>
      </c>
      <c r="L10" s="26">
        <f>'Onshore Wind LCOE'!R11/(1+'US CPI'!$L$1)^(2040-2024)</f>
        <v>33.127029704530734</v>
      </c>
      <c r="M10" s="26">
        <f>'Onshore Wind LCOE'!S11/(1+'US CPI'!$L$1)^(2040-2024)</f>
        <v>26.612557772973027</v>
      </c>
      <c r="N10" s="58">
        <f>'Onshore Wind LCOE'!T11/(1+'US CPI'!$L$1)^(2040-2024)</f>
        <v>29.86979373875187</v>
      </c>
    </row>
    <row r="11" spans="1:19">
      <c r="K11" s="62" t="str">
        <f>'Onshore Wind LCOE'!N12</f>
        <v>Toronto/Essa/East/Ottawa 11</v>
      </c>
      <c r="L11" s="26">
        <f>'Onshore Wind LCOE'!R12/(1+'US CPI'!$L$1)^(2040-2024)</f>
        <v>42.416285869736072</v>
      </c>
      <c r="M11" s="26">
        <f>'Onshore Wind LCOE'!S12/(1+'US CPI'!$L$1)^(2040-2024)</f>
        <v>34.317212657529204</v>
      </c>
      <c r="N11" s="58">
        <f>'Onshore Wind LCOE'!T12/(1+'US CPI'!$L$1)^(2040-2024)</f>
        <v>38.366749263632641</v>
      </c>
    </row>
    <row r="12" spans="1:19">
      <c r="F12" s="54" t="s">
        <v>336</v>
      </c>
      <c r="G12" s="234" t="s">
        <v>304</v>
      </c>
      <c r="H12" s="234" t="s">
        <v>297</v>
      </c>
      <c r="I12" s="235" t="s">
        <v>298</v>
      </c>
      <c r="K12" s="62" t="str">
        <f>'Onshore Wind LCOE'!N13</f>
        <v>West 12</v>
      </c>
      <c r="L12" s="26">
        <f>'Onshore Wind LCOE'!R13/(1+'US CPI'!$L$1)^(2040-2024)</f>
        <v>32.221311912381751</v>
      </c>
      <c r="M12" s="26">
        <f>'Onshore Wind LCOE'!S13/(1+'US CPI'!$L$1)^(2040-2024)</f>
        <v>25.978276311305631</v>
      </c>
      <c r="N12" s="58">
        <f>'Onshore Wind LCOE'!T13/(1+'US CPI'!$L$1)^(2040-2024)</f>
        <v>29.099794111843689</v>
      </c>
    </row>
    <row r="13" spans="1:19">
      <c r="F13" s="57" t="s">
        <v>241</v>
      </c>
      <c r="G13" s="26">
        <f>'Nuclear LCOE'!AG3/(1+'US CPI'!$L$1)^(2040-2024)</f>
        <v>307.00352480189957</v>
      </c>
      <c r="H13" s="26">
        <f>'Nuclear LCOE'!AH3/(1+'US CPI'!$L$1)^(2040-2024)</f>
        <v>225.65676079113206</v>
      </c>
      <c r="I13" s="58">
        <f>'Nuclear LCOE'!AI3/(1+'US CPI'!$L$1)^(2040-2024)</f>
        <v>266.33014279651582</v>
      </c>
      <c r="K13" s="63" t="str">
        <f>'Onshore Wind LCOE'!N14</f>
        <v>West 13</v>
      </c>
      <c r="L13" s="42">
        <f>'Onshore Wind LCOE'!R14/(1+'US CPI'!$L$1)^(2040-2024)</f>
        <v>37.166911375814969</v>
      </c>
      <c r="M13" s="42">
        <f>'Onshore Wind LCOE'!S14/(1+'US CPI'!$L$1)^(2040-2024)</f>
        <v>29.857991647725843</v>
      </c>
      <c r="N13" s="60">
        <f>'Onshore Wind LCOE'!T14/(1+'US CPI'!$L$1)^(2040-2024)</f>
        <v>33.512451511770394</v>
      </c>
    </row>
    <row r="14" spans="1:19">
      <c r="F14" s="57" t="s">
        <v>242</v>
      </c>
      <c r="G14" s="26">
        <f>'Nuclear LCOE'!AG4/(1+'US CPI'!$L$1)^(2040-2024)</f>
        <v>268.50386403720177</v>
      </c>
      <c r="H14" s="26">
        <f>'Nuclear LCOE'!AH4/(1+'US CPI'!$L$1)^(2040-2024)</f>
        <v>197.39031182530212</v>
      </c>
      <c r="I14" s="58">
        <f>'Nuclear LCOE'!AI4/(1+'US CPI'!$L$1)^(2040-2024)</f>
        <v>232.94708793125196</v>
      </c>
      <c r="K14" s="12"/>
      <c r="L14" s="26"/>
      <c r="M14" s="26"/>
      <c r="N14" s="26"/>
    </row>
    <row r="15" spans="1:19">
      <c r="F15" s="59" t="s">
        <v>243</v>
      </c>
      <c r="G15" s="42">
        <f>'Nuclear LCOE'!AG5/(1+'US CPI'!$L$1)^(2040-2024)</f>
        <v>199.72391716558903</v>
      </c>
      <c r="H15" s="42">
        <f>'Nuclear LCOE'!AH5/(1+'US CPI'!$L$1)^(2040-2024)</f>
        <v>149.24434901517321</v>
      </c>
      <c r="I15" s="60">
        <f>'Nuclear LCOE'!AI5/(1+'US CPI'!$L$1)^(2040-2024)</f>
        <v>174.48413309038111</v>
      </c>
      <c r="K15" s="12"/>
      <c r="L15" s="26"/>
      <c r="M15" s="26"/>
      <c r="N15" s="26"/>
    </row>
    <row r="16" spans="1:19">
      <c r="K16" s="12"/>
      <c r="L16" s="26"/>
      <c r="M16" s="26"/>
      <c r="N16" s="26"/>
    </row>
    <row r="17" spans="11:14">
      <c r="K17" s="12"/>
      <c r="L17" s="26"/>
      <c r="M17" s="26"/>
      <c r="N17" s="26"/>
    </row>
    <row r="18" spans="11:14">
      <c r="L18" s="26"/>
      <c r="M18" s="26"/>
      <c r="N18" s="26"/>
    </row>
  </sheetData>
  <mergeCells count="4">
    <mergeCell ref="B1:D1"/>
    <mergeCell ref="G1:I1"/>
    <mergeCell ref="L1:N1"/>
    <mergeCell ref="Q1:S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22224-17D8-4CD3-8956-95AC220AD9AE}">
  <sheetPr codeName="Sheet18">
    <tabColor rgb="FF95319F"/>
  </sheetPr>
  <dimension ref="A1:S15"/>
  <sheetViews>
    <sheetView tabSelected="1" workbookViewId="0">
      <selection activeCell="T3" sqref="T3"/>
    </sheetView>
  </sheetViews>
  <sheetFormatPr defaultRowHeight="15"/>
  <cols>
    <col min="1" max="1" width="12.7109375" bestFit="1" customWidth="1"/>
    <col min="2" max="2" width="6.5703125" style="4" bestFit="1" customWidth="1"/>
    <col min="3" max="4" width="12" bestFit="1" customWidth="1"/>
    <col min="5" max="5" width="4.7109375" customWidth="1"/>
    <col min="6" max="6" width="23.28515625" bestFit="1" customWidth="1"/>
    <col min="7" max="7" width="10.28515625" bestFit="1" customWidth="1"/>
    <col min="8" max="9" width="12.5703125" bestFit="1" customWidth="1"/>
    <col min="10" max="10" width="4.7109375" customWidth="1"/>
    <col min="11" max="11" width="27.28515625" bestFit="1" customWidth="1"/>
    <col min="12" max="12" width="6.5703125" bestFit="1" customWidth="1"/>
    <col min="13" max="14" width="12" bestFit="1" customWidth="1"/>
    <col min="15" max="15" width="4.7109375" customWidth="1"/>
    <col min="17" max="17" width="10.28515625" style="4" bestFit="1" customWidth="1"/>
    <col min="18" max="18" width="12" style="4" bestFit="1" customWidth="1"/>
    <col min="19" max="19" width="12" bestFit="1" customWidth="1"/>
  </cols>
  <sheetData>
    <row r="1" spans="1:19">
      <c r="B1" s="257" t="s">
        <v>265</v>
      </c>
      <c r="C1" s="257"/>
      <c r="D1" s="257"/>
      <c r="G1" s="257" t="s">
        <v>29</v>
      </c>
      <c r="H1" s="257"/>
      <c r="I1" s="257"/>
      <c r="L1" s="257" t="s">
        <v>288</v>
      </c>
      <c r="M1" s="257"/>
      <c r="N1" s="257"/>
      <c r="Q1" s="257" t="s">
        <v>5</v>
      </c>
      <c r="R1" s="257"/>
      <c r="S1" s="257"/>
    </row>
    <row r="2" spans="1:19">
      <c r="A2" s="54" t="s">
        <v>12</v>
      </c>
      <c r="B2" s="234" t="s">
        <v>304</v>
      </c>
      <c r="C2" s="234" t="s">
        <v>297</v>
      </c>
      <c r="D2" s="235" t="s">
        <v>298</v>
      </c>
      <c r="E2" s="3"/>
      <c r="F2" s="54" t="s">
        <v>326</v>
      </c>
      <c r="G2" s="234" t="s">
        <v>304</v>
      </c>
      <c r="H2" s="234" t="s">
        <v>297</v>
      </c>
      <c r="I2" s="235" t="s">
        <v>298</v>
      </c>
      <c r="J2" s="3"/>
      <c r="K2" s="61" t="s">
        <v>12</v>
      </c>
      <c r="L2" s="234" t="s">
        <v>304</v>
      </c>
      <c r="M2" s="234" t="s">
        <v>297</v>
      </c>
      <c r="N2" s="235" t="s">
        <v>298</v>
      </c>
      <c r="P2" s="64"/>
      <c r="Q2" s="234" t="s">
        <v>304</v>
      </c>
      <c r="R2" s="234" t="s">
        <v>297</v>
      </c>
      <c r="S2" s="235" t="s">
        <v>298</v>
      </c>
    </row>
    <row r="3" spans="1:19">
      <c r="A3" s="57" t="s">
        <v>13</v>
      </c>
      <c r="B3" s="26">
        <f>'Summary US 2040'!B3*'Summary CAD 2030'!$V$2</f>
        <v>143.06910548600399</v>
      </c>
      <c r="C3" s="26">
        <f>'Summary US 2040'!C3*'Summary CAD 2030'!$V$2</f>
        <v>117.84532211843674</v>
      </c>
      <c r="D3" s="58">
        <f>'Summary US 2040'!D3*'Summary CAD 2030'!$V$2</f>
        <v>130.45721380222037</v>
      </c>
      <c r="E3" s="26"/>
      <c r="F3" s="57" t="s">
        <v>241</v>
      </c>
      <c r="G3" s="26">
        <f>'Summary US 2040'!G3*'Summary CAD 2030'!$V$2</f>
        <v>387.38968330337048</v>
      </c>
      <c r="H3" s="26">
        <f>'Summary US 2040'!H3*'Summary CAD 2030'!$V$2</f>
        <v>286.12124617978463</v>
      </c>
      <c r="I3" s="58">
        <f>'Summary US 2040'!I3*'Summary CAD 2030'!$V$2</f>
        <v>336.75546474157761</v>
      </c>
      <c r="J3" s="26"/>
      <c r="K3" s="62" t="str">
        <f>'Onshore Wind LCOE'!N4</f>
        <v>Northeast 2</v>
      </c>
      <c r="L3" s="26">
        <f>'Summary US 2040'!L3*'Summary CAD 2030'!$V$2</f>
        <v>51.228668002350304</v>
      </c>
      <c r="M3" s="26">
        <f>'Summary US 2040'!M3*'Summary CAD 2030'!$V$2</f>
        <v>42.897961296274318</v>
      </c>
      <c r="N3" s="58">
        <f>'Summary US 2040'!N3*'Summary CAD 2030'!$V$2</f>
        <v>47.063314649312304</v>
      </c>
      <c r="P3" s="59" t="s">
        <v>5</v>
      </c>
      <c r="Q3" s="42">
        <f>'Summary US 2040'!Q3*'Summary CAD 2030'!$V$2</f>
        <v>56.605019010584812</v>
      </c>
      <c r="R3" s="42">
        <f>'Summary US 2040'!R3*'Summary CAD 2030'!$V$2</f>
        <v>43.032003431516294</v>
      </c>
      <c r="S3" s="60">
        <f>'Summary US 2040'!S3*'Summary CAD 2030'!$V$2</f>
        <v>49.818511221050557</v>
      </c>
    </row>
    <row r="4" spans="1:19">
      <c r="A4" s="59" t="s">
        <v>15</v>
      </c>
      <c r="B4" s="42">
        <f>'Summary US 2040'!B4*'Summary CAD 2030'!$V$2</f>
        <v>130.61989697617733</v>
      </c>
      <c r="C4" s="42">
        <f>'Summary US 2040'!C4*'Summary CAD 2030'!$V$2</f>
        <v>107.82147739395312</v>
      </c>
      <c r="D4" s="60">
        <f>'Summary US 2040'!D4*'Summary CAD 2030'!$V$2</f>
        <v>119.22068718506523</v>
      </c>
      <c r="E4" s="26"/>
      <c r="F4" s="57" t="s">
        <v>242</v>
      </c>
      <c r="G4" s="26">
        <f>'Summary US 2040'!G4*'Summary CAD 2030'!$V$2</f>
        <v>338.82468092484083</v>
      </c>
      <c r="H4" s="26">
        <f>'Summary US 2040'!H4*'Summary CAD 2030'!$V$2</f>
        <v>250.29555037636123</v>
      </c>
      <c r="I4" s="58">
        <f>'Summary US 2040'!I4*'Summary CAD 2030'!$V$2</f>
        <v>294.56011565060101</v>
      </c>
      <c r="J4" s="26"/>
      <c r="K4" s="62" t="str">
        <f>'Onshore Wind LCOE'!N5</f>
        <v>Northeast 3</v>
      </c>
      <c r="L4" s="26">
        <f>'Summary US 2040'!L4*'Summary CAD 2030'!$V$2</f>
        <v>64.790837916506391</v>
      </c>
      <c r="M4" s="26">
        <f>'Summary US 2040'!M4*'Summary CAD 2030'!$V$2</f>
        <v>54.631439494462519</v>
      </c>
      <c r="N4" s="58">
        <f>'Summary US 2040'!N4*'Summary CAD 2030'!$V$2</f>
        <v>59.711138705484444</v>
      </c>
    </row>
    <row r="5" spans="1:19">
      <c r="E5" s="26"/>
      <c r="F5" s="59" t="s">
        <v>243</v>
      </c>
      <c r="G5" s="42">
        <f>'Summary US 2040'!G5*'Summary CAD 2030'!$V$2</f>
        <v>253.20065137881565</v>
      </c>
      <c r="H5" s="42">
        <f>'Summary US 2040'!H5*'Summary CAD 2030'!$V$2</f>
        <v>190.35872969414362</v>
      </c>
      <c r="I5" s="60">
        <f>'Summary US 2040'!I5*'Summary CAD 2030'!$V$2</f>
        <v>221.77969053647965</v>
      </c>
      <c r="J5" s="26"/>
      <c r="K5" s="62" t="str">
        <f>'Onshore Wind LCOE'!N6</f>
        <v>Northwest 4</v>
      </c>
      <c r="L5" s="26">
        <f>'Summary US 2040'!L5*'Summary CAD 2030'!$V$2</f>
        <v>41.951338120779347</v>
      </c>
      <c r="M5" s="26">
        <f>'Summary US 2040'!M5*'Summary CAD 2030'!$V$2</f>
        <v>33.941043211090907</v>
      </c>
      <c r="N5" s="58">
        <f>'Summary US 2040'!N5*'Summary CAD 2030'!$V$2</f>
        <v>37.946190665935127</v>
      </c>
    </row>
    <row r="6" spans="1:19">
      <c r="K6" s="62" t="str">
        <f>'Onshore Wind LCOE'!N7</f>
        <v>Northwest 5</v>
      </c>
      <c r="L6" s="26">
        <f>'Summary US 2040'!L6*'Summary CAD 2030'!$V$2</f>
        <v>46.795756794252085</v>
      </c>
      <c r="M6" s="26">
        <f>'Summary US 2040'!M6*'Summary CAD 2030'!$V$2</f>
        <v>38.465050088176106</v>
      </c>
      <c r="N6" s="58">
        <f>'Summary US 2040'!N6*'Summary CAD 2030'!$V$2</f>
        <v>42.630403441214106</v>
      </c>
    </row>
    <row r="7" spans="1:19">
      <c r="F7" s="54" t="s">
        <v>327</v>
      </c>
      <c r="G7" s="234" t="s">
        <v>304</v>
      </c>
      <c r="H7" s="234" t="s">
        <v>297</v>
      </c>
      <c r="I7" s="235" t="s">
        <v>298</v>
      </c>
      <c r="K7" s="62" t="str">
        <f>'Onshore Wind LCOE'!N8</f>
        <v>Northwest 6</v>
      </c>
      <c r="L7" s="26">
        <f>'Summary US 2040'!L7*'Summary CAD 2030'!$V$2</f>
        <v>63.258086925286484</v>
      </c>
      <c r="M7" s="26">
        <f>'Summary US 2040'!M7*'Summary CAD 2030'!$V$2</f>
        <v>54.58026743979066</v>
      </c>
      <c r="N7" s="58">
        <f>'Summary US 2040'!N7*'Summary CAD 2030'!$V$2</f>
        <v>58.919177182538576</v>
      </c>
    </row>
    <row r="8" spans="1:19">
      <c r="F8" s="57" t="s">
        <v>241</v>
      </c>
      <c r="G8" s="26">
        <f>'Summary US 2040'!G8*'Summary CAD 2030'!$V$2</f>
        <v>392.32934737757716</v>
      </c>
      <c r="H8" s="26">
        <f>'Summary US 2040'!H8*'Summary CAD 2030'!$V$2</f>
        <v>289.57901103172935</v>
      </c>
      <c r="I8" s="58">
        <f>'Summary US 2040'!I8*'Summary CAD 2030'!$V$2</f>
        <v>340.95417920465331</v>
      </c>
      <c r="K8" s="62" t="str">
        <f>'Onshore Wind LCOE'!N9</f>
        <v>Southwest/Bruce/Niagara 8</v>
      </c>
      <c r="L8" s="26">
        <f>'Summary US 2040'!L8*'Summary CAD 2030'!$V$2</f>
        <v>47.069828429059889</v>
      </c>
      <c r="M8" s="26">
        <f>'Summary US 2040'!M8*'Summary CAD 2030'!$V$2</f>
        <v>37.813487644531016</v>
      </c>
      <c r="N8" s="58">
        <f>'Summary US 2040'!N8*'Summary CAD 2030'!$V$2</f>
        <v>42.441658036795438</v>
      </c>
    </row>
    <row r="9" spans="1:19">
      <c r="F9" s="57" t="s">
        <v>242</v>
      </c>
      <c r="G9" s="26">
        <f>'Summary US 2040'!G9*'Summary CAD 2030'!$V$2</f>
        <v>343.14294807808426</v>
      </c>
      <c r="H9" s="26">
        <f>'Summary US 2040'!H9*'Summary CAD 2030'!$V$2</f>
        <v>253.31833738363167</v>
      </c>
      <c r="I9" s="58">
        <f>'Summary US 2040'!I9*'Summary CAD 2030'!$V$2</f>
        <v>298.23064273085794</v>
      </c>
      <c r="K9" s="62" t="str">
        <f>'Onshore Wind LCOE'!N10</f>
        <v>Southwest/Bruce/Niagara 9</v>
      </c>
      <c r="L9" s="26">
        <f>'Summary US 2040'!L9*'Summary CAD 2030'!$V$2</f>
        <v>56.573840284055528</v>
      </c>
      <c r="M9" s="26">
        <f>'Summary US 2040'!M9*'Summary CAD 2030'!$V$2</f>
        <v>45.612384091850302</v>
      </c>
      <c r="N9" s="58">
        <f>'Summary US 2040'!N9*'Summary CAD 2030'!$V$2</f>
        <v>51.093112187952919</v>
      </c>
    </row>
    <row r="10" spans="1:19">
      <c r="F10" s="59" t="s">
        <v>243</v>
      </c>
      <c r="G10" s="42">
        <f>'Summary US 2040'!G10*'Summary CAD 2030'!$V$2</f>
        <v>256.26594982438229</v>
      </c>
      <c r="H10" s="42">
        <f>'Summary US 2040'!H10*'Summary CAD 2030'!$V$2</f>
        <v>192.50443860604025</v>
      </c>
      <c r="I10" s="60">
        <f>'Summary US 2040'!I10*'Summary CAD 2030'!$V$2</f>
        <v>224.38519421521124</v>
      </c>
      <c r="K10" s="62" t="str">
        <f>'Onshore Wind LCOE'!N11</f>
        <v>Toronto/Essa/East/Ottawa 10</v>
      </c>
      <c r="L10" s="26">
        <f>'Summary US 2040'!L10*'Summary CAD 2030'!$V$2</f>
        <v>46.046571289297717</v>
      </c>
      <c r="M10" s="26">
        <f>'Summary US 2040'!M10*'Summary CAD 2030'!$V$2</f>
        <v>36.991455304432506</v>
      </c>
      <c r="N10" s="58">
        <f>'Summary US 2040'!N10*'Summary CAD 2030'!$V$2</f>
        <v>41.519013296865097</v>
      </c>
    </row>
    <row r="11" spans="1:19">
      <c r="K11" s="62" t="str">
        <f>'Onshore Wind LCOE'!N12</f>
        <v>Toronto/Essa/East/Ottawa 11</v>
      </c>
      <c r="L11" s="26">
        <f>'Summary US 2040'!L11*'Summary CAD 2030'!$V$2</f>
        <v>58.958637358933139</v>
      </c>
      <c r="M11" s="26">
        <f>'Summary US 2040'!M11*'Summary CAD 2030'!$V$2</f>
        <v>47.700925593965593</v>
      </c>
      <c r="N11" s="58">
        <f>'Summary US 2040'!N11*'Summary CAD 2030'!$V$2</f>
        <v>53.329781476449369</v>
      </c>
    </row>
    <row r="12" spans="1:19">
      <c r="F12" s="54" t="s">
        <v>336</v>
      </c>
      <c r="G12" s="234" t="s">
        <v>304</v>
      </c>
      <c r="H12" s="234" t="s">
        <v>297</v>
      </c>
      <c r="I12" s="235" t="s">
        <v>298</v>
      </c>
      <c r="K12" s="62" t="str">
        <f>'Onshore Wind LCOE'!N13</f>
        <v>West 12</v>
      </c>
      <c r="L12" s="26">
        <f>'Summary US 2040'!L12*'Summary CAD 2030'!$V$2</f>
        <v>44.787623558210633</v>
      </c>
      <c r="M12" s="26">
        <f>'Summary US 2040'!M12*'Summary CAD 2030'!$V$2</f>
        <v>36.109804072714823</v>
      </c>
      <c r="N12" s="58">
        <f>'Summary US 2040'!N12*'Summary CAD 2030'!$V$2</f>
        <v>40.448713815462725</v>
      </c>
    </row>
    <row r="13" spans="1:19">
      <c r="F13" s="57" t="s">
        <v>241</v>
      </c>
      <c r="G13" s="26">
        <f>'Summary US 2040'!G13*'Summary CAD 2030'!$V$2</f>
        <v>426.73489947464037</v>
      </c>
      <c r="H13" s="26">
        <f>'Summary US 2040'!H13*'Summary CAD 2030'!$V$2</f>
        <v>313.66289749967353</v>
      </c>
      <c r="I13" s="58">
        <f>'Summary US 2040'!I13*'Summary CAD 2030'!$V$2</f>
        <v>370.19889848715695</v>
      </c>
      <c r="K13" s="63" t="str">
        <f>'Onshore Wind LCOE'!N14</f>
        <v>West 13</v>
      </c>
      <c r="L13" s="42">
        <f>'Summary US 2040'!L13*'Summary CAD 2030'!$V$2</f>
        <v>51.662006812382806</v>
      </c>
      <c r="M13" s="42">
        <f>'Summary US 2040'!M13*'Summary CAD 2030'!$V$2</f>
        <v>41.502608390338921</v>
      </c>
      <c r="N13" s="60">
        <f>'Summary US 2040'!N13*'Summary CAD 2030'!$V$2</f>
        <v>46.582307601360846</v>
      </c>
    </row>
    <row r="14" spans="1:19">
      <c r="F14" s="57" t="s">
        <v>242</v>
      </c>
      <c r="G14" s="26">
        <f>'Summary US 2040'!G14*'Summary CAD 2030'!$V$2</f>
        <v>373.22037101171043</v>
      </c>
      <c r="H14" s="26">
        <f>'Summary US 2040'!H14*'Summary CAD 2030'!$V$2</f>
        <v>274.37253343716992</v>
      </c>
      <c r="I14" s="58">
        <f>'Summary US 2040'!I14*'Summary CAD 2030'!$V$2</f>
        <v>323.7964522244402</v>
      </c>
      <c r="K14" s="12"/>
      <c r="L14" s="26"/>
      <c r="M14" s="26"/>
      <c r="N14" s="26"/>
    </row>
    <row r="15" spans="1:19">
      <c r="F15" s="59" t="s">
        <v>243</v>
      </c>
      <c r="G15" s="42">
        <f>'Summary US 2040'!G15*'Summary CAD 2030'!$V$2</f>
        <v>277.61624486016871</v>
      </c>
      <c r="H15" s="42">
        <f>'Summary US 2040'!H15*'Summary CAD 2030'!$V$2</f>
        <v>207.44964513109076</v>
      </c>
      <c r="I15" s="60">
        <f>'Summary US 2040'!I15*'Summary CAD 2030'!$V$2</f>
        <v>242.53294499562972</v>
      </c>
      <c r="K15" s="12"/>
      <c r="L15" s="26"/>
      <c r="M15" s="26"/>
      <c r="N15" s="26"/>
    </row>
  </sheetData>
  <mergeCells count="4">
    <mergeCell ref="B1:D1"/>
    <mergeCell ref="G1:I1"/>
    <mergeCell ref="L1:N1"/>
    <mergeCell ref="Q1:S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START</vt:lpstr>
      <vt:lpstr>Input Sources--&gt;</vt:lpstr>
      <vt:lpstr>TVA IRP</vt:lpstr>
      <vt:lpstr>Vogtle Costs</vt:lpstr>
      <vt:lpstr>IESO Pathways to Decarb App A</vt:lpstr>
      <vt:lpstr>NREL ATB 2023 Financial</vt:lpstr>
      <vt:lpstr>NREL ATB 2023 Solar</vt:lpstr>
      <vt:lpstr>US CPI</vt:lpstr>
      <vt:lpstr>LCOE $MWH--&gt;</vt:lpstr>
      <vt:lpstr>Offshore Wind LCOE</vt:lpstr>
      <vt:lpstr>Nuclear LCOE</vt:lpstr>
      <vt:lpstr>Onshore Wind LCOE</vt:lpstr>
      <vt:lpstr>Solar LCOE</vt:lpstr>
      <vt:lpstr>LCOE in 2024$MWh--&gt;</vt:lpstr>
      <vt:lpstr>Summary US 2030</vt:lpstr>
      <vt:lpstr>Summary CAD 2030</vt:lpstr>
      <vt:lpstr>Summary US 2040</vt:lpstr>
      <vt:lpstr>Summary CAD 2040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Chelsea</dc:creator>
  <cp:lastModifiedBy>Chelsea Hotaling</cp:lastModifiedBy>
  <dcterms:created xsi:type="dcterms:W3CDTF">2022-08-24T16:18:40Z</dcterms:created>
  <dcterms:modified xsi:type="dcterms:W3CDTF">2025-05-08T13:57:02Z</dcterms:modified>
</cp:coreProperties>
</file>