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96af82bc17d1a59/consulting/clean air alliance/grid scale solar/"/>
    </mc:Choice>
  </mc:AlternateContent>
  <xr:revisionPtr revIDLastSave="20" documentId="8_{318B932A-CBA4-4BC0-892F-91596A834320}" xr6:coauthVersionLast="47" xr6:coauthVersionMax="47" xr10:uidLastSave="{22A23FBF-78FF-4C0D-A703-728DAD9A10A1}"/>
  <bookViews>
    <workbookView xWindow="-110" yWindow="-110" windowWidth="19420" windowHeight="10420" xr2:uid="{A7904EB2-330F-40ED-B1A7-A4BA0236D575}"/>
  </bookViews>
  <sheets>
    <sheet name="inputs " sheetId="4" r:id="rId1"/>
    <sheet name="analysis by area size" sheetId="3" r:id="rId2"/>
    <sheet name="site details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6" l="1"/>
  <c r="E9" i="6" s="1"/>
  <c r="E12" i="6" s="1"/>
  <c r="B5" i="4"/>
  <c r="D5" i="6"/>
  <c r="E5" i="6" s="1"/>
  <c r="D6" i="6"/>
  <c r="E6" i="6" s="1"/>
  <c r="D7" i="6"/>
  <c r="E7" i="6" s="1"/>
  <c r="D8" i="6"/>
  <c r="D4" i="6"/>
  <c r="E4" i="6" s="1"/>
  <c r="B4" i="3" l="1"/>
  <c r="E11" i="6"/>
  <c r="B5" i="3" l="1"/>
  <c r="C4" i="3"/>
  <c r="F4" i="3" l="1"/>
  <c r="F5" i="3" s="1"/>
  <c r="G4" i="3"/>
  <c r="G5" i="3" s="1"/>
  <c r="D4" i="3"/>
  <c r="C5" i="3"/>
  <c r="E4" i="3" l="1"/>
  <c r="E5" i="3" s="1"/>
  <c r="D5" i="3"/>
</calcChain>
</file>

<file path=xl/sharedStrings.xml><?xml version="1.0" encoding="utf-8"?>
<sst xmlns="http://schemas.openxmlformats.org/spreadsheetml/2006/main" count="53" uniqueCount="43">
  <si>
    <t>Total</t>
  </si>
  <si>
    <t>area type</t>
  </si>
  <si>
    <t>notes</t>
  </si>
  <si>
    <t>value</t>
  </si>
  <si>
    <t>input</t>
  </si>
  <si>
    <t>assumptions</t>
  </si>
  <si>
    <t>source</t>
  </si>
  <si>
    <t>https://pvwatts.nrel.gov/pvwatts.php</t>
  </si>
  <si>
    <t>% of annual generation during TOU summer on-peak times</t>
  </si>
  <si>
    <t>https://collaboration.cmc.ec.gc.ca/cmc/climate/Engineer_Climate/CWEEDS_FMCEG/CWEEDS_FMCEG_v_2020/CWEEDS-FMCEG_by_par_prov.CSV/</t>
  </si>
  <si>
    <t>calculated from  Engineering Climate Datasets for Toronto</t>
  </si>
  <si>
    <t>OCAA rooftop solar report</t>
  </si>
  <si>
    <t>https://www.cleanairalliance.org/making-the-most-of-rooftop-solar/</t>
  </si>
  <si>
    <t>marginal emissions factor for 2024 (kg/kW array)</t>
  </si>
  <si>
    <t>marginal emissions factor for 2030 (kg/kW array)</t>
  </si>
  <si>
    <t>kT/yr emissions avoided 2024</t>
  </si>
  <si>
    <t>kT/yr emissions avoided 2030</t>
  </si>
  <si>
    <t>subsection</t>
  </si>
  <si>
    <t>area (acres)</t>
  </si>
  <si>
    <t>area (m2)</t>
  </si>
  <si>
    <t>Wesleyville</t>
  </si>
  <si>
    <t>final area (m2)</t>
  </si>
  <si>
    <t>over water</t>
  </si>
  <si>
    <t>Sources</t>
  </si>
  <si>
    <t>https://www.opg.com/projects-services/projects/new-generation-opportunities/wesleyville/</t>
  </si>
  <si>
    <t>Wesleyville total area for solar</t>
  </si>
  <si>
    <t>annual kWh/kW Wesleyville</t>
  </si>
  <si>
    <t>W/ sq m</t>
  </si>
  <si>
    <t>average for fixed angle grid-scale PV based on NREL values https://www.nrel.gov/docs/fy13osti/56290.pdf (2013 paper)</t>
  </si>
  <si>
    <t>zero production in January due to snow</t>
  </si>
  <si>
    <t>14.08% system losses</t>
  </si>
  <si>
    <t>180' aximuth</t>
  </si>
  <si>
    <t>96% inverter efficiency</t>
  </si>
  <si>
    <t>MW of potential</t>
  </si>
  <si>
    <t xml:space="preserve">summer peak GWh/yr </t>
  </si>
  <si>
    <t xml:space="preserve">GWh/yr </t>
  </si>
  <si>
    <t>total area for solar (m2)</t>
  </si>
  <si>
    <t>from Port Hope press release</t>
  </si>
  <si>
    <t>1.2 DC to AC size ratio</t>
  </si>
  <si>
    <t xml:space="preserve">Wesleyville total area </t>
  </si>
  <si>
    <t>tilt angle is optimized for each site (30' in all locations)</t>
  </si>
  <si>
    <t>site name</t>
  </si>
  <si>
    <t>albedo from weather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</si>
</sst>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4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3" fontId="0" fillId="0" borderId="0" xfId="0" applyNumberFormat="1"/>
    <xf numFmtId="4" fontId="0" fillId="0" borderId="0" xfId="0" applyNumberFormat="1"/>
    <xf numFmtId="9" fontId="0" fillId="0" borderId="0" xfId="0" applyNumberFormat="1"/>
    <xf numFmtId="2" fontId="0" fillId="0" borderId="0" xfId="0" applyNumberFormat="1"/>
    <xf numFmtId="1" fontId="0" fillId="0" borderId="0" xfId="0" applyNumberFormat="1"/>
    <xf numFmtId="0" fontId="3" fillId="0" borderId="0" xfId="0" applyFont="1" applyAlignment="1">
      <alignment wrapText="1"/>
    </xf>
    <xf numFmtId="0" fontId="4" fillId="0" borderId="0" xfId="0" applyFont="1"/>
    <xf numFmtId="0" fontId="1" fillId="0" borderId="0" xfId="0" applyFont="1"/>
    <xf numFmtId="0" fontId="3" fillId="0" borderId="1" xfId="0" applyFont="1" applyBorder="1" applyAlignment="1">
      <alignment wrapText="1"/>
    </xf>
    <xf numFmtId="0" fontId="0" fillId="0" borderId="1" xfId="0" applyBorder="1"/>
    <xf numFmtId="0" fontId="2" fillId="0" borderId="0" xfId="0" applyFont="1" applyAlignment="1">
      <alignment wrapText="1"/>
    </xf>
    <xf numFmtId="0" fontId="5" fillId="0" borderId="0" xfId="0" applyFont="1"/>
    <xf numFmtId="164" fontId="0" fillId="0" borderId="0" xfId="0" applyNumberFormat="1"/>
    <xf numFmtId="0" fontId="6" fillId="0" borderId="0" xfId="1"/>
    <xf numFmtId="0" fontId="8" fillId="0" borderId="0" xfId="0" applyFont="1"/>
    <xf numFmtId="10" fontId="4" fillId="0" borderId="0" xfId="0" applyNumberFormat="1" applyFont="1"/>
    <xf numFmtId="0" fontId="9" fillId="0" borderId="0" xfId="1" applyFont="1"/>
    <xf numFmtId="2" fontId="4" fillId="0" borderId="0" xfId="0" applyNumberFormat="1" applyFont="1"/>
    <xf numFmtId="0" fontId="1" fillId="2" borderId="0" xfId="0" applyFont="1" applyFill="1"/>
    <xf numFmtId="0" fontId="0" fillId="0" borderId="0" xfId="0" applyAlignment="1">
      <alignment wrapText="1"/>
    </xf>
    <xf numFmtId="3" fontId="1" fillId="2" borderId="0" xfId="0" applyNumberFormat="1" applyFont="1" applyFill="1"/>
    <xf numFmtId="4" fontId="1" fillId="2" borderId="0" xfId="0" applyNumberFormat="1" applyFont="1" applyFill="1"/>
  </cellXfs>
  <cellStyles count="2">
    <cellStyle name="Hyperlink" xfId="1" builtinId="8"/>
    <cellStyle name="Normal" xfId="0" builtinId="0"/>
  </cellStyles>
  <dxfs count="7"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3" formatCode="#,##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8752D2C-3F17-41CD-AB00-18080A0BAEA0}" name="Table13" displayName="Table13" ref="A3:G4" totalsRowShown="0" headerRowDxfId="6">
  <autoFilter ref="A3:G4" xr:uid="{28752D2C-3F17-41CD-AB00-18080A0BAEA0}"/>
  <tableColumns count="7">
    <tableColumn id="1" xr3:uid="{7D72DAA6-F76F-4353-9A48-CF345E7A7FB1}" name="area type"/>
    <tableColumn id="4" xr3:uid="{056DE78C-159A-48A4-8A09-DD380BFE719F}" name="total area for solar (m2)" dataDxfId="5">
      <calculatedColumnFormula>'site details'!E12</calculatedColumnFormula>
    </tableColumn>
    <tableColumn id="5" xr3:uid="{446AC3B5-732A-48CE-899C-338D0C773779}" name="MW of potential" dataDxfId="4"/>
    <tableColumn id="6" xr3:uid="{7E38459C-B068-44C2-9C39-E05C2E9EA5B2}" name="GWh/yr " dataDxfId="3"/>
    <tableColumn id="7" xr3:uid="{D528D7F7-7B51-46C3-9EC7-0E2378718BB5}" name="summer peak GWh/yr " dataDxfId="2"/>
    <tableColumn id="12" xr3:uid="{58E60541-BB7E-445D-AADB-F77FFD4D3CE6}" name="kT/yr emissions avoided 2024" dataDxfId="1">
      <calculatedColumnFormula>+Table13[[#This Row],[MW of potential]]*'inputs '!B$8</calculatedColumnFormula>
    </tableColumn>
    <tableColumn id="13" xr3:uid="{4E72328C-5140-4294-AFD2-AE542C58E7F8}" name="kT/yr emissions avoided 2030" dataDxfId="0">
      <calculatedColumnFormula>+Table13[[#This Row],[MW of potential]]*'inputs '!B$9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D0AF542-8CB0-4FE1-B73B-E79E9B7AD0C7}" name="Table3" displayName="Table3" ref="A3:F9" totalsRowShown="0">
  <autoFilter ref="A3:F9" xr:uid="{0D0AF542-8CB0-4FE1-B73B-E79E9B7AD0C7}"/>
  <tableColumns count="6">
    <tableColumn id="1" xr3:uid="{ABB62FC7-DBB5-4EE5-BA4A-291E585A68B6}" name="site name"/>
    <tableColumn id="2" xr3:uid="{87D5723F-CCEF-41E0-95FA-3FE373BFE4B4}" name="subsection"/>
    <tableColumn id="3" xr3:uid="{CA2DE75C-4BA0-4864-BF92-7154828128FE}" name="area (acres)"/>
    <tableColumn id="4" xr3:uid="{5BB78342-A1E6-40C3-AA7D-7683A06469E6}" name="area (m2)">
      <calculatedColumnFormula>C4*4047</calculatedColumnFormula>
    </tableColumn>
    <tableColumn id="5" xr3:uid="{9D41DE78-224D-4591-837F-B3B6518F1751}" name="final area (m2)"/>
    <tableColumn id="6" xr3:uid="{56774E51-9871-4D34-B80D-142FAA382046}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leanairalliance.org/making-the-most-of-rooftop-solar/" TargetMode="External"/><Relationship Id="rId2" Type="http://schemas.openxmlformats.org/officeDocument/2006/relationships/hyperlink" Target="https://www.cleanairalliance.org/making-the-most-of-rooftop-solar/" TargetMode="External"/><Relationship Id="rId1" Type="http://schemas.openxmlformats.org/officeDocument/2006/relationships/hyperlink" Target="https://collaboration.cmc.ec.gc.ca/cmc/climate/Engineer_Climate/CWEEDS_FMCEG/CWEEDS_FMCEG_v_2020/CWEEDS-FMCEG_by_par_prov.CSV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https://www.opg.com/projects-services/projects/new-generation-opportunities/wesleyvill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043C2-7FF3-496C-9BD1-F4C378043DE5}">
  <dimension ref="A3:E30"/>
  <sheetViews>
    <sheetView tabSelected="1" topLeftCell="A7" workbookViewId="0">
      <selection activeCell="C15" sqref="C15"/>
    </sheetView>
  </sheetViews>
  <sheetFormatPr defaultRowHeight="14.5" x14ac:dyDescent="0.35"/>
  <cols>
    <col min="1" max="1" width="35.54296875" customWidth="1"/>
    <col min="2" max="2" width="9.7265625" bestFit="1" customWidth="1"/>
    <col min="4" max="4" width="19.81640625" customWidth="1"/>
  </cols>
  <sheetData>
    <row r="3" spans="1:5" ht="18.5" x14ac:dyDescent="0.45">
      <c r="A3" s="15" t="s">
        <v>4</v>
      </c>
      <c r="B3" s="15" t="s">
        <v>3</v>
      </c>
      <c r="C3" s="15"/>
      <c r="D3" s="15" t="s">
        <v>2</v>
      </c>
      <c r="E3" s="15" t="s">
        <v>6</v>
      </c>
    </row>
    <row r="4" spans="1:5" ht="18.5" x14ac:dyDescent="0.45">
      <c r="A4" s="15"/>
      <c r="B4" s="15"/>
      <c r="C4" s="15"/>
      <c r="D4" s="15"/>
      <c r="E4" s="15"/>
    </row>
    <row r="5" spans="1:5" ht="18.5" x14ac:dyDescent="0.45">
      <c r="A5" s="7" t="s">
        <v>27</v>
      </c>
      <c r="B5" s="7">
        <f>1000000/7.6/4047</f>
        <v>32.512712470575998</v>
      </c>
      <c r="C5" s="7"/>
      <c r="D5" s="7" t="s">
        <v>28</v>
      </c>
      <c r="E5" s="7"/>
    </row>
    <row r="6" spans="1:5" ht="18.5" x14ac:dyDescent="0.45">
      <c r="A6" s="7" t="s">
        <v>26</v>
      </c>
      <c r="B6" s="7">
        <v>1270</v>
      </c>
      <c r="C6" s="7"/>
      <c r="D6" s="7" t="s">
        <v>7</v>
      </c>
      <c r="E6" s="7"/>
    </row>
    <row r="7" spans="1:5" ht="18.5" x14ac:dyDescent="0.45">
      <c r="A7" s="7" t="s">
        <v>8</v>
      </c>
      <c r="B7" s="16">
        <v>0.33260000000000001</v>
      </c>
      <c r="C7" s="7"/>
      <c r="D7" s="7" t="s">
        <v>10</v>
      </c>
      <c r="E7" s="17" t="s">
        <v>9</v>
      </c>
    </row>
    <row r="8" spans="1:5" ht="18.5" x14ac:dyDescent="0.45">
      <c r="A8" s="7" t="s">
        <v>13</v>
      </c>
      <c r="B8" s="18">
        <v>158.86961368958802</v>
      </c>
      <c r="C8" s="7"/>
      <c r="D8" s="7" t="s">
        <v>11</v>
      </c>
      <c r="E8" s="17" t="s">
        <v>12</v>
      </c>
    </row>
    <row r="9" spans="1:5" ht="18.5" x14ac:dyDescent="0.45">
      <c r="A9" s="7" t="s">
        <v>14</v>
      </c>
      <c r="B9" s="18">
        <v>407.38895483635145</v>
      </c>
      <c r="C9" s="7"/>
      <c r="D9" s="7" t="s">
        <v>11</v>
      </c>
      <c r="E9" s="17" t="s">
        <v>12</v>
      </c>
    </row>
    <row r="10" spans="1:5" ht="18.5" x14ac:dyDescent="0.45">
      <c r="A10" s="15"/>
      <c r="B10" s="15"/>
      <c r="C10" s="15"/>
      <c r="D10" s="15"/>
      <c r="E10" s="15"/>
    </row>
    <row r="11" spans="1:5" ht="21" x14ac:dyDescent="0.5">
      <c r="A11" s="12" t="s">
        <v>5</v>
      </c>
      <c r="B11" s="3"/>
    </row>
    <row r="12" spans="1:5" x14ac:dyDescent="0.35">
      <c r="B12" s="3"/>
    </row>
    <row r="13" spans="1:5" x14ac:dyDescent="0.35">
      <c r="A13" t="s">
        <v>29</v>
      </c>
      <c r="B13" s="3"/>
    </row>
    <row r="14" spans="1:5" x14ac:dyDescent="0.35">
      <c r="A14" t="s">
        <v>40</v>
      </c>
      <c r="B14" s="3"/>
    </row>
    <row r="15" spans="1:5" x14ac:dyDescent="0.35">
      <c r="A15" t="s">
        <v>30</v>
      </c>
    </row>
    <row r="16" spans="1:5" x14ac:dyDescent="0.35">
      <c r="A16" t="s">
        <v>31</v>
      </c>
      <c r="B16" s="5"/>
      <c r="E16" s="14"/>
    </row>
    <row r="17" spans="1:2" x14ac:dyDescent="0.35">
      <c r="A17" t="s">
        <v>38</v>
      </c>
    </row>
    <row r="18" spans="1:2" x14ac:dyDescent="0.35">
      <c r="A18" t="s">
        <v>32</v>
      </c>
      <c r="B18" s="5"/>
    </row>
    <row r="19" spans="1:2" x14ac:dyDescent="0.35">
      <c r="A19" t="s">
        <v>42</v>
      </c>
    </row>
    <row r="20" spans="1:2" x14ac:dyDescent="0.35">
      <c r="B20" s="4"/>
    </row>
    <row r="23" spans="1:2" x14ac:dyDescent="0.35">
      <c r="B23" s="4"/>
    </row>
    <row r="24" spans="1:2" x14ac:dyDescent="0.35">
      <c r="B24" s="13"/>
    </row>
    <row r="25" spans="1:2" x14ac:dyDescent="0.35">
      <c r="B25" s="13"/>
    </row>
    <row r="26" spans="1:2" x14ac:dyDescent="0.35">
      <c r="B26" s="13"/>
    </row>
    <row r="27" spans="1:2" x14ac:dyDescent="0.35">
      <c r="B27" s="4"/>
    </row>
    <row r="28" spans="1:2" x14ac:dyDescent="0.35">
      <c r="B28" s="4"/>
    </row>
    <row r="29" spans="1:2" ht="21" x14ac:dyDescent="0.5">
      <c r="A29" s="12"/>
      <c r="B29" s="4"/>
    </row>
    <row r="30" spans="1:2" x14ac:dyDescent="0.35">
      <c r="B30" s="4"/>
    </row>
  </sheetData>
  <hyperlinks>
    <hyperlink ref="E7" r:id="rId1" xr:uid="{52165127-3EEE-4933-BC6F-1FE893FF1B65}"/>
    <hyperlink ref="E8" r:id="rId2" xr:uid="{5D597BB3-1951-48DB-A61D-7F68137158C7}"/>
    <hyperlink ref="E9" r:id="rId3" xr:uid="{B03EA928-7B7C-4669-A832-7BBAA4B9B1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93FFF-51AB-4A00-8524-B4AB55EAA8E8}">
  <dimension ref="A3:G19"/>
  <sheetViews>
    <sheetView topLeftCell="A3" zoomScale="140" zoomScaleNormal="140" workbookViewId="0">
      <selection activeCell="B16" sqref="B16"/>
    </sheetView>
  </sheetViews>
  <sheetFormatPr defaultRowHeight="14.5" x14ac:dyDescent="0.35"/>
  <cols>
    <col min="1" max="1" width="18.453125" customWidth="1"/>
    <col min="2" max="2" width="18.81640625" customWidth="1"/>
    <col min="3" max="3" width="13.26953125" customWidth="1"/>
    <col min="6" max="6" width="16.54296875" customWidth="1"/>
    <col min="7" max="7" width="18.1796875" customWidth="1"/>
  </cols>
  <sheetData>
    <row r="3" spans="1:7" s="20" customFormat="1" ht="43.5" x14ac:dyDescent="0.35">
      <c r="A3" s="20" t="s">
        <v>1</v>
      </c>
      <c r="B3" s="20" t="s">
        <v>36</v>
      </c>
      <c r="C3" s="20" t="s">
        <v>33</v>
      </c>
      <c r="D3" s="20" t="s">
        <v>35</v>
      </c>
      <c r="E3" s="20" t="s">
        <v>34</v>
      </c>
      <c r="F3" s="20" t="s">
        <v>15</v>
      </c>
      <c r="G3" s="20" t="s">
        <v>16</v>
      </c>
    </row>
    <row r="4" spans="1:7" x14ac:dyDescent="0.35">
      <c r="A4" s="6" t="s">
        <v>20</v>
      </c>
      <c r="B4" s="1">
        <f>'site details'!E12</f>
        <v>2565798</v>
      </c>
      <c r="C4" s="2">
        <f>Table13[[#This Row],[total area for solar (m2)]]*'inputs '!B$5/1000000</f>
        <v>83.421052631578945</v>
      </c>
      <c r="D4" s="2">
        <f>Table13[[#This Row],[MW of potential]]*'inputs '!B6/1000</f>
        <v>105.94473684210527</v>
      </c>
      <c r="E4" s="2">
        <f>Table13[[#This Row],[GWh/yr ]]*'inputs '!B$7</f>
        <v>35.237219473684213</v>
      </c>
      <c r="F4" s="2">
        <f>+Table13[[#This Row],[MW of potential]]*'inputs '!B$8/1000</f>
        <v>13.253070405157738</v>
      </c>
      <c r="G4" s="2">
        <f>+Table13[[#This Row],[MW of potential]]*'inputs '!B$9/1000</f>
        <v>33.984815442927214</v>
      </c>
    </row>
    <row r="5" spans="1:7" x14ac:dyDescent="0.35">
      <c r="A5" s="19" t="s">
        <v>0</v>
      </c>
      <c r="B5" s="21">
        <f t="shared" ref="B5:G5" si="0">SUM(B4:B4)</f>
        <v>2565798</v>
      </c>
      <c r="C5" s="22">
        <f t="shared" si="0"/>
        <v>83.421052631578945</v>
      </c>
      <c r="D5" s="22">
        <f t="shared" si="0"/>
        <v>105.94473684210527</v>
      </c>
      <c r="E5" s="22">
        <f t="shared" si="0"/>
        <v>35.237219473684213</v>
      </c>
      <c r="F5" s="22">
        <f t="shared" si="0"/>
        <v>13.253070405157738</v>
      </c>
      <c r="G5" s="22">
        <f t="shared" si="0"/>
        <v>33.984815442927214</v>
      </c>
    </row>
    <row r="9" spans="1:7" ht="18.5" x14ac:dyDescent="0.45">
      <c r="A9" s="7"/>
    </row>
    <row r="10" spans="1:7" ht="18.5" x14ac:dyDescent="0.45">
      <c r="A10" s="7"/>
    </row>
    <row r="11" spans="1:7" x14ac:dyDescent="0.35">
      <c r="A11" s="8"/>
    </row>
    <row r="12" spans="1:7" x14ac:dyDescent="0.35">
      <c r="A12" s="9"/>
    </row>
    <row r="13" spans="1:7" x14ac:dyDescent="0.35">
      <c r="A13" s="9"/>
    </row>
    <row r="14" spans="1:7" x14ac:dyDescent="0.35">
      <c r="A14" s="9"/>
    </row>
    <row r="15" spans="1:7" x14ac:dyDescent="0.35">
      <c r="A15" s="9"/>
    </row>
    <row r="16" spans="1:7" x14ac:dyDescent="0.35">
      <c r="A16" s="9"/>
    </row>
    <row r="17" spans="1:1" x14ac:dyDescent="0.35">
      <c r="A17" s="10"/>
    </row>
    <row r="19" spans="1:1" x14ac:dyDescent="0.35">
      <c r="A19" s="11"/>
    </row>
  </sheetData>
  <phoneticPr fontId="7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1C382-E827-4AA9-B858-10B50F9723E6}">
  <dimension ref="A3:J12"/>
  <sheetViews>
    <sheetView workbookViewId="0">
      <selection activeCell="A4" sqref="A4"/>
    </sheetView>
  </sheetViews>
  <sheetFormatPr defaultRowHeight="14.5" x14ac:dyDescent="0.35"/>
  <cols>
    <col min="1" max="1" width="11" customWidth="1"/>
    <col min="2" max="2" width="13.1796875" customWidth="1"/>
    <col min="3" max="3" width="13.7265625" customWidth="1"/>
    <col min="4" max="4" width="11.54296875" customWidth="1"/>
    <col min="5" max="5" width="16" customWidth="1"/>
    <col min="6" max="6" width="11.26953125" customWidth="1"/>
  </cols>
  <sheetData>
    <row r="3" spans="1:10" x14ac:dyDescent="0.35">
      <c r="A3" t="s">
        <v>41</v>
      </c>
      <c r="B3" t="s">
        <v>17</v>
      </c>
      <c r="C3" t="s">
        <v>18</v>
      </c>
      <c r="D3" t="s">
        <v>19</v>
      </c>
      <c r="E3" t="s">
        <v>21</v>
      </c>
      <c r="F3" t="s">
        <v>2</v>
      </c>
      <c r="I3" t="s">
        <v>23</v>
      </c>
    </row>
    <row r="4" spans="1:10" x14ac:dyDescent="0.35">
      <c r="A4" t="s">
        <v>20</v>
      </c>
      <c r="B4">
        <v>510630121</v>
      </c>
      <c r="C4">
        <v>4</v>
      </c>
      <c r="D4">
        <f>C4*4047</f>
        <v>16188</v>
      </c>
      <c r="E4">
        <f>D4</f>
        <v>16188</v>
      </c>
      <c r="I4" t="s">
        <v>20</v>
      </c>
      <c r="J4" s="14" t="s">
        <v>24</v>
      </c>
    </row>
    <row r="5" spans="1:10" x14ac:dyDescent="0.35">
      <c r="A5" t="s">
        <v>20</v>
      </c>
      <c r="B5">
        <v>510630099</v>
      </c>
      <c r="C5">
        <v>414</v>
      </c>
      <c r="D5">
        <f t="shared" ref="D5:D8" si="0">C5*4047</f>
        <v>1675458</v>
      </c>
      <c r="E5">
        <f>D5*2/3</f>
        <v>1116972</v>
      </c>
    </row>
    <row r="6" spans="1:10" x14ac:dyDescent="0.35">
      <c r="A6" t="s">
        <v>20</v>
      </c>
      <c r="B6">
        <v>510630101</v>
      </c>
      <c r="C6">
        <v>34</v>
      </c>
      <c r="D6">
        <f t="shared" si="0"/>
        <v>137598</v>
      </c>
      <c r="E6">
        <f t="shared" ref="E6:E9" si="1">D6</f>
        <v>137598</v>
      </c>
    </row>
    <row r="7" spans="1:10" x14ac:dyDescent="0.35">
      <c r="A7" t="s">
        <v>20</v>
      </c>
      <c r="B7">
        <v>510630087</v>
      </c>
      <c r="C7">
        <v>862</v>
      </c>
      <c r="D7">
        <f t="shared" si="0"/>
        <v>3488514</v>
      </c>
      <c r="E7">
        <f t="shared" si="1"/>
        <v>3488514</v>
      </c>
    </row>
    <row r="8" spans="1:10" x14ac:dyDescent="0.35">
      <c r="A8" t="s">
        <v>20</v>
      </c>
      <c r="B8">
        <v>510630001</v>
      </c>
      <c r="C8">
        <v>19</v>
      </c>
      <c r="D8">
        <f t="shared" si="0"/>
        <v>76893</v>
      </c>
      <c r="E8">
        <v>0</v>
      </c>
      <c r="F8" t="s">
        <v>22</v>
      </c>
    </row>
    <row r="9" spans="1:10" x14ac:dyDescent="0.35">
      <c r="A9" s="8" t="s">
        <v>20</v>
      </c>
      <c r="B9" s="8" t="s">
        <v>37</v>
      </c>
      <c r="C9" s="8">
        <v>634</v>
      </c>
      <c r="D9" s="8">
        <f t="shared" ref="D9" si="2">C9*4047</f>
        <v>2565798</v>
      </c>
      <c r="E9" s="8">
        <f t="shared" si="1"/>
        <v>2565798</v>
      </c>
    </row>
    <row r="11" spans="1:10" x14ac:dyDescent="0.35">
      <c r="A11" t="s">
        <v>39</v>
      </c>
      <c r="E11">
        <f>SUM(E3:E8)</f>
        <v>4759272</v>
      </c>
    </row>
    <row r="12" spans="1:10" x14ac:dyDescent="0.35">
      <c r="A12" s="8" t="s">
        <v>25</v>
      </c>
      <c r="E12" s="8">
        <f>E9</f>
        <v>2565798</v>
      </c>
    </row>
  </sheetData>
  <hyperlinks>
    <hyperlink ref="J4" r:id="rId1" xr:uid="{B4F267E8-CE17-47D1-B9A4-984F09C2AC83}"/>
  </hyperlinks>
  <pageMargins left="0.7" right="0.7" top="0.75" bottom="0.75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inputs </vt:lpstr>
      <vt:lpstr>analysis by area size</vt:lpstr>
      <vt:lpstr>site 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dcterms:created xsi:type="dcterms:W3CDTF">2024-09-10T13:29:55Z</dcterms:created>
  <dcterms:modified xsi:type="dcterms:W3CDTF">2025-03-18T22:04:41Z</dcterms:modified>
</cp:coreProperties>
</file>