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96af82bc17d1a59/consulting/clean air alliance/Toronto solar potential/"/>
    </mc:Choice>
  </mc:AlternateContent>
  <xr:revisionPtr revIDLastSave="28" documentId="8_{3143C924-DF1E-489F-9A31-020948B2A4B9}" xr6:coauthVersionLast="47" xr6:coauthVersionMax="47" xr10:uidLastSave="{56508C61-D318-42AA-9843-F55DF1B644B4}"/>
  <bookViews>
    <workbookView xWindow="28680" yWindow="-120" windowWidth="29040" windowHeight="15840" activeTab="1" xr2:uid="{A7904EB2-330F-40ED-B1A7-A4BA0236D575}"/>
  </bookViews>
  <sheets>
    <sheet name="inputs and assumptions" sheetId="4" r:id="rId1"/>
    <sheet name="analysis by area typ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1" i="2" l="1"/>
  <c r="D5" i="2"/>
  <c r="E5" i="2" s="1"/>
  <c r="D4" i="2"/>
  <c r="E4" i="2" s="1"/>
  <c r="D6" i="2"/>
  <c r="E6" i="2" s="1"/>
  <c r="D7" i="2"/>
  <c r="E7" i="2" s="1"/>
  <c r="D8" i="2"/>
  <c r="E8" i="2" s="1"/>
  <c r="D9" i="2"/>
  <c r="E9" i="2" s="1"/>
  <c r="D10" i="2"/>
  <c r="E10" i="2" s="1"/>
  <c r="D12" i="2"/>
  <c r="E12" i="2" s="1"/>
  <c r="H6" i="2" l="1"/>
  <c r="I6" i="2"/>
  <c r="F10" i="2"/>
  <c r="G10" i="2" s="1"/>
  <c r="I10" i="2"/>
  <c r="H10" i="2"/>
  <c r="F12" i="2"/>
  <c r="G12" i="2" s="1"/>
  <c r="I12" i="2"/>
  <c r="H12" i="2"/>
  <c r="I5" i="2"/>
  <c r="H5" i="2"/>
  <c r="F9" i="2"/>
  <c r="G9" i="2" s="1"/>
  <c r="I9" i="2"/>
  <c r="H9" i="2"/>
  <c r="I4" i="2"/>
  <c r="H4" i="2"/>
  <c r="I7" i="2"/>
  <c r="H7" i="2"/>
  <c r="H8" i="2"/>
  <c r="I8" i="2"/>
  <c r="F8" i="2"/>
  <c r="G8" i="2" s="1"/>
  <c r="F4" i="2"/>
  <c r="G4" i="2" s="1"/>
  <c r="F7" i="2"/>
  <c r="G7" i="2" s="1"/>
  <c r="F5" i="2"/>
  <c r="G5" i="2" s="1"/>
  <c r="F6" i="2"/>
  <c r="G6" i="2" s="1"/>
  <c r="C14" i="2"/>
  <c r="B14" i="2"/>
  <c r="E11" i="2"/>
  <c r="D14" i="2"/>
  <c r="I11" i="2" l="1"/>
  <c r="H22" i="2" s="1"/>
  <c r="H11" i="2"/>
  <c r="G22" i="2" s="1"/>
  <c r="B22" i="2"/>
  <c r="F11" i="2"/>
  <c r="E14" i="2"/>
  <c r="I14" i="2" l="1"/>
  <c r="G20" i="2"/>
  <c r="G21" i="2"/>
  <c r="H21" i="2"/>
  <c r="H20" i="2"/>
  <c r="H14" i="2"/>
  <c r="C22" i="2"/>
  <c r="D22" i="2" s="1"/>
  <c r="B20" i="2"/>
  <c r="B21" i="2"/>
  <c r="F14" i="2"/>
  <c r="G11" i="2"/>
  <c r="G14" i="2" s="1"/>
  <c r="C21" i="2" l="1"/>
  <c r="C20" i="2"/>
  <c r="I22" i="2"/>
  <c r="I20" i="2" l="1"/>
  <c r="D20" i="2"/>
  <c r="I21" i="2"/>
  <c r="D21" i="2"/>
</calcChain>
</file>

<file path=xl/sharedStrings.xml><?xml version="1.0" encoding="utf-8"?>
<sst xmlns="http://schemas.openxmlformats.org/spreadsheetml/2006/main" count="61" uniqueCount="57">
  <si>
    <t>Residential</t>
  </si>
  <si>
    <t>Employment Industrial</t>
  </si>
  <si>
    <t>Institutional</t>
  </si>
  <si>
    <t>Commercial Residential Employment</t>
  </si>
  <si>
    <t>Residential Apartment</t>
  </si>
  <si>
    <t>Commercial</t>
  </si>
  <si>
    <t>Commercial Residential</t>
  </si>
  <si>
    <t>area type</t>
  </si>
  <si>
    <t>number of roofs</t>
  </si>
  <si>
    <t>area of roofs (sq m)</t>
  </si>
  <si>
    <t>Parking lot</t>
  </si>
  <si>
    <t>Uncategorized building (buildings that are in zones categorized as Open Spaces, Utilities and Transportation, and unzoned areas)</t>
  </si>
  <si>
    <t>usable roof area</t>
  </si>
  <si>
    <t>% of parking lot area suitable for solar</t>
  </si>
  <si>
    <t>% of industrial roof area suitable for solar</t>
  </si>
  <si>
    <t>% of residential and commercial roof area suitable for solar</t>
  </si>
  <si>
    <t>Minimum parking lot area required to have solar in France (parking lots &gt;~1500 sq m)</t>
  </si>
  <si>
    <t>notes</t>
  </si>
  <si>
    <t>value</t>
  </si>
  <si>
    <t>input</t>
  </si>
  <si>
    <t>assumptions</t>
  </si>
  <si>
    <t>roofs can support the weight of solar panels</t>
  </si>
  <si>
    <t>solar panels are located on sunny parts of the roof and oriented optimally for generation</t>
  </si>
  <si>
    <t>W/sq m</t>
  </si>
  <si>
    <t>GW of potential</t>
  </si>
  <si>
    <t>annual kWh/kW in Toronto (open rack)</t>
  </si>
  <si>
    <t>annual kWh/kW in Toronto (large rooftops)</t>
  </si>
  <si>
    <t>annual kWh/kW in Toronto (small residential rooftop)</t>
  </si>
  <si>
    <t>assumes 4/12 roof pitch</t>
  </si>
  <si>
    <t>assumes flat roof and 35% tilt</t>
  </si>
  <si>
    <t>assumes 35% tilt</t>
  </si>
  <si>
    <t>source</t>
  </si>
  <si>
    <t>https://pvwatts.nrel.gov/pvwatts.php</t>
  </si>
  <si>
    <t>annual GWh generation</t>
  </si>
  <si>
    <t>annual generation during on-peak summer hours</t>
  </si>
  <si>
    <t>% of annual generation during TOU summer on-peak times</t>
  </si>
  <si>
    <t>https://collaboration.cmc.ec.gc.ca/cmc/climate/Engineer_Climate/CWEEDS_FMCEG/CWEEDS_FMCEG_v_2020/CWEEDS-FMCEG_by_par_prov.CSV/</t>
  </si>
  <si>
    <t>calculated from  Engineering Climate Datasets for Toronto</t>
  </si>
  <si>
    <t>Total (excluding uncategorized buildings)</t>
  </si>
  <si>
    <t>only parking lots &gt;1500 sq m</t>
  </si>
  <si>
    <t>general % of building roof area suitable for solar (for analysis by size)</t>
  </si>
  <si>
    <t>uncategorized buildings (buildings on open areas, utilities, transportation) are excluded from the analysis</t>
  </si>
  <si>
    <t>area covered by solar panels</t>
  </si>
  <si>
    <t>annual TWh generation potential</t>
  </si>
  <si>
    <t>number of homes powered per year</t>
  </si>
  <si>
    <t xml:space="preserve">GW </t>
  </si>
  <si>
    <t>OCAA rooftop solar report</t>
  </si>
  <si>
    <t>https://www.cleanairalliance.org/making-the-most-of-rooftop-solar/</t>
  </si>
  <si>
    <t>annual kT emissions avoided 2024</t>
  </si>
  <si>
    <t>annual kT emissions avoided 2030</t>
  </si>
  <si>
    <t>kT GHGe avoided 2024</t>
  </si>
  <si>
    <t>marginal emissions factor for 2024 (kg/kW array)</t>
  </si>
  <si>
    <t>marginal emissions factor for 2030 (kg/kW array)</t>
  </si>
  <si>
    <t>kT GHGe avoided 2030</t>
  </si>
  <si>
    <t xml:space="preserve"> https://thegreenwatt.com/standard-solar-panel-sizes-and-wattages-dimensions/ </t>
  </si>
  <si>
    <t>Table 1: Parking lot solar potential in Toronto</t>
  </si>
  <si>
    <t>% of Toronto's total electricity concumption in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</si>
</sst>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9" fontId="1" fillId="0" borderId="0" applyFont="0" applyFill="0" applyBorder="0" applyAlignment="0" applyProtection="0"/>
  </cellStyleXfs>
  <cellXfs count="16">
    <xf numFmtId="0" fontId="0" fillId="0" borderId="0" xfId="0"/>
    <xf numFmtId="9" fontId="0" fillId="0" borderId="0" xfId="0" applyNumberFormat="1"/>
    <xf numFmtId="2" fontId="0" fillId="0" borderId="0" xfId="0" applyNumberFormat="1"/>
    <xf numFmtId="1" fontId="0" fillId="0" borderId="0" xfId="0" applyNumberFormat="1"/>
    <xf numFmtId="10" fontId="0" fillId="0" borderId="0" xfId="0" applyNumberFormat="1"/>
    <xf numFmtId="0" fontId="2" fillId="0" borderId="0" xfId="0" applyFont="1"/>
    <xf numFmtId="0" fontId="3" fillId="0" borderId="0" xfId="0" applyFont="1"/>
    <xf numFmtId="165" fontId="0" fillId="0" borderId="0" xfId="0" applyNumberFormat="1"/>
    <xf numFmtId="0" fontId="4" fillId="0" borderId="0" xfId="1"/>
    <xf numFmtId="9" fontId="0" fillId="0" borderId="0" xfId="2" applyFont="1"/>
    <xf numFmtId="0" fontId="0" fillId="2" borderId="0" xfId="0" applyFill="1"/>
    <xf numFmtId="3" fontId="0" fillId="2" borderId="0" xfId="0" applyNumberFormat="1" applyFill="1"/>
    <xf numFmtId="4" fontId="0" fillId="2" borderId="0" xfId="0" applyNumberFormat="1" applyFill="1"/>
    <xf numFmtId="1" fontId="0" fillId="2" borderId="0" xfId="0" applyNumberFormat="1" applyFill="1"/>
    <xf numFmtId="0" fontId="5" fillId="0" borderId="0" xfId="0" applyFont="1"/>
    <xf numFmtId="0" fontId="2" fillId="2" borderId="0" xfId="0" applyFont="1" applyFill="1"/>
  </cellXfs>
  <cellStyles count="3">
    <cellStyle name="Hyperlink" xfId="1" builtinId="8"/>
    <cellStyle name="Normal" xfId="0" builtinId="0"/>
    <cellStyle name="Percent" xfId="2" builtinId="5"/>
  </cellStyles>
  <dxfs count="3">
    <dxf>
      <numFmt numFmtId="1" formatCode="0"/>
    </dxf>
    <dxf>
      <numFmt numFmtId="1" formatCode="0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20026E7-CFE8-44C2-9E79-A0DDEA896B53}" name="Table1" displayName="Table1" ref="A3:I12" totalsRowShown="0">
  <autoFilter ref="A3:I12" xr:uid="{B20026E7-CFE8-44C2-9E79-A0DDEA896B53}"/>
  <tableColumns count="9">
    <tableColumn id="1" xr3:uid="{D526ADA2-873C-4E88-AC2E-12F8A9D78F7A}" name="area type"/>
    <tableColumn id="2" xr3:uid="{95C4395A-6F47-47F4-B011-78DD73D32096}" name="number of roofs"/>
    <tableColumn id="3" xr3:uid="{E159DDCF-7314-473D-9C7B-A6909A61A2D0}" name="area of roofs (sq m)"/>
    <tableColumn id="4" xr3:uid="{12EF79CB-7D7B-4AB0-886E-0DAC697241CE}" name="usable roof area" dataDxfId="2">
      <calculatedColumnFormula>Table1[[#This Row],[area of roofs (sq m)]]*'inputs and assumptions'!B2</calculatedColumnFormula>
    </tableColumn>
    <tableColumn id="5" xr3:uid="{E0B1BF43-71D4-47D4-98B7-C585C6460069}" name="GW of potential">
      <calculatedColumnFormula>Table1[[#This Row],[usable roof area]]*'inputs and assumptions'!B$8/1000000000</calculatedColumnFormula>
    </tableColumn>
    <tableColumn id="6" xr3:uid="{B95941F2-A289-41E0-A80D-CC5EA0A3A521}" name="annual GWh generation">
      <calculatedColumnFormula>Table1[[#This Row],[GW of potential]]*'inputs and assumptions'!B9</calculatedColumnFormula>
    </tableColumn>
    <tableColumn id="7" xr3:uid="{C3499E87-CCD6-4FA8-BBC3-A2DF7760D609}" name="annual generation during on-peak summer hours">
      <calculatedColumnFormula>Table1[[#This Row],[annual GWh generation]]*'inputs and assumptions'!B$12</calculatedColumnFormula>
    </tableColumn>
    <tableColumn id="8" xr3:uid="{1EBA5C02-E098-46E0-9F6D-98FCA2D7DC13}" name="annual kT emissions avoided 2024" dataDxfId="1">
      <calculatedColumnFormula>Table1[[#This Row],[GW of potential]]*'inputs and assumptions'!B$14</calculatedColumnFormula>
    </tableColumn>
    <tableColumn id="9" xr3:uid="{9473DD4F-E806-4AEA-AF70-34C7A07475C9}" name="annual kT emissions avoided 2030" dataDxfId="0">
      <calculatedColumnFormula>Table1[[#This Row],[GW of potential]]*'inputs and assumptions'!B$15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ollaboration.cmc.ec.gc.ca/cmc/climate/Engineer_Climate/CWEEDS_FMCEG/CWEEDS_FMCEG_v_2020/CWEEDS-FMCEG_by_par_prov.CSV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C043C2-7FF3-496C-9BD1-F4C378043DE5}">
  <dimension ref="A3:E23"/>
  <sheetViews>
    <sheetView topLeftCell="A2" workbookViewId="0">
      <selection activeCell="A28" sqref="A28"/>
    </sheetView>
  </sheetViews>
  <sheetFormatPr defaultRowHeight="15" x14ac:dyDescent="0.25"/>
  <cols>
    <col min="1" max="1" width="35.5703125" customWidth="1"/>
    <col min="4" max="4" width="19.85546875" customWidth="1"/>
  </cols>
  <sheetData>
    <row r="3" spans="1:5" ht="18.75" x14ac:dyDescent="0.3">
      <c r="A3" s="14" t="s">
        <v>19</v>
      </c>
      <c r="B3" s="5" t="s">
        <v>18</v>
      </c>
      <c r="C3" s="5"/>
      <c r="D3" s="5" t="s">
        <v>17</v>
      </c>
      <c r="E3" s="5" t="s">
        <v>31</v>
      </c>
    </row>
    <row r="4" spans="1:5" x14ac:dyDescent="0.25">
      <c r="A4" t="s">
        <v>15</v>
      </c>
      <c r="B4" s="1">
        <v>0.5</v>
      </c>
    </row>
    <row r="5" spans="1:5" x14ac:dyDescent="0.25">
      <c r="A5" t="s">
        <v>14</v>
      </c>
      <c r="B5" s="1">
        <v>0.5</v>
      </c>
    </row>
    <row r="6" spans="1:5" x14ac:dyDescent="0.25">
      <c r="A6" t="s">
        <v>40</v>
      </c>
      <c r="B6" s="1">
        <v>0.5</v>
      </c>
    </row>
    <row r="7" spans="1:5" x14ac:dyDescent="0.25">
      <c r="A7" t="s">
        <v>13</v>
      </c>
      <c r="B7" s="1">
        <v>0.5</v>
      </c>
      <c r="D7" t="s">
        <v>16</v>
      </c>
    </row>
    <row r="8" spans="1:5" x14ac:dyDescent="0.25">
      <c r="A8" t="s">
        <v>23</v>
      </c>
      <c r="B8">
        <v>186</v>
      </c>
      <c r="E8" t="s">
        <v>54</v>
      </c>
    </row>
    <row r="9" spans="1:5" x14ac:dyDescent="0.25">
      <c r="A9" t="s">
        <v>27</v>
      </c>
      <c r="B9" s="3">
        <v>1205</v>
      </c>
      <c r="D9" t="s">
        <v>28</v>
      </c>
      <c r="E9" t="s">
        <v>32</v>
      </c>
    </row>
    <row r="10" spans="1:5" x14ac:dyDescent="0.25">
      <c r="A10" t="s">
        <v>26</v>
      </c>
      <c r="B10" s="3">
        <v>1238</v>
      </c>
      <c r="D10" t="s">
        <v>29</v>
      </c>
      <c r="E10" t="s">
        <v>32</v>
      </c>
    </row>
    <row r="11" spans="1:5" x14ac:dyDescent="0.25">
      <c r="A11" t="s">
        <v>25</v>
      </c>
      <c r="B11" s="3">
        <v>1220</v>
      </c>
      <c r="D11" t="s">
        <v>30</v>
      </c>
      <c r="E11" t="s">
        <v>32</v>
      </c>
    </row>
    <row r="12" spans="1:5" x14ac:dyDescent="0.25">
      <c r="A12" t="s">
        <v>35</v>
      </c>
      <c r="B12" s="4">
        <v>0.33260000000000001</v>
      </c>
      <c r="D12" t="s">
        <v>37</v>
      </c>
      <c r="E12" s="8" t="s">
        <v>36</v>
      </c>
    </row>
    <row r="13" spans="1:5" x14ac:dyDescent="0.25">
      <c r="B13" s="2"/>
    </row>
    <row r="14" spans="1:5" x14ac:dyDescent="0.25">
      <c r="A14" t="s">
        <v>51</v>
      </c>
      <c r="B14" s="2">
        <v>158.86961368958802</v>
      </c>
      <c r="D14" t="s">
        <v>46</v>
      </c>
      <c r="E14" t="s">
        <v>47</v>
      </c>
    </row>
    <row r="15" spans="1:5" x14ac:dyDescent="0.25">
      <c r="A15" t="s">
        <v>52</v>
      </c>
      <c r="B15" s="2">
        <v>407.38895483635145</v>
      </c>
      <c r="D15" t="s">
        <v>46</v>
      </c>
      <c r="E15" t="s">
        <v>47</v>
      </c>
    </row>
    <row r="16" spans="1:5" x14ac:dyDescent="0.25">
      <c r="B16" s="2"/>
    </row>
    <row r="17" spans="1:2" x14ac:dyDescent="0.25">
      <c r="B17" s="2"/>
    </row>
    <row r="18" spans="1:2" ht="21" x14ac:dyDescent="0.35">
      <c r="A18" s="6" t="s">
        <v>20</v>
      </c>
      <c r="B18" s="2"/>
    </row>
    <row r="19" spans="1:2" x14ac:dyDescent="0.25">
      <c r="B19" s="2"/>
    </row>
    <row r="20" spans="1:2" x14ac:dyDescent="0.25">
      <c r="A20" t="s">
        <v>21</v>
      </c>
      <c r="B20" s="2"/>
    </row>
    <row r="21" spans="1:2" x14ac:dyDescent="0.25">
      <c r="A21" t="s">
        <v>22</v>
      </c>
      <c r="B21" s="2"/>
    </row>
    <row r="22" spans="1:2" x14ac:dyDescent="0.25">
      <c r="A22" t="s">
        <v>39</v>
      </c>
      <c r="B22" s="2"/>
    </row>
    <row r="23" spans="1:2" x14ac:dyDescent="0.25">
      <c r="A23" t="s">
        <v>41</v>
      </c>
      <c r="B23" s="2"/>
    </row>
  </sheetData>
  <hyperlinks>
    <hyperlink ref="E12" r:id="rId1" xr:uid="{52165127-3EEE-4933-BC6F-1FE893FF1B6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8FAB6D-4B54-4D5E-A5FC-AC6A5B4D1366}">
  <dimension ref="A3:I22"/>
  <sheetViews>
    <sheetView tabSelected="1" workbookViewId="0">
      <selection activeCell="A25" sqref="A25"/>
    </sheetView>
  </sheetViews>
  <sheetFormatPr defaultRowHeight="15" x14ac:dyDescent="0.25"/>
  <cols>
    <col min="1" max="1" width="38.140625" customWidth="1"/>
    <col min="2" max="2" width="16.5703125" customWidth="1"/>
    <col min="3" max="3" width="19.5703125" customWidth="1"/>
    <col min="4" max="5" width="10.85546875" bestFit="1" customWidth="1"/>
    <col min="11" max="11" width="12" bestFit="1" customWidth="1"/>
  </cols>
  <sheetData>
    <row r="3" spans="1:9" x14ac:dyDescent="0.25">
      <c r="A3" t="s">
        <v>7</v>
      </c>
      <c r="B3" t="s">
        <v>8</v>
      </c>
      <c r="C3" t="s">
        <v>9</v>
      </c>
      <c r="D3" t="s">
        <v>12</v>
      </c>
      <c r="E3" t="s">
        <v>24</v>
      </c>
      <c r="F3" t="s">
        <v>33</v>
      </c>
      <c r="G3" t="s">
        <v>34</v>
      </c>
      <c r="H3" t="s">
        <v>48</v>
      </c>
      <c r="I3" t="s">
        <v>49</v>
      </c>
    </row>
    <row r="4" spans="1:9" x14ac:dyDescent="0.25">
      <c r="A4" t="s">
        <v>0</v>
      </c>
      <c r="B4">
        <v>476155</v>
      </c>
      <c r="C4">
        <v>66676572.460000001</v>
      </c>
      <c r="D4">
        <f>Table1[[#This Row],[area of roofs (sq m)]]*'inputs and assumptions'!B4</f>
        <v>33338286.23</v>
      </c>
      <c r="E4">
        <f>Table1[[#This Row],[usable roof area]]*'inputs and assumptions'!B$8/1000000000</f>
        <v>6.2009212387799995</v>
      </c>
      <c r="F4">
        <f>Table1[[#This Row],[GW of potential]]*'inputs and assumptions'!B9</f>
        <v>7472.1100927298994</v>
      </c>
      <c r="G4">
        <f>Table1[[#This Row],[annual GWh generation]]*'inputs and assumptions'!B$12</f>
        <v>2485.2238168419644</v>
      </c>
      <c r="H4" s="3">
        <f>Table1[[#This Row],[GW of potential]]*'inputs and assumptions'!B$14</f>
        <v>985.13796172454011</v>
      </c>
      <c r="I4" s="3">
        <f>Table1[[#This Row],[GW of potential]]*'inputs and assumptions'!B$15</f>
        <v>2526.1868224891177</v>
      </c>
    </row>
    <row r="5" spans="1:9" x14ac:dyDescent="0.25">
      <c r="A5" t="s">
        <v>1</v>
      </c>
      <c r="B5">
        <v>11348</v>
      </c>
      <c r="C5">
        <v>21082814.969999999</v>
      </c>
      <c r="D5">
        <f>Table1[[#This Row],[area of roofs (sq m)]]*'inputs and assumptions'!B5</f>
        <v>10541407.484999999</v>
      </c>
      <c r="E5">
        <f>Table1[[#This Row],[usable roof area]]*'inputs and assumptions'!B$8/1000000000</f>
        <v>1.9607017922099998</v>
      </c>
      <c r="F5">
        <f>Table1[[#This Row],[GW of potential]]*'inputs and assumptions'!B10</f>
        <v>2427.3488187559797</v>
      </c>
      <c r="G5">
        <f>Table1[[#This Row],[annual GWh generation]]*'inputs and assumptions'!B$12</f>
        <v>807.33621711823889</v>
      </c>
      <c r="H5" s="3">
        <f>Table1[[#This Row],[GW of potential]]*'inputs and assumptions'!B$14</f>
        <v>311.49593628888556</v>
      </c>
      <c r="I5" s="3">
        <f>Table1[[#This Row],[GW of potential]]*'inputs and assumptions'!B$15</f>
        <v>798.76825387419296</v>
      </c>
    </row>
    <row r="6" spans="1:9" x14ac:dyDescent="0.25">
      <c r="A6" t="s">
        <v>2</v>
      </c>
      <c r="B6">
        <v>1262</v>
      </c>
      <c r="C6">
        <v>994021.95</v>
      </c>
      <c r="D6">
        <f>Table1[[#This Row],[area of roofs (sq m)]]*'inputs and assumptions'!B4</f>
        <v>497010.97499999998</v>
      </c>
      <c r="E6">
        <f>Table1[[#This Row],[usable roof area]]*'inputs and assumptions'!B$8/1000000000</f>
        <v>9.2444041349999992E-2</v>
      </c>
      <c r="F6">
        <f>Table1[[#This Row],[GW of potential]]*'inputs and assumptions'!B10</f>
        <v>114.44572319129999</v>
      </c>
      <c r="G6">
        <f>Table1[[#This Row],[annual GWh generation]]*'inputs and assumptions'!B$12</f>
        <v>38.064647533426374</v>
      </c>
      <c r="H6" s="3">
        <f>Table1[[#This Row],[GW of potential]]*'inputs and assumptions'!B$14</f>
        <v>14.686549137178799</v>
      </c>
      <c r="I6" s="3">
        <f>Table1[[#This Row],[GW of potential]]*'inputs and assumptions'!B$15</f>
        <v>37.660681386424955</v>
      </c>
    </row>
    <row r="7" spans="1:9" x14ac:dyDescent="0.25">
      <c r="A7" t="s">
        <v>3</v>
      </c>
      <c r="B7">
        <v>927</v>
      </c>
      <c r="C7">
        <v>536878.86</v>
      </c>
      <c r="D7">
        <f>Table1[[#This Row],[area of roofs (sq m)]]*'inputs and assumptions'!B4</f>
        <v>268439.43</v>
      </c>
      <c r="E7">
        <f>Table1[[#This Row],[usable roof area]]*'inputs and assumptions'!B$8/1000000000</f>
        <v>4.9929733979999995E-2</v>
      </c>
      <c r="F7">
        <f>Table1[[#This Row],[GW of potential]]*'inputs and assumptions'!B10</f>
        <v>61.813010667239993</v>
      </c>
      <c r="G7">
        <f>Table1[[#This Row],[annual GWh generation]]*'inputs and assumptions'!B$12</f>
        <v>20.559007347924023</v>
      </c>
      <c r="H7" s="3">
        <f>Table1[[#This Row],[GW of potential]]*'inputs and assumptions'!B$14</f>
        <v>7.9323175490264957</v>
      </c>
      <c r="I7" s="3">
        <f>Table1[[#This Row],[GW of potential]]*'inputs and assumptions'!B$15</f>
        <v>20.340822141369259</v>
      </c>
    </row>
    <row r="8" spans="1:9" x14ac:dyDescent="0.25">
      <c r="A8" t="s">
        <v>4</v>
      </c>
      <c r="B8">
        <v>7451</v>
      </c>
      <c r="C8">
        <v>4059785.29</v>
      </c>
      <c r="D8">
        <f>Table1[[#This Row],[area of roofs (sq m)]]*'inputs and assumptions'!B4</f>
        <v>2029892.645</v>
      </c>
      <c r="E8">
        <f>Table1[[#This Row],[usable roof area]]*'inputs and assumptions'!B$8/1000000000</f>
        <v>0.37756003197000004</v>
      </c>
      <c r="F8">
        <f>Table1[[#This Row],[GW of potential]]*'inputs and assumptions'!B10</f>
        <v>467.41931957886004</v>
      </c>
      <c r="G8">
        <f>Table1[[#This Row],[annual GWh generation]]*'inputs and assumptions'!B$12</f>
        <v>155.46366569192884</v>
      </c>
      <c r="H8" s="3">
        <f>Table1[[#This Row],[GW of potential]]*'inputs and assumptions'!B$14</f>
        <v>59.98281642370241</v>
      </c>
      <c r="I8" s="3">
        <f>Table1[[#This Row],[GW of potential]]*'inputs and assumptions'!B$15</f>
        <v>153.81378681223777</v>
      </c>
    </row>
    <row r="9" spans="1:9" x14ac:dyDescent="0.25">
      <c r="A9" t="s">
        <v>5</v>
      </c>
      <c r="B9">
        <v>254</v>
      </c>
      <c r="C9">
        <v>149300.32</v>
      </c>
      <c r="D9">
        <f>Table1[[#This Row],[area of roofs (sq m)]]*'inputs and assumptions'!B4</f>
        <v>74650.16</v>
      </c>
      <c r="E9">
        <f>Table1[[#This Row],[usable roof area]]*'inputs and assumptions'!B$8/1000000000</f>
        <v>1.3884929759999999E-2</v>
      </c>
      <c r="F9">
        <f>Table1[[#This Row],[GW of potential]]*'inputs and assumptions'!B10</f>
        <v>17.18954304288</v>
      </c>
      <c r="G9">
        <f>Table1[[#This Row],[annual GWh generation]]*'inputs and assumptions'!B$12</f>
        <v>5.7172420160618884</v>
      </c>
      <c r="H9" s="3">
        <f>Table1[[#This Row],[GW of potential]]*'inputs and assumptions'!B$14</f>
        <v>2.205893427078264</v>
      </c>
      <c r="I9" s="3">
        <f>Table1[[#This Row],[GW of potential]]*'inputs and assumptions'!B$15</f>
        <v>5.6565670229025518</v>
      </c>
    </row>
    <row r="10" spans="1:9" x14ac:dyDescent="0.25">
      <c r="A10" t="s">
        <v>6</v>
      </c>
      <c r="B10">
        <v>23643</v>
      </c>
      <c r="C10">
        <v>11797095.810000001</v>
      </c>
      <c r="D10">
        <f>Table1[[#This Row],[area of roofs (sq m)]]*'inputs and assumptions'!B4</f>
        <v>5898547.9050000003</v>
      </c>
      <c r="E10">
        <f>Table1[[#This Row],[usable roof area]]*'inputs and assumptions'!B$8/1000000000</f>
        <v>1.0971299103300001</v>
      </c>
      <c r="F10">
        <f>Table1[[#This Row],[GW of potential]]*'inputs and assumptions'!B10</f>
        <v>1358.2468289885401</v>
      </c>
      <c r="G10">
        <f>Table1[[#This Row],[annual GWh generation]]*'inputs and assumptions'!B$12</f>
        <v>451.75289532158843</v>
      </c>
      <c r="H10" s="3">
        <f>Table1[[#This Row],[GW of potential]]*'inputs and assumptions'!B$14</f>
        <v>174.30060502141947</v>
      </c>
      <c r="I10" s="3">
        <f>Table1[[#This Row],[GW of potential]]*'inputs and assumptions'!B$15</f>
        <v>446.95860748903868</v>
      </c>
    </row>
    <row r="11" spans="1:9" x14ac:dyDescent="0.25">
      <c r="A11" s="15" t="s">
        <v>10</v>
      </c>
      <c r="B11" s="11">
        <v>7340</v>
      </c>
      <c r="C11" s="12">
        <v>51353701.32</v>
      </c>
      <c r="D11" s="10">
        <f>Table1[[#This Row],[area of roofs (sq m)]]*'inputs and assumptions'!B7</f>
        <v>25676850.66</v>
      </c>
      <c r="E11" s="10">
        <f>Table1[[#This Row],[usable roof area]]*'inputs and assumptions'!B$8/1000000000</f>
        <v>4.7758942227599999</v>
      </c>
      <c r="F11" s="10">
        <f>Table1[[#This Row],[GW of potential]]*'inputs and assumptions'!B11</f>
        <v>5826.5909517671998</v>
      </c>
      <c r="G11" s="10">
        <f>Table1[[#This Row],[annual GWh generation]]*'inputs and assumptions'!B$12</f>
        <v>1937.9241505577706</v>
      </c>
      <c r="H11" s="13">
        <f>Table1[[#This Row],[GW of potential]]*'inputs and assumptions'!B$14</f>
        <v>758.74447019221645</v>
      </c>
      <c r="I11" s="13">
        <f>Table1[[#This Row],[GW of potential]]*'inputs and assumptions'!B$15</f>
        <v>1945.6465558191653</v>
      </c>
    </row>
    <row r="12" spans="1:9" x14ac:dyDescent="0.25">
      <c r="A12" t="s">
        <v>11</v>
      </c>
      <c r="B12">
        <v>45321</v>
      </c>
      <c r="C12">
        <v>30311782.550000001</v>
      </c>
      <c r="D12">
        <f>Table1[[#This Row],[area of roofs (sq m)]]*'inputs and assumptions'!B4</f>
        <v>15155891.275</v>
      </c>
      <c r="E12">
        <f>Table1[[#This Row],[usable roof area]]*'inputs and assumptions'!B$8/1000000000</f>
        <v>2.81899577715</v>
      </c>
      <c r="F12">
        <f>Table1[[#This Row],[GW of potential]]*'inputs and assumptions'!B10</f>
        <v>3489.9167721117001</v>
      </c>
      <c r="G12">
        <f>Table1[[#This Row],[annual GWh generation]]*'inputs and assumptions'!B$12</f>
        <v>1160.7463184043515</v>
      </c>
      <c r="H12" s="3">
        <f>Table1[[#This Row],[GW of potential]]*'inputs and assumptions'!B$14</f>
        <v>447.85277010840048</v>
      </c>
      <c r="I12" s="3">
        <f>Table1[[#This Row],[GW of potential]]*'inputs and assumptions'!B$15</f>
        <v>1148.4277433412269</v>
      </c>
    </row>
    <row r="14" spans="1:9" x14ac:dyDescent="0.25">
      <c r="A14" t="s">
        <v>38</v>
      </c>
      <c r="B14">
        <f>SUM(B4:B11)</f>
        <v>528380</v>
      </c>
      <c r="C14">
        <f t="shared" ref="C14:E14" si="0">SUM(C4:C11)</f>
        <v>156650170.98000002</v>
      </c>
      <c r="D14">
        <f t="shared" si="0"/>
        <v>78325085.49000001</v>
      </c>
      <c r="E14">
        <f t="shared" si="0"/>
        <v>14.568465901139998</v>
      </c>
      <c r="F14">
        <f>SUM(F4:F11)</f>
        <v>17745.164288721899</v>
      </c>
      <c r="G14">
        <f>SUM(G4:G11)</f>
        <v>5902.0416424289033</v>
      </c>
      <c r="H14">
        <f t="shared" ref="H14:I14" si="1">SUM(H4:H11)</f>
        <v>2314.4865497640476</v>
      </c>
      <c r="I14">
        <f t="shared" si="1"/>
        <v>5935.0320970344492</v>
      </c>
    </row>
    <row r="17" spans="1:9" ht="18.75" x14ac:dyDescent="0.3">
      <c r="A17" s="14" t="s">
        <v>55</v>
      </c>
    </row>
    <row r="19" spans="1:9" x14ac:dyDescent="0.25">
      <c r="A19" s="5" t="s">
        <v>42</v>
      </c>
      <c r="B19" s="5" t="s">
        <v>45</v>
      </c>
      <c r="C19" s="5" t="s">
        <v>43</v>
      </c>
      <c r="D19" s="5" t="s">
        <v>56</v>
      </c>
      <c r="G19" s="5" t="s">
        <v>50</v>
      </c>
      <c r="H19" s="5" t="s">
        <v>53</v>
      </c>
      <c r="I19" s="5" t="s">
        <v>44</v>
      </c>
    </row>
    <row r="20" spans="1:9" x14ac:dyDescent="0.25">
      <c r="A20" s="1">
        <v>0.7</v>
      </c>
      <c r="B20" s="7">
        <f>B22*70/50</f>
        <v>6.6862519118639998</v>
      </c>
      <c r="C20" s="7">
        <f>C22*70/50</f>
        <v>8.1572273324740792</v>
      </c>
      <c r="D20" s="9">
        <f>C20/23.7</f>
        <v>0.34418680727738732</v>
      </c>
      <c r="G20" s="3">
        <f>G22*70/50</f>
        <v>1062.2422582691031</v>
      </c>
      <c r="H20" s="3">
        <f>H22*70/50</f>
        <v>2723.9051781468315</v>
      </c>
      <c r="I20" s="3">
        <f>C20*1000000/9</f>
        <v>906358.59249711991</v>
      </c>
    </row>
    <row r="21" spans="1:9" x14ac:dyDescent="0.25">
      <c r="A21" s="1">
        <v>0.6</v>
      </c>
      <c r="B21" s="7">
        <f>B22*60/50</f>
        <v>5.7310730673119998</v>
      </c>
      <c r="C21" s="7">
        <f>C22*60/50</f>
        <v>6.9919091421206394</v>
      </c>
      <c r="D21" s="9">
        <f t="shared" ref="D21:D22" si="2">C21/23.7</f>
        <v>0.29501726338061768</v>
      </c>
      <c r="G21" s="3">
        <f>G22*60/50</f>
        <v>910.49336423065984</v>
      </c>
      <c r="H21" s="3">
        <f>H22*60/50</f>
        <v>2334.7758669829982</v>
      </c>
      <c r="I21" s="3">
        <f>C21*1000000/9</f>
        <v>776878.79356895993</v>
      </c>
    </row>
    <row r="22" spans="1:9" x14ac:dyDescent="0.25">
      <c r="A22" s="1">
        <v>0.5</v>
      </c>
      <c r="B22" s="7">
        <f>E11</f>
        <v>4.7758942227599999</v>
      </c>
      <c r="C22" s="7">
        <f>F11/1000</f>
        <v>5.8265909517671997</v>
      </c>
      <c r="D22" s="9">
        <f t="shared" si="2"/>
        <v>0.24584771948384809</v>
      </c>
      <c r="G22" s="3">
        <f>H11</f>
        <v>758.74447019221645</v>
      </c>
      <c r="H22" s="3">
        <f>I11</f>
        <v>1945.6465558191653</v>
      </c>
      <c r="I22" s="3">
        <f>C22*1000000/9</f>
        <v>647398.99464079994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inputs and assumptions</vt:lpstr>
      <vt:lpstr>analysis by area type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Anonymous</dc:creator>
  <cp:lastModifiedBy>Anonymous</cp:lastModifiedBy>
  <dcterms:created xsi:type="dcterms:W3CDTF">2024-09-10T13:29:55Z</dcterms:created>
  <dcterms:modified xsi:type="dcterms:W3CDTF">2024-10-11T15:34:59Z</dcterms:modified>
</cp:coreProperties>
</file>