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tables/table6.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7.xml" ContentType="application/vnd.openxmlformats-officedocument.spreadsheetml.table+xml"/>
  <Override PartName="/xl/tables/table8.xml" ContentType="application/vnd.openxmlformats-officedocument.spreadsheetml.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7.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https://d.docs.live.net/a96af82bc17d1a59/consulting/clean air alliance/solar/"/>
    </mc:Choice>
  </mc:AlternateContent>
  <xr:revisionPtr revIDLastSave="220" documentId="8_{EC47C197-859D-4CCB-9792-5B2426F53AA6}" xr6:coauthVersionLast="47" xr6:coauthVersionMax="47" xr10:uidLastSave="{06A3B8A4-0A4B-4FA4-9021-E73A6EAB6F55}"/>
  <bookViews>
    <workbookView xWindow="-110" yWindow="-110" windowWidth="19420" windowHeight="10420" xr2:uid="{B92BF26C-50AB-4183-945A-46C2879C73DC}"/>
  </bookViews>
  <sheets>
    <sheet name="Intro" sheetId="31" r:id="rId1"/>
    <sheet name="input" sheetId="1" r:id="rId2"/>
    <sheet name="Outcomes" sheetId="30" r:id="rId3"/>
    <sheet name="quotes" sheetId="4" r:id="rId4"/>
    <sheet name="utility rates" sheetId="5" r:id="rId5"/>
    <sheet name="methodology" sheetId="3" r:id="rId6"/>
    <sheet name="ON avg" sheetId="25" r:id="rId7"/>
    <sheet name="Alectra" sheetId="29" r:id="rId8"/>
    <sheet name="Toronto" sheetId="8" r:id="rId9"/>
    <sheet name="Ottawa" sheetId="22" r:id="rId10"/>
    <sheet name="London" sheetId="24" r:id="rId11"/>
    <sheet name="Sudbury" sheetId="23" r:id="rId12"/>
    <sheet name="emissions" sheetId="27" r:id="rId13"/>
    <sheet name="kWh per yr" sheetId="2" r:id="rId14"/>
  </sheets>
  <definedNames>
    <definedName name="_ftn5" localSheetId="5">methodology!$A$19</definedName>
    <definedName name="_ftn6" localSheetId="5">methodology!$A$20</definedName>
    <definedName name="_ftn7" localSheetId="5">methodology!$A$21</definedName>
    <definedName name="_ftn8" localSheetId="5">methodology!$A$22</definedName>
    <definedName name="_ftnref1" localSheetId="5">methodology!$A$12</definedName>
    <definedName name="_ftnref2" localSheetId="5">methodology!$A$13</definedName>
    <definedName name="_ftnref6" localSheetId="5">methodology!$A$15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27" l="1"/>
  <c r="D35" i="27"/>
  <c r="E35" i="27"/>
  <c r="F35" i="27"/>
  <c r="G35" i="27"/>
  <c r="H35" i="27"/>
  <c r="I35" i="27"/>
  <c r="J35" i="27"/>
  <c r="K35" i="27"/>
  <c r="L35" i="27"/>
  <c r="M35" i="27"/>
  <c r="N35" i="27"/>
  <c r="O35" i="27"/>
  <c r="P35" i="27"/>
  <c r="Q35" i="27"/>
  <c r="T35" i="27"/>
  <c r="U35" i="27" s="1"/>
  <c r="U36" i="27" s="1"/>
  <c r="U37" i="27" s="1"/>
  <c r="U38" i="27" s="1"/>
  <c r="U39" i="27" s="1"/>
  <c r="U40" i="27" s="1"/>
  <c r="U41" i="27" s="1"/>
  <c r="U42" i="27" s="1"/>
  <c r="U43" i="27" s="1"/>
  <c r="U44" i="27" s="1"/>
  <c r="U45" i="27" s="1"/>
  <c r="U46" i="27" s="1"/>
  <c r="U47" i="27" s="1"/>
  <c r="U48" i="27" s="1"/>
  <c r="U49" i="27" s="1"/>
  <c r="U50" i="27" s="1"/>
  <c r="U51" i="27" s="1"/>
  <c r="U52" i="27" s="1"/>
  <c r="U53" i="27" s="1"/>
  <c r="U54" i="27" s="1"/>
  <c r="U55" i="27" s="1"/>
  <c r="U56" i="27" s="1"/>
  <c r="U57" i="27" s="1"/>
  <c r="U58" i="27" s="1"/>
  <c r="U59" i="27" s="1"/>
  <c r="C36" i="27"/>
  <c r="D36" i="27"/>
  <c r="E36" i="27"/>
  <c r="F36" i="27"/>
  <c r="G36" i="27"/>
  <c r="H36" i="27"/>
  <c r="I36" i="27"/>
  <c r="I62" i="27" s="1"/>
  <c r="J36" i="27"/>
  <c r="K36" i="27"/>
  <c r="L36" i="27"/>
  <c r="M36" i="27"/>
  <c r="N36" i="27"/>
  <c r="O36" i="27"/>
  <c r="P36" i="27"/>
  <c r="Q36" i="27"/>
  <c r="Q62" i="27" s="1"/>
  <c r="T36" i="27"/>
  <c r="C37" i="27"/>
  <c r="D37" i="27"/>
  <c r="E37" i="27"/>
  <c r="F37" i="27"/>
  <c r="G37" i="27"/>
  <c r="H37" i="27"/>
  <c r="H62" i="27" s="1"/>
  <c r="I37" i="27"/>
  <c r="J37" i="27"/>
  <c r="K37" i="27"/>
  <c r="L37" i="27"/>
  <c r="M37" i="27"/>
  <c r="N37" i="27"/>
  <c r="O37" i="27"/>
  <c r="P37" i="27"/>
  <c r="P62" i="27" s="1"/>
  <c r="Q37" i="27"/>
  <c r="T37" i="27"/>
  <c r="C38" i="27"/>
  <c r="D38" i="27"/>
  <c r="E38" i="27"/>
  <c r="F38" i="27"/>
  <c r="G38" i="27"/>
  <c r="G62" i="27" s="1"/>
  <c r="H38" i="27"/>
  <c r="I38" i="27"/>
  <c r="J38" i="27"/>
  <c r="K38" i="27"/>
  <c r="L38" i="27"/>
  <c r="M38" i="27"/>
  <c r="N38" i="27"/>
  <c r="O38" i="27"/>
  <c r="O61" i="27" s="1"/>
  <c r="P38" i="27"/>
  <c r="Q38" i="27"/>
  <c r="T38" i="27"/>
  <c r="C39" i="27"/>
  <c r="D39" i="27"/>
  <c r="E39" i="27"/>
  <c r="F39" i="27"/>
  <c r="F62" i="27" s="1"/>
  <c r="G39" i="27"/>
  <c r="H39" i="27"/>
  <c r="I39" i="27"/>
  <c r="J39" i="27"/>
  <c r="K39" i="27"/>
  <c r="L39" i="27"/>
  <c r="M39" i="27"/>
  <c r="N39" i="27"/>
  <c r="N62" i="27" s="1"/>
  <c r="O39" i="27"/>
  <c r="P39" i="27"/>
  <c r="Q39" i="27"/>
  <c r="T39" i="27"/>
  <c r="C40" i="27"/>
  <c r="D40" i="27"/>
  <c r="E40" i="27"/>
  <c r="E62" i="27" s="1"/>
  <c r="F40" i="27"/>
  <c r="G40" i="27"/>
  <c r="H40" i="27"/>
  <c r="I40" i="27"/>
  <c r="J40" i="27"/>
  <c r="K40" i="27"/>
  <c r="L40" i="27"/>
  <c r="M40" i="27"/>
  <c r="M62" i="27" s="1"/>
  <c r="N40" i="27"/>
  <c r="O40" i="27"/>
  <c r="P40" i="27"/>
  <c r="Q40" i="27"/>
  <c r="T40" i="27"/>
  <c r="C41" i="27"/>
  <c r="D41" i="27"/>
  <c r="D62" i="27" s="1"/>
  <c r="E41" i="27"/>
  <c r="F41" i="27"/>
  <c r="G41" i="27"/>
  <c r="H41" i="27"/>
  <c r="I41" i="27"/>
  <c r="J41" i="27"/>
  <c r="K41" i="27"/>
  <c r="L41" i="27"/>
  <c r="L62" i="27" s="1"/>
  <c r="M41" i="27"/>
  <c r="N41" i="27"/>
  <c r="O41" i="27"/>
  <c r="P41" i="27"/>
  <c r="Q41" i="27"/>
  <c r="T41" i="27"/>
  <c r="C42" i="27"/>
  <c r="C61" i="27" s="1"/>
  <c r="D42" i="27"/>
  <c r="E42" i="27"/>
  <c r="F42" i="27"/>
  <c r="G42" i="27"/>
  <c r="H42" i="27"/>
  <c r="I42" i="27"/>
  <c r="J42" i="27"/>
  <c r="K42" i="27"/>
  <c r="K61" i="27" s="1"/>
  <c r="L42" i="27"/>
  <c r="M42" i="27"/>
  <c r="N42" i="27"/>
  <c r="O42" i="27"/>
  <c r="P42" i="27"/>
  <c r="Q42" i="27"/>
  <c r="T42" i="27"/>
  <c r="C43" i="27"/>
  <c r="D43" i="27"/>
  <c r="E43" i="27"/>
  <c r="F43" i="27"/>
  <c r="G43" i="27"/>
  <c r="H43" i="27"/>
  <c r="I43" i="27"/>
  <c r="J43" i="27"/>
  <c r="K43" i="27"/>
  <c r="L43" i="27"/>
  <c r="M43" i="27"/>
  <c r="N43" i="27"/>
  <c r="O43" i="27"/>
  <c r="P43" i="27"/>
  <c r="Q43" i="27"/>
  <c r="T43" i="27"/>
  <c r="C44" i="27"/>
  <c r="D44" i="27"/>
  <c r="E44" i="27"/>
  <c r="F44" i="27"/>
  <c r="G44" i="27"/>
  <c r="H44" i="27"/>
  <c r="I44" i="27"/>
  <c r="J44" i="27"/>
  <c r="K44" i="27"/>
  <c r="L44" i="27"/>
  <c r="M44" i="27"/>
  <c r="N44" i="27"/>
  <c r="O44" i="27"/>
  <c r="P44" i="27"/>
  <c r="Q44" i="27"/>
  <c r="T44" i="27"/>
  <c r="C45" i="27"/>
  <c r="D45" i="27"/>
  <c r="E45" i="27"/>
  <c r="F45" i="27"/>
  <c r="G45" i="27"/>
  <c r="H45" i="27"/>
  <c r="I45" i="27"/>
  <c r="J45" i="27"/>
  <c r="K45" i="27"/>
  <c r="L45" i="27"/>
  <c r="M45" i="27"/>
  <c r="N45" i="27"/>
  <c r="O45" i="27"/>
  <c r="P45" i="27"/>
  <c r="Q45" i="27"/>
  <c r="T45" i="27"/>
  <c r="C46" i="27"/>
  <c r="D46" i="27"/>
  <c r="E46" i="27"/>
  <c r="F46" i="27"/>
  <c r="G46" i="27"/>
  <c r="H46" i="27"/>
  <c r="I46" i="27"/>
  <c r="J46" i="27"/>
  <c r="K46" i="27"/>
  <c r="L46" i="27"/>
  <c r="M46" i="27"/>
  <c r="N46" i="27"/>
  <c r="O46" i="27"/>
  <c r="O62" i="27" s="1"/>
  <c r="P46" i="27"/>
  <c r="Q46" i="27"/>
  <c r="T46" i="27"/>
  <c r="C47" i="27"/>
  <c r="D47" i="27"/>
  <c r="E47" i="27"/>
  <c r="F47" i="27"/>
  <c r="G47" i="27"/>
  <c r="H47" i="27"/>
  <c r="I47" i="27"/>
  <c r="J47" i="27"/>
  <c r="K47" i="27"/>
  <c r="L47" i="27"/>
  <c r="M47" i="27"/>
  <c r="N47" i="27"/>
  <c r="N61" i="27" s="1"/>
  <c r="O47" i="27"/>
  <c r="P47" i="27"/>
  <c r="Q47" i="27"/>
  <c r="T47" i="27"/>
  <c r="C48" i="27"/>
  <c r="D48" i="27"/>
  <c r="E48" i="27"/>
  <c r="F48" i="27"/>
  <c r="G48" i="27"/>
  <c r="H48" i="27"/>
  <c r="I48" i="27"/>
  <c r="J48" i="27"/>
  <c r="K48" i="27"/>
  <c r="L48" i="27"/>
  <c r="M48" i="27"/>
  <c r="N48" i="27"/>
  <c r="O48" i="27"/>
  <c r="P48" i="27"/>
  <c r="Q48" i="27"/>
  <c r="T48" i="27"/>
  <c r="C49" i="27"/>
  <c r="D49" i="27"/>
  <c r="E49" i="27"/>
  <c r="F49" i="27"/>
  <c r="G49" i="27"/>
  <c r="H49" i="27"/>
  <c r="I49" i="27"/>
  <c r="J49" i="27"/>
  <c r="K49" i="27"/>
  <c r="L49" i="27"/>
  <c r="M49" i="27"/>
  <c r="N49" i="27"/>
  <c r="O49" i="27"/>
  <c r="P49" i="27"/>
  <c r="Q49" i="27"/>
  <c r="T49" i="27"/>
  <c r="C50" i="27"/>
  <c r="D50" i="27"/>
  <c r="E50" i="27"/>
  <c r="F50" i="27"/>
  <c r="G50" i="27"/>
  <c r="H50" i="27"/>
  <c r="I50" i="27"/>
  <c r="J50" i="27"/>
  <c r="K50" i="27"/>
  <c r="L50" i="27"/>
  <c r="M50" i="27"/>
  <c r="N50" i="27"/>
  <c r="O50" i="27"/>
  <c r="P50" i="27"/>
  <c r="Q50" i="27"/>
  <c r="T50" i="27"/>
  <c r="C51" i="27"/>
  <c r="D51" i="27"/>
  <c r="E51" i="27"/>
  <c r="F51" i="27"/>
  <c r="G51" i="27"/>
  <c r="H51" i="27"/>
  <c r="I51" i="27"/>
  <c r="J51" i="27"/>
  <c r="K51" i="27"/>
  <c r="L51" i="27"/>
  <c r="M51" i="27"/>
  <c r="N51" i="27"/>
  <c r="O51" i="27"/>
  <c r="P51" i="27"/>
  <c r="Q51" i="27"/>
  <c r="T51" i="27"/>
  <c r="C52" i="27"/>
  <c r="D52" i="27"/>
  <c r="E52" i="27"/>
  <c r="F52" i="27"/>
  <c r="G52" i="27"/>
  <c r="H52" i="27"/>
  <c r="I52" i="27"/>
  <c r="J52" i="27"/>
  <c r="K52" i="27"/>
  <c r="L52" i="27"/>
  <c r="M52" i="27"/>
  <c r="N52" i="27"/>
  <c r="O52" i="27"/>
  <c r="P52" i="27"/>
  <c r="Q52" i="27"/>
  <c r="T52" i="27"/>
  <c r="C53" i="27"/>
  <c r="D53" i="27"/>
  <c r="E53" i="27"/>
  <c r="F53" i="27"/>
  <c r="G53" i="27"/>
  <c r="H53" i="27"/>
  <c r="I53" i="27"/>
  <c r="J53" i="27"/>
  <c r="K53" i="27"/>
  <c r="L53" i="27"/>
  <c r="M53" i="27"/>
  <c r="N53" i="27"/>
  <c r="O53" i="27"/>
  <c r="P53" i="27"/>
  <c r="Q53" i="27"/>
  <c r="T53" i="27"/>
  <c r="C54" i="27"/>
  <c r="D54" i="27"/>
  <c r="E54" i="27"/>
  <c r="F54" i="27"/>
  <c r="G54" i="27"/>
  <c r="H54" i="27"/>
  <c r="I54" i="27"/>
  <c r="J54" i="27"/>
  <c r="K54" i="27"/>
  <c r="L54" i="27"/>
  <c r="M54" i="27"/>
  <c r="N54" i="27"/>
  <c r="O54" i="27"/>
  <c r="P54" i="27"/>
  <c r="Q54" i="27"/>
  <c r="T54" i="27"/>
  <c r="C55" i="27"/>
  <c r="D55" i="27"/>
  <c r="E55" i="27"/>
  <c r="F55" i="27"/>
  <c r="G55" i="27"/>
  <c r="H55" i="27"/>
  <c r="I55" i="27"/>
  <c r="J55" i="27"/>
  <c r="K55" i="27"/>
  <c r="L55" i="27"/>
  <c r="M55" i="27"/>
  <c r="N55" i="27"/>
  <c r="O55" i="27"/>
  <c r="P55" i="27"/>
  <c r="Q55" i="27"/>
  <c r="T55" i="27"/>
  <c r="C56" i="27"/>
  <c r="D56" i="27"/>
  <c r="E56" i="27"/>
  <c r="F56" i="27"/>
  <c r="G56" i="27"/>
  <c r="H56" i="27"/>
  <c r="I56" i="27"/>
  <c r="J56" i="27"/>
  <c r="K56" i="27"/>
  <c r="L56" i="27"/>
  <c r="M56" i="27"/>
  <c r="N56" i="27"/>
  <c r="O56" i="27"/>
  <c r="P56" i="27"/>
  <c r="Q56" i="27"/>
  <c r="T56" i="27"/>
  <c r="C57" i="27"/>
  <c r="D57" i="27"/>
  <c r="E57" i="27"/>
  <c r="F57" i="27"/>
  <c r="G57" i="27"/>
  <c r="H57" i="27"/>
  <c r="I57" i="27"/>
  <c r="J57" i="27"/>
  <c r="K57" i="27"/>
  <c r="L57" i="27"/>
  <c r="M57" i="27"/>
  <c r="N57" i="27"/>
  <c r="O57" i="27"/>
  <c r="P57" i="27"/>
  <c r="Q57" i="27"/>
  <c r="T57" i="27"/>
  <c r="C58" i="27"/>
  <c r="D58" i="27"/>
  <c r="E58" i="27"/>
  <c r="F58" i="27"/>
  <c r="G58" i="27"/>
  <c r="H58" i="27"/>
  <c r="I58" i="27"/>
  <c r="J58" i="27"/>
  <c r="K58" i="27"/>
  <c r="L58" i="27"/>
  <c r="M58" i="27"/>
  <c r="N58" i="27"/>
  <c r="O58" i="27"/>
  <c r="P58" i="27"/>
  <c r="Q58" i="27"/>
  <c r="T58" i="27"/>
  <c r="C59" i="27"/>
  <c r="D59" i="27"/>
  <c r="E59" i="27"/>
  <c r="F59" i="27"/>
  <c r="G59" i="27"/>
  <c r="H59" i="27"/>
  <c r="I59" i="27"/>
  <c r="J59" i="27"/>
  <c r="K59" i="27"/>
  <c r="L59" i="27"/>
  <c r="M59" i="27"/>
  <c r="N59" i="27"/>
  <c r="O59" i="27"/>
  <c r="P59" i="27"/>
  <c r="Q59" i="27"/>
  <c r="T59" i="27"/>
  <c r="I61" i="27"/>
  <c r="J61" i="27"/>
  <c r="Q61" i="27"/>
  <c r="C62" i="27"/>
  <c r="J62" i="27"/>
  <c r="K62" i="27"/>
  <c r="P61" i="27" l="1"/>
  <c r="H61" i="27"/>
  <c r="G61" i="27"/>
  <c r="M61" i="27"/>
  <c r="F61" i="27"/>
  <c r="E61" i="27"/>
  <c r="L61" i="27"/>
  <c r="D61" i="27"/>
  <c r="B23" i="30" l="1"/>
  <c r="B22" i="30"/>
  <c r="C8" i="30"/>
  <c r="C7" i="30"/>
  <c r="C6" i="30"/>
  <c r="C5" i="30"/>
  <c r="C15" i="30" s="1"/>
  <c r="C4" i="30"/>
  <c r="C3" i="30"/>
  <c r="G18" i="2"/>
  <c r="G19" i="2"/>
  <c r="G20" i="2"/>
  <c r="G21" i="2"/>
  <c r="G17" i="2"/>
  <c r="F22" i="2"/>
  <c r="Q39" i="5"/>
  <c r="P39" i="5"/>
  <c r="O39" i="5"/>
  <c r="M39" i="5"/>
  <c r="N39" i="5"/>
  <c r="L39" i="5"/>
  <c r="B69" i="5"/>
  <c r="J22" i="5"/>
  <c r="K22" i="5"/>
  <c r="I22" i="5"/>
  <c r="D12" i="5"/>
  <c r="D10" i="5"/>
  <c r="B16" i="5"/>
  <c r="B37" i="29"/>
  <c r="B36" i="29"/>
  <c r="B35" i="29"/>
  <c r="B34" i="29"/>
  <c r="B24" i="29"/>
  <c r="B23" i="29"/>
  <c r="B22" i="29"/>
  <c r="B21" i="29"/>
  <c r="B20" i="29"/>
  <c r="B19" i="29"/>
  <c r="B8" i="29"/>
  <c r="B9" i="29"/>
  <c r="B10" i="29"/>
  <c r="B7" i="29"/>
  <c r="D37" i="29"/>
  <c r="D36" i="29"/>
  <c r="D35" i="29"/>
  <c r="D34" i="29"/>
  <c r="D24" i="29"/>
  <c r="D23" i="29"/>
  <c r="D22" i="29"/>
  <c r="D21" i="29"/>
  <c r="D20" i="29"/>
  <c r="D19" i="29"/>
  <c r="D26" i="29" s="1"/>
  <c r="P10" i="29"/>
  <c r="P11" i="29" s="1"/>
  <c r="P12" i="29" s="1"/>
  <c r="P13" i="29" s="1"/>
  <c r="P14" i="29" s="1"/>
  <c r="P15" i="29" s="1"/>
  <c r="P16" i="29" s="1"/>
  <c r="P17" i="29" s="1"/>
  <c r="P18" i="29" s="1"/>
  <c r="P19" i="29" s="1"/>
  <c r="P20" i="29" s="1"/>
  <c r="P21" i="29" s="1"/>
  <c r="P22" i="29" s="1"/>
  <c r="P23" i="29" s="1"/>
  <c r="P24" i="29" s="1"/>
  <c r="P25" i="29" s="1"/>
  <c r="P26" i="29" s="1"/>
  <c r="P27" i="29" s="1"/>
  <c r="P28" i="29" s="1"/>
  <c r="P29" i="29" s="1"/>
  <c r="P30" i="29" s="1"/>
  <c r="P31" i="29" s="1"/>
  <c r="P32" i="29" s="1"/>
  <c r="P33" i="29" s="1"/>
  <c r="P34" i="29" s="1"/>
  <c r="P35" i="29" s="1"/>
  <c r="P36" i="29" s="1"/>
  <c r="P37" i="29" s="1"/>
  <c r="P38" i="29" s="1"/>
  <c r="P39" i="29" s="1"/>
  <c r="P40" i="29" s="1"/>
  <c r="P41" i="29" s="1"/>
  <c r="P42" i="29" s="1"/>
  <c r="P43" i="29" s="1"/>
  <c r="P44" i="29" s="1"/>
  <c r="P45" i="29" s="1"/>
  <c r="P46" i="29" s="1"/>
  <c r="P47" i="29" s="1"/>
  <c r="P48" i="29" s="1"/>
  <c r="P49" i="29" s="1"/>
  <c r="P50" i="29" s="1"/>
  <c r="P51" i="29" s="1"/>
  <c r="D10" i="29"/>
  <c r="P9" i="29"/>
  <c r="D9" i="29"/>
  <c r="D8" i="29"/>
  <c r="D7" i="29"/>
  <c r="D12" i="29" s="1"/>
  <c r="H3" i="29"/>
  <c r="G3" i="29"/>
  <c r="F3" i="29"/>
  <c r="S22" i="5"/>
  <c r="S23" i="5"/>
  <c r="S24" i="5"/>
  <c r="S25" i="5"/>
  <c r="S26" i="5"/>
  <c r="S27" i="5"/>
  <c r="S28" i="5"/>
  <c r="S29" i="5"/>
  <c r="S30" i="5"/>
  <c r="H23" i="5"/>
  <c r="H24" i="5"/>
  <c r="H25" i="5"/>
  <c r="H26" i="5"/>
  <c r="H27" i="5"/>
  <c r="H28" i="5"/>
  <c r="H29" i="5"/>
  <c r="H30" i="5"/>
  <c r="H22" i="5"/>
  <c r="M22" i="5"/>
  <c r="M23" i="5"/>
  <c r="M24" i="5"/>
  <c r="M25" i="5"/>
  <c r="M26" i="5"/>
  <c r="M27" i="5"/>
  <c r="M28" i="5"/>
  <c r="M29" i="5"/>
  <c r="M30" i="5"/>
  <c r="G22" i="5"/>
  <c r="G23" i="5"/>
  <c r="G24" i="5"/>
  <c r="G25" i="5"/>
  <c r="G26" i="5"/>
  <c r="G27" i="5"/>
  <c r="G28" i="5"/>
  <c r="G29" i="5"/>
  <c r="G30" i="5"/>
  <c r="F16" i="5"/>
  <c r="F9" i="5"/>
  <c r="O34" i="5"/>
  <c r="P34" i="5"/>
  <c r="Q34" i="5"/>
  <c r="P36" i="5"/>
  <c r="O36" i="5"/>
  <c r="C12" i="30" l="1"/>
  <c r="C13" i="30"/>
  <c r="C14" i="30"/>
  <c r="D39" i="29"/>
  <c r="L34" i="5" l="1"/>
  <c r="F23" i="5"/>
  <c r="F24" i="5"/>
  <c r="F25" i="5"/>
  <c r="F26" i="5"/>
  <c r="F27" i="5"/>
  <c r="F28" i="5"/>
  <c r="F29" i="5"/>
  <c r="F30" i="5"/>
  <c r="F22" i="5"/>
  <c r="E23" i="5"/>
  <c r="E24" i="5"/>
  <c r="E25" i="5"/>
  <c r="E26" i="5"/>
  <c r="E27" i="5"/>
  <c r="E28" i="5"/>
  <c r="E29" i="5"/>
  <c r="E30" i="5"/>
  <c r="E22" i="5"/>
  <c r="D23" i="5"/>
  <c r="D24" i="5"/>
  <c r="D25" i="5"/>
  <c r="D26" i="5"/>
  <c r="D27" i="5"/>
  <c r="D28" i="5"/>
  <c r="D29" i="5"/>
  <c r="D30" i="5"/>
  <c r="D22" i="5"/>
  <c r="C23" i="5"/>
  <c r="C24" i="5"/>
  <c r="C25" i="5"/>
  <c r="C26" i="5"/>
  <c r="C27" i="5"/>
  <c r="C28" i="5"/>
  <c r="C29" i="5"/>
  <c r="C30" i="5"/>
  <c r="C22" i="5"/>
  <c r="B62" i="5"/>
  <c r="B61" i="5"/>
  <c r="B58" i="5"/>
  <c r="L36" i="5"/>
  <c r="E22" i="27" l="1"/>
  <c r="E23" i="27"/>
  <c r="E24" i="27"/>
  <c r="E25" i="27"/>
  <c r="E26" i="27"/>
  <c r="E27" i="27"/>
  <c r="E28" i="27"/>
  <c r="E21" i="27"/>
  <c r="H22" i="27"/>
  <c r="H23" i="27"/>
  <c r="H24" i="27"/>
  <c r="H25" i="27"/>
  <c r="H26" i="27"/>
  <c r="H27" i="27"/>
  <c r="H28" i="27"/>
  <c r="H21" i="27"/>
  <c r="C26" i="27"/>
  <c r="C28" i="27" s="1"/>
  <c r="C25" i="27"/>
  <c r="Q36" i="5"/>
  <c r="A38" i="4"/>
  <c r="C38" i="4" s="1"/>
  <c r="C37" i="4"/>
  <c r="A37" i="4"/>
  <c r="A36" i="4"/>
  <c r="C36" i="4" s="1"/>
  <c r="A35" i="4"/>
  <c r="C35" i="4" s="1"/>
  <c r="A34" i="4"/>
  <c r="C34" i="4" s="1"/>
  <c r="A31" i="4"/>
  <c r="C31" i="4" s="1"/>
  <c r="A33" i="4"/>
  <c r="C33" i="4" s="1"/>
  <c r="A32" i="4"/>
  <c r="C32" i="4" s="1"/>
  <c r="B70" i="4"/>
  <c r="B69" i="4"/>
  <c r="B68" i="4"/>
  <c r="B66" i="4"/>
  <c r="B62" i="4"/>
  <c r="B61" i="4"/>
  <c r="C27" i="27" l="1"/>
  <c r="C29" i="27" s="1"/>
  <c r="B85" i="4"/>
  <c r="B83" i="4"/>
  <c r="B63" i="4"/>
  <c r="B84" i="4" s="1"/>
  <c r="E84" i="4" s="1"/>
  <c r="B24" i="1"/>
  <c r="B22" i="1"/>
  <c r="B23" i="1"/>
  <c r="X5" i="29" l="1"/>
  <c r="AA5" i="29"/>
  <c r="R5" i="29"/>
  <c r="N5" i="23"/>
  <c r="Q5" i="29"/>
  <c r="W5" i="29"/>
  <c r="Z5" i="29"/>
  <c r="Y5" i="29"/>
  <c r="S5" i="29"/>
  <c r="AB5" i="29"/>
  <c r="T5" i="24"/>
  <c r="T5" i="23"/>
  <c r="N5" i="24"/>
  <c r="W5" i="24"/>
  <c r="E83" i="4"/>
  <c r="Y5" i="25"/>
  <c r="Y5" i="24"/>
  <c r="P5" i="8"/>
  <c r="Y5" i="8"/>
  <c r="AB5" i="25"/>
  <c r="V5" i="22"/>
  <c r="V5" i="8"/>
  <c r="P5" i="24"/>
  <c r="V5" i="23"/>
  <c r="Y5" i="22"/>
  <c r="P5" i="22"/>
  <c r="S5" i="25"/>
  <c r="V5" i="24"/>
  <c r="Y5" i="23"/>
  <c r="P5" i="23"/>
  <c r="W5" i="22"/>
  <c r="T5" i="8"/>
  <c r="Z5" i="25"/>
  <c r="T5" i="22"/>
  <c r="Q5" i="25"/>
  <c r="W5" i="25"/>
  <c r="N5" i="22"/>
  <c r="W5" i="8"/>
  <c r="N5" i="8"/>
  <c r="W5" i="23"/>
  <c r="X5" i="23"/>
  <c r="O5" i="22"/>
  <c r="U5" i="8"/>
  <c r="U5" i="24"/>
  <c r="X5" i="22"/>
  <c r="O5" i="8"/>
  <c r="X5" i="25"/>
  <c r="O5" i="24"/>
  <c r="U5" i="23"/>
  <c r="X5" i="8"/>
  <c r="R5" i="25"/>
  <c r="X5" i="24"/>
  <c r="U5" i="22"/>
  <c r="AA5" i="25"/>
  <c r="O5" i="23"/>
  <c r="I23" i="5"/>
  <c r="I24" i="5"/>
  <c r="I25" i="5"/>
  <c r="I26" i="5"/>
  <c r="I27" i="5"/>
  <c r="I28" i="5"/>
  <c r="I29" i="5"/>
  <c r="I30" i="5"/>
  <c r="B90" i="4" l="1"/>
  <c r="B88" i="4"/>
  <c r="B89" i="4"/>
  <c r="E11" i="5"/>
  <c r="C10" i="5"/>
  <c r="B26" i="1" l="1"/>
  <c r="U5" i="29" s="1"/>
  <c r="B25" i="1"/>
  <c r="T5" i="29" s="1"/>
  <c r="B27" i="1"/>
  <c r="V5" i="29" s="1"/>
  <c r="K26" i="5"/>
  <c r="K28" i="5"/>
  <c r="N28" i="5" s="1"/>
  <c r="K29" i="5"/>
  <c r="K23" i="5"/>
  <c r="K24" i="5"/>
  <c r="K25" i="5"/>
  <c r="K27" i="5"/>
  <c r="K30" i="5"/>
  <c r="J29" i="5"/>
  <c r="J28" i="5"/>
  <c r="J23" i="5"/>
  <c r="J26" i="5"/>
  <c r="J24" i="5"/>
  <c r="J27" i="5"/>
  <c r="J30" i="5"/>
  <c r="J25" i="5"/>
  <c r="L23" i="5"/>
  <c r="L28" i="5"/>
  <c r="L26" i="5"/>
  <c r="L29" i="5"/>
  <c r="L24" i="5"/>
  <c r="L22" i="5"/>
  <c r="L30" i="5"/>
  <c r="L25" i="5"/>
  <c r="L27" i="5"/>
  <c r="B50" i="5"/>
  <c r="N30" i="5" l="1"/>
  <c r="N26" i="5"/>
  <c r="N22" i="5"/>
  <c r="N27" i="5"/>
  <c r="N25" i="5"/>
  <c r="N24" i="5"/>
  <c r="N23" i="5"/>
  <c r="N29" i="5"/>
  <c r="Q5" i="8"/>
  <c r="Q5" i="24"/>
  <c r="Q5" i="22"/>
  <c r="Q5" i="23"/>
  <c r="T5" i="25"/>
  <c r="R5" i="24"/>
  <c r="R5" i="22"/>
  <c r="R5" i="8"/>
  <c r="R5" i="23"/>
  <c r="U5" i="25"/>
  <c r="S5" i="8"/>
  <c r="S5" i="24"/>
  <c r="S5" i="23"/>
  <c r="S5" i="22"/>
  <c r="V5" i="25"/>
  <c r="B36" i="1" l="1"/>
  <c r="B35" i="1"/>
  <c r="B34" i="1" l="1"/>
  <c r="B33" i="1"/>
  <c r="B37" i="1" l="1"/>
  <c r="B38" i="1"/>
  <c r="B39" i="1" s="1"/>
  <c r="C51" i="5" l="1"/>
  <c r="C48" i="5"/>
  <c r="C47" i="5"/>
  <c r="C52" i="5"/>
  <c r="C46" i="5"/>
  <c r="C45" i="5"/>
  <c r="P9" i="25"/>
  <c r="P10" i="25" s="1"/>
  <c r="P11" i="25" s="1"/>
  <c r="P12" i="25" s="1"/>
  <c r="P13" i="25" s="1"/>
  <c r="P14" i="25" s="1"/>
  <c r="P15" i="25" s="1"/>
  <c r="P16" i="25" s="1"/>
  <c r="P17" i="25" s="1"/>
  <c r="P18" i="25" s="1"/>
  <c r="P19" i="25" s="1"/>
  <c r="P20" i="25" s="1"/>
  <c r="P21" i="25" s="1"/>
  <c r="P22" i="25" s="1"/>
  <c r="P23" i="25" s="1"/>
  <c r="P24" i="25" s="1"/>
  <c r="P25" i="25" s="1"/>
  <c r="P26" i="25" s="1"/>
  <c r="P27" i="25" s="1"/>
  <c r="P28" i="25" s="1"/>
  <c r="P29" i="25" s="1"/>
  <c r="P30" i="25" s="1"/>
  <c r="P31" i="25" s="1"/>
  <c r="P32" i="25" s="1"/>
  <c r="P33" i="25" s="1"/>
  <c r="P34" i="25" s="1"/>
  <c r="P35" i="25" s="1"/>
  <c r="P36" i="25" s="1"/>
  <c r="P37" i="25" s="1"/>
  <c r="P38" i="25" s="1"/>
  <c r="P39" i="25" s="1"/>
  <c r="P40" i="25" s="1"/>
  <c r="P41" i="25" s="1"/>
  <c r="P42" i="25" s="1"/>
  <c r="P43" i="25" s="1"/>
  <c r="P44" i="25" s="1"/>
  <c r="P45" i="25" s="1"/>
  <c r="P46" i="25" s="1"/>
  <c r="P47" i="25" s="1"/>
  <c r="P48" i="25" s="1"/>
  <c r="P49" i="25" s="1"/>
  <c r="P50" i="25" s="1"/>
  <c r="P51" i="25" s="1"/>
  <c r="M34" i="5" l="1"/>
  <c r="A16" i="4"/>
  <c r="H3" i="25"/>
  <c r="G3" i="25"/>
  <c r="F3" i="25"/>
  <c r="C37" i="24"/>
  <c r="C25" i="24"/>
  <c r="D21" i="24" s="1"/>
  <c r="C12" i="24"/>
  <c r="D8" i="24" s="1"/>
  <c r="H3" i="24"/>
  <c r="G3" i="24"/>
  <c r="F3" i="24"/>
  <c r="C37" i="23"/>
  <c r="D34" i="23" s="1"/>
  <c r="C25" i="23"/>
  <c r="D18" i="23" s="1"/>
  <c r="C12" i="23"/>
  <c r="D10" i="23" s="1"/>
  <c r="H3" i="23"/>
  <c r="G3" i="23"/>
  <c r="F3" i="23"/>
  <c r="D7" i="24" l="1"/>
  <c r="D9" i="24"/>
  <c r="D19" i="24"/>
  <c r="D23" i="24"/>
  <c r="D20" i="24"/>
  <c r="D18" i="24"/>
  <c r="D22" i="24"/>
  <c r="D10" i="24"/>
  <c r="D32" i="23"/>
  <c r="D35" i="23"/>
  <c r="D33" i="23"/>
  <c r="D35" i="24"/>
  <c r="D34" i="24"/>
  <c r="D32" i="24"/>
  <c r="D33" i="24"/>
  <c r="D23" i="23"/>
  <c r="D22" i="23"/>
  <c r="D21" i="23"/>
  <c r="D7" i="23"/>
  <c r="D19" i="23"/>
  <c r="D8" i="23"/>
  <c r="D9" i="23"/>
  <c r="D20" i="23"/>
  <c r="D12" i="24" l="1"/>
  <c r="D25" i="24"/>
  <c r="D37" i="23"/>
  <c r="D37" i="24"/>
  <c r="D12" i="23"/>
  <c r="D25" i="23"/>
  <c r="C25" i="22" l="1"/>
  <c r="D20" i="22" s="1"/>
  <c r="C12" i="22"/>
  <c r="D10" i="22" s="1"/>
  <c r="C37" i="22"/>
  <c r="D33" i="22" s="1"/>
  <c r="H3" i="22"/>
  <c r="G3" i="22"/>
  <c r="F3" i="22"/>
  <c r="D35" i="22" l="1"/>
  <c r="D8" i="22"/>
  <c r="D7" i="22"/>
  <c r="D23" i="22"/>
  <c r="D19" i="22"/>
  <c r="D32" i="22"/>
  <c r="D34" i="22"/>
  <c r="D18" i="22"/>
  <c r="D21" i="22"/>
  <c r="D22" i="22"/>
  <c r="D9" i="22"/>
  <c r="H3" i="8"/>
  <c r="G3" i="8"/>
  <c r="F3" i="8"/>
  <c r="D37" i="22" l="1"/>
  <c r="D25" i="22"/>
  <c r="D12" i="22"/>
  <c r="P22" i="5" l="1"/>
  <c r="Q22" i="5"/>
  <c r="R22" i="5"/>
  <c r="P23" i="5"/>
  <c r="Q23" i="5"/>
  <c r="R23" i="5"/>
  <c r="P24" i="5"/>
  <c r="Q24" i="5"/>
  <c r="R24" i="5"/>
  <c r="P25" i="5"/>
  <c r="B7" i="22" s="1"/>
  <c r="Q25" i="5"/>
  <c r="R25" i="5"/>
  <c r="P26" i="5"/>
  <c r="B8" i="22" s="1"/>
  <c r="Q26" i="5"/>
  <c r="B8" i="24" s="1"/>
  <c r="R26" i="5"/>
  <c r="P27" i="5"/>
  <c r="B9" i="22" s="1"/>
  <c r="Q27" i="5"/>
  <c r="R27" i="5"/>
  <c r="B9" i="23" s="1"/>
  <c r="P28" i="5"/>
  <c r="B10" i="22" s="1"/>
  <c r="Q28" i="5"/>
  <c r="R28" i="5"/>
  <c r="B10" i="23" s="1"/>
  <c r="P29" i="5"/>
  <c r="Q29" i="5"/>
  <c r="R29" i="5"/>
  <c r="P30" i="5"/>
  <c r="Q30" i="5"/>
  <c r="R30" i="5"/>
  <c r="O23" i="5"/>
  <c r="O24" i="5"/>
  <c r="T24" i="5" s="1"/>
  <c r="O25" i="5"/>
  <c r="O26" i="5"/>
  <c r="O27" i="5"/>
  <c r="O28" i="5"/>
  <c r="O29" i="5"/>
  <c r="O30" i="5"/>
  <c r="T30" i="5" s="1"/>
  <c r="O22" i="5"/>
  <c r="T22" i="5" s="1"/>
  <c r="B7" i="24"/>
  <c r="B7" i="23"/>
  <c r="B8" i="23"/>
  <c r="B9" i="24"/>
  <c r="T23" i="5" l="1"/>
  <c r="T29" i="5"/>
  <c r="B7" i="8"/>
  <c r="T25" i="5"/>
  <c r="B9" i="8"/>
  <c r="T27" i="5"/>
  <c r="B9" i="25" s="1"/>
  <c r="B8" i="8"/>
  <c r="T26" i="5"/>
  <c r="B8" i="25" s="1"/>
  <c r="B10" i="8"/>
  <c r="T28" i="5"/>
  <c r="B10" i="25" s="1"/>
  <c r="B34" i="25"/>
  <c r="B21" i="22"/>
  <c r="B20" i="22"/>
  <c r="B20" i="8"/>
  <c r="B21" i="8"/>
  <c r="B10" i="24"/>
  <c r="B21" i="24"/>
  <c r="B20" i="24"/>
  <c r="B21" i="23"/>
  <c r="B20" i="23"/>
  <c r="B23" i="22"/>
  <c r="B22" i="22"/>
  <c r="B35" i="22"/>
  <c r="B33" i="22"/>
  <c r="B33" i="8"/>
  <c r="B35" i="8"/>
  <c r="B23" i="8"/>
  <c r="B22" i="8"/>
  <c r="B19" i="24"/>
  <c r="B18" i="24"/>
  <c r="B19" i="22"/>
  <c r="B18" i="22"/>
  <c r="B18" i="8"/>
  <c r="B19" i="8"/>
  <c r="B19" i="23"/>
  <c r="B18" i="23"/>
  <c r="B34" i="22"/>
  <c r="B32" i="22"/>
  <c r="B32" i="8"/>
  <c r="B34" i="8"/>
  <c r="B33" i="23"/>
  <c r="B35" i="23"/>
  <c r="B23" i="23"/>
  <c r="B22" i="23"/>
  <c r="B35" i="24"/>
  <c r="B33" i="24"/>
  <c r="B22" i="24"/>
  <c r="B23" i="24"/>
  <c r="B32" i="23"/>
  <c r="B34" i="23"/>
  <c r="B34" i="24"/>
  <c r="B32" i="24"/>
  <c r="B7" i="25"/>
  <c r="A13" i="4"/>
  <c r="C13" i="4" s="1"/>
  <c r="B36" i="25" l="1"/>
  <c r="B19" i="25"/>
  <c r="B20" i="25"/>
  <c r="B24" i="25"/>
  <c r="B23" i="25"/>
  <c r="B22" i="25"/>
  <c r="B21" i="25"/>
  <c r="B37" i="25"/>
  <c r="B35" i="25"/>
  <c r="C37" i="8" l="1"/>
  <c r="D33" i="8" s="1"/>
  <c r="D35" i="25" s="1"/>
  <c r="D32" i="8" l="1"/>
  <c r="D35" i="8"/>
  <c r="D37" i="25" s="1"/>
  <c r="D34" i="8"/>
  <c r="D36" i="25" s="1"/>
  <c r="D34" i="25" l="1"/>
  <c r="D37" i="8"/>
  <c r="D39" i="25" l="1"/>
  <c r="G22" i="2"/>
  <c r="E7" i="29" l="1"/>
  <c r="E22" i="29"/>
  <c r="E10" i="29"/>
  <c r="E9" i="29"/>
  <c r="E19" i="29"/>
  <c r="E8" i="29"/>
  <c r="E23" i="29"/>
  <c r="E36" i="29"/>
  <c r="E20" i="29"/>
  <c r="E24" i="29"/>
  <c r="E35" i="29"/>
  <c r="E34" i="29"/>
  <c r="E21" i="29"/>
  <c r="E37" i="29"/>
  <c r="F21" i="27"/>
  <c r="F25" i="27"/>
  <c r="F26" i="27"/>
  <c r="F27" i="27"/>
  <c r="F28" i="27"/>
  <c r="F24" i="27"/>
  <c r="F22" i="27"/>
  <c r="F23" i="27"/>
  <c r="I23" i="27"/>
  <c r="I27" i="27"/>
  <c r="I24" i="27"/>
  <c r="I28" i="27"/>
  <c r="I26" i="27"/>
  <c r="I25" i="27"/>
  <c r="I22" i="27"/>
  <c r="I21" i="27"/>
  <c r="E35" i="25"/>
  <c r="E36" i="25"/>
  <c r="E37" i="25"/>
  <c r="E34" i="25"/>
  <c r="A27" i="4"/>
  <c r="A6" i="4"/>
  <c r="A21" i="4"/>
  <c r="A9" i="4"/>
  <c r="A10" i="4"/>
  <c r="A20" i="4"/>
  <c r="A4" i="4"/>
  <c r="A29" i="4"/>
  <c r="A23" i="4"/>
  <c r="A18" i="4"/>
  <c r="A11" i="4"/>
  <c r="A19" i="4"/>
  <c r="A30" i="4"/>
  <c r="A22" i="4"/>
  <c r="M36" i="5"/>
  <c r="N36" i="5"/>
  <c r="N34" i="5"/>
  <c r="A25" i="4"/>
  <c r="E9" i="5"/>
  <c r="E16" i="5" s="1"/>
  <c r="D9" i="5"/>
  <c r="D16" i="5" s="1"/>
  <c r="C9" i="5"/>
  <c r="C16" i="5" s="1"/>
  <c r="B9" i="5"/>
  <c r="F23" i="29" l="1"/>
  <c r="H23" i="29"/>
  <c r="G23" i="29"/>
  <c r="H37" i="29"/>
  <c r="H36" i="29" s="1"/>
  <c r="F37" i="29"/>
  <c r="F36" i="29" s="1"/>
  <c r="G37" i="29"/>
  <c r="G36" i="29" s="1"/>
  <c r="F8" i="29"/>
  <c r="H8" i="29"/>
  <c r="G8" i="29"/>
  <c r="H21" i="29"/>
  <c r="G21" i="29"/>
  <c r="F21" i="29"/>
  <c r="F19" i="29"/>
  <c r="E26" i="29"/>
  <c r="G19" i="29"/>
  <c r="H19" i="29"/>
  <c r="E39" i="29"/>
  <c r="H9" i="29"/>
  <c r="G9" i="29"/>
  <c r="F9" i="29"/>
  <c r="H35" i="29"/>
  <c r="H34" i="29" s="1"/>
  <c r="F35" i="29"/>
  <c r="F34" i="29" s="1"/>
  <c r="G35" i="29"/>
  <c r="G34" i="29" s="1"/>
  <c r="H10" i="29"/>
  <c r="G10" i="29"/>
  <c r="F10" i="29"/>
  <c r="G24" i="29"/>
  <c r="F24" i="29"/>
  <c r="H24" i="29"/>
  <c r="H22" i="29"/>
  <c r="G22" i="29"/>
  <c r="F22" i="29"/>
  <c r="F20" i="29"/>
  <c r="H20" i="29"/>
  <c r="G20" i="29"/>
  <c r="F7" i="29"/>
  <c r="G7" i="29"/>
  <c r="G12" i="29" s="1"/>
  <c r="X8" i="29" s="1"/>
  <c r="H7" i="29"/>
  <c r="E12" i="29"/>
  <c r="E39" i="25"/>
  <c r="F29" i="27"/>
  <c r="H37" i="25"/>
  <c r="H36" i="25" s="1"/>
  <c r="F37" i="25"/>
  <c r="F36" i="25" s="1"/>
  <c r="G37" i="25"/>
  <c r="G36" i="25" s="1"/>
  <c r="H35" i="25"/>
  <c r="H34" i="25" s="1"/>
  <c r="G35" i="25"/>
  <c r="G34" i="25" s="1"/>
  <c r="F35" i="25"/>
  <c r="F34" i="25" s="1"/>
  <c r="I29" i="27"/>
  <c r="A5" i="4"/>
  <c r="A17" i="4"/>
  <c r="A12" i="4"/>
  <c r="C12" i="4" s="1"/>
  <c r="A2" i="4"/>
  <c r="C2" i="4" s="1"/>
  <c r="A26" i="4"/>
  <c r="C26" i="4" s="1"/>
  <c r="A7" i="4"/>
  <c r="C7" i="4" s="1"/>
  <c r="A15" i="4"/>
  <c r="H12" i="29" l="1"/>
  <c r="Y8" i="29" s="1"/>
  <c r="M8" i="29" s="1"/>
  <c r="M9" i="29" s="1"/>
  <c r="M10" i="29" s="1"/>
  <c r="M11" i="29" s="1"/>
  <c r="M12" i="29" s="1"/>
  <c r="M13" i="29" s="1"/>
  <c r="M14" i="29" s="1"/>
  <c r="M15" i="29" s="1"/>
  <c r="M16" i="29" s="1"/>
  <c r="M17" i="29" s="1"/>
  <c r="M18" i="29" s="1"/>
  <c r="M19" i="29" s="1"/>
  <c r="M20" i="29" s="1"/>
  <c r="M21" i="29" s="1"/>
  <c r="M22" i="29" s="1"/>
  <c r="M23" i="29" s="1"/>
  <c r="M24" i="29" s="1"/>
  <c r="M25" i="29" s="1"/>
  <c r="M26" i="29" s="1"/>
  <c r="M27" i="29" s="1"/>
  <c r="M28" i="29" s="1"/>
  <c r="M29" i="29" s="1"/>
  <c r="M30" i="29" s="1"/>
  <c r="M31" i="29" s="1"/>
  <c r="M32" i="29" s="1"/>
  <c r="M33" i="29" s="1"/>
  <c r="M34" i="29" s="1"/>
  <c r="M35" i="29" s="1"/>
  <c r="M36" i="29" s="1"/>
  <c r="M37" i="29" s="1"/>
  <c r="M38" i="29" s="1"/>
  <c r="M39" i="29" s="1"/>
  <c r="M40" i="29" s="1"/>
  <c r="M41" i="29" s="1"/>
  <c r="M42" i="29" s="1"/>
  <c r="M43" i="29" s="1"/>
  <c r="M44" i="29" s="1"/>
  <c r="M45" i="29" s="1"/>
  <c r="M46" i="29" s="1"/>
  <c r="M47" i="29" s="1"/>
  <c r="M48" i="29" s="1"/>
  <c r="M49" i="29" s="1"/>
  <c r="M50" i="29" s="1"/>
  <c r="M51" i="29" s="1"/>
  <c r="H39" i="29"/>
  <c r="AB8" i="29" s="1"/>
  <c r="O8" i="29" s="1"/>
  <c r="O9" i="29" s="1"/>
  <c r="O10" i="29" s="1"/>
  <c r="O11" i="29" s="1"/>
  <c r="O12" i="29" s="1"/>
  <c r="O13" i="29" s="1"/>
  <c r="O14" i="29" s="1"/>
  <c r="O15" i="29" s="1"/>
  <c r="O16" i="29" s="1"/>
  <c r="O17" i="29" s="1"/>
  <c r="O18" i="29" s="1"/>
  <c r="O19" i="29" s="1"/>
  <c r="O20" i="29" s="1"/>
  <c r="O21" i="29" s="1"/>
  <c r="O22" i="29" s="1"/>
  <c r="O23" i="29" s="1"/>
  <c r="O24" i="29" s="1"/>
  <c r="O25" i="29" s="1"/>
  <c r="O26" i="29" s="1"/>
  <c r="O27" i="29" s="1"/>
  <c r="O28" i="29" s="1"/>
  <c r="O29" i="29" s="1"/>
  <c r="O30" i="29" s="1"/>
  <c r="O31" i="29" s="1"/>
  <c r="O32" i="29" s="1"/>
  <c r="O33" i="29" s="1"/>
  <c r="O34" i="29" s="1"/>
  <c r="O35" i="29" s="1"/>
  <c r="O36" i="29" s="1"/>
  <c r="O37" i="29" s="1"/>
  <c r="O38" i="29" s="1"/>
  <c r="O39" i="29" s="1"/>
  <c r="O40" i="29" s="1"/>
  <c r="O41" i="29" s="1"/>
  <c r="O42" i="29" s="1"/>
  <c r="O43" i="29" s="1"/>
  <c r="O44" i="29" s="1"/>
  <c r="O45" i="29" s="1"/>
  <c r="O46" i="29" s="1"/>
  <c r="O47" i="29" s="1"/>
  <c r="O48" i="29" s="1"/>
  <c r="O49" i="29" s="1"/>
  <c r="O50" i="29" s="1"/>
  <c r="O51" i="29" s="1"/>
  <c r="F39" i="29"/>
  <c r="Z8" i="29" s="1"/>
  <c r="G39" i="29"/>
  <c r="AA8" i="29" s="1"/>
  <c r="F12" i="29"/>
  <c r="W8" i="29" s="1"/>
  <c r="G26" i="29"/>
  <c r="R8" i="29" s="1"/>
  <c r="F26" i="29"/>
  <c r="Q8" i="29" s="1"/>
  <c r="H26" i="29"/>
  <c r="S8" i="29" s="1"/>
  <c r="N8" i="29" s="1"/>
  <c r="N9" i="29" s="1"/>
  <c r="N10" i="29" s="1"/>
  <c r="N11" i="29" s="1"/>
  <c r="N12" i="29" s="1"/>
  <c r="N13" i="29" s="1"/>
  <c r="N14" i="29" s="1"/>
  <c r="N15" i="29" s="1"/>
  <c r="N16" i="29" s="1"/>
  <c r="N17" i="29" s="1"/>
  <c r="N18" i="29" s="1"/>
  <c r="N19" i="29" s="1"/>
  <c r="N20" i="29" s="1"/>
  <c r="N21" i="29" s="1"/>
  <c r="N22" i="29" s="1"/>
  <c r="N23" i="29" s="1"/>
  <c r="N24" i="29" s="1"/>
  <c r="N25" i="29" s="1"/>
  <c r="N26" i="29" s="1"/>
  <c r="N27" i="29" s="1"/>
  <c r="N28" i="29" s="1"/>
  <c r="N29" i="29" s="1"/>
  <c r="N30" i="29" s="1"/>
  <c r="N31" i="29" s="1"/>
  <c r="N32" i="29" s="1"/>
  <c r="N33" i="29" s="1"/>
  <c r="N34" i="29" s="1"/>
  <c r="N35" i="29" s="1"/>
  <c r="N36" i="29" s="1"/>
  <c r="N37" i="29" s="1"/>
  <c r="N38" i="29" s="1"/>
  <c r="N39" i="29" s="1"/>
  <c r="N40" i="29" s="1"/>
  <c r="N41" i="29" s="1"/>
  <c r="N42" i="29" s="1"/>
  <c r="N43" i="29" s="1"/>
  <c r="N44" i="29" s="1"/>
  <c r="N45" i="29" s="1"/>
  <c r="N46" i="29" s="1"/>
  <c r="N47" i="29" s="1"/>
  <c r="N48" i="29" s="1"/>
  <c r="N49" i="29" s="1"/>
  <c r="N50" i="29" s="1"/>
  <c r="N51" i="29" s="1"/>
  <c r="H39" i="25"/>
  <c r="AB8" i="25" s="1"/>
  <c r="O8" i="25" s="1"/>
  <c r="F39" i="25"/>
  <c r="Z8" i="25" s="1"/>
  <c r="G39" i="25"/>
  <c r="AA8" i="25" s="1"/>
  <c r="C27" i="4"/>
  <c r="C6" i="4"/>
  <c r="O9" i="25" l="1"/>
  <c r="O10" i="25" s="1"/>
  <c r="O11" i="25" s="1"/>
  <c r="O12" i="25" s="1"/>
  <c r="O13" i="25" s="1"/>
  <c r="O14" i="25" s="1"/>
  <c r="O15" i="25" s="1"/>
  <c r="O16" i="25" s="1"/>
  <c r="O17" i="25" s="1"/>
  <c r="O18" i="25" s="1"/>
  <c r="O19" i="25" s="1"/>
  <c r="O20" i="25" s="1"/>
  <c r="O21" i="25" s="1"/>
  <c r="O22" i="25" s="1"/>
  <c r="O23" i="25" s="1"/>
  <c r="O24" i="25" s="1"/>
  <c r="O25" i="25" s="1"/>
  <c r="O26" i="25" s="1"/>
  <c r="O27" i="25" s="1"/>
  <c r="O28" i="25" s="1"/>
  <c r="O29" i="25" s="1"/>
  <c r="O30" i="25" s="1"/>
  <c r="O31" i="25" s="1"/>
  <c r="O32" i="25" s="1"/>
  <c r="O33" i="25" s="1"/>
  <c r="O34" i="25" s="1"/>
  <c r="O35" i="25" s="1"/>
  <c r="O36" i="25" s="1"/>
  <c r="O37" i="25" s="1"/>
  <c r="O38" i="25" s="1"/>
  <c r="O39" i="25" s="1"/>
  <c r="O40" i="25" s="1"/>
  <c r="O41" i="25" s="1"/>
  <c r="O42" i="25" s="1"/>
  <c r="O43" i="25" s="1"/>
  <c r="O44" i="25" s="1"/>
  <c r="O45" i="25" s="1"/>
  <c r="O46" i="25" s="1"/>
  <c r="O47" i="25" s="1"/>
  <c r="O48" i="25" s="1"/>
  <c r="O49" i="25" s="1"/>
  <c r="O50" i="25" s="1"/>
  <c r="O51" i="25" s="1"/>
  <c r="D19" i="30"/>
  <c r="V8" i="29"/>
  <c r="U8" i="29"/>
  <c r="T8" i="29"/>
  <c r="C9" i="4"/>
  <c r="C29" i="4"/>
  <c r="C20" i="4"/>
  <c r="A28" i="4"/>
  <c r="C22" i="2"/>
  <c r="D22" i="2"/>
  <c r="E22" i="2"/>
  <c r="B22" i="2"/>
  <c r="E10" i="22" l="1"/>
  <c r="E33" i="22"/>
  <c r="E20" i="22"/>
  <c r="E23" i="22"/>
  <c r="E21" i="22"/>
  <c r="E18" i="22"/>
  <c r="E7" i="22"/>
  <c r="E32" i="22"/>
  <c r="E19" i="22"/>
  <c r="E8" i="22"/>
  <c r="E35" i="22"/>
  <c r="E34" i="22"/>
  <c r="E9" i="22"/>
  <c r="E22" i="22"/>
  <c r="E10" i="23"/>
  <c r="E34" i="23"/>
  <c r="E18" i="23"/>
  <c r="E33" i="23"/>
  <c r="E7" i="23"/>
  <c r="E22" i="23"/>
  <c r="E32" i="23"/>
  <c r="E20" i="23"/>
  <c r="E35" i="23"/>
  <c r="E21" i="23"/>
  <c r="E23" i="23"/>
  <c r="E19" i="23"/>
  <c r="E9" i="23"/>
  <c r="E8" i="23"/>
  <c r="E8" i="24"/>
  <c r="E21" i="24"/>
  <c r="E19" i="24"/>
  <c r="E18" i="24"/>
  <c r="E20" i="24"/>
  <c r="E33" i="24"/>
  <c r="E7" i="24"/>
  <c r="E35" i="24"/>
  <c r="E10" i="24"/>
  <c r="E9" i="24"/>
  <c r="E22" i="24"/>
  <c r="E23" i="24"/>
  <c r="E32" i="24"/>
  <c r="E34" i="24"/>
  <c r="E32" i="8"/>
  <c r="E34" i="8"/>
  <c r="E35" i="8"/>
  <c r="E33" i="8"/>
  <c r="A14" i="4"/>
  <c r="A24" i="4"/>
  <c r="C23" i="4"/>
  <c r="C30" i="4"/>
  <c r="C10" i="4"/>
  <c r="C11" i="4"/>
  <c r="C22" i="4"/>
  <c r="E37" i="24" l="1"/>
  <c r="F33" i="24"/>
  <c r="F32" i="24" s="1"/>
  <c r="H33" i="24"/>
  <c r="H32" i="24" s="1"/>
  <c r="G33" i="24"/>
  <c r="G32" i="24" s="1"/>
  <c r="E37" i="23"/>
  <c r="E37" i="22"/>
  <c r="H23" i="24"/>
  <c r="F23" i="24"/>
  <c r="G23" i="24"/>
  <c r="E12" i="23"/>
  <c r="F7" i="23"/>
  <c r="G7" i="23"/>
  <c r="H7" i="23"/>
  <c r="F20" i="24"/>
  <c r="G20" i="24"/>
  <c r="H20" i="24"/>
  <c r="F8" i="23"/>
  <c r="H8" i="23"/>
  <c r="G8" i="23"/>
  <c r="F22" i="23"/>
  <c r="G22" i="23"/>
  <c r="H22" i="23"/>
  <c r="E12" i="22"/>
  <c r="H7" i="22"/>
  <c r="F7" i="22"/>
  <c r="G7" i="22"/>
  <c r="E25" i="24"/>
  <c r="G18" i="24"/>
  <c r="H18" i="24"/>
  <c r="F18" i="24"/>
  <c r="G22" i="24"/>
  <c r="H22" i="24"/>
  <c r="F22" i="24"/>
  <c r="F19" i="24"/>
  <c r="G19" i="24"/>
  <c r="H19" i="24"/>
  <c r="F19" i="23"/>
  <c r="G19" i="23"/>
  <c r="H19" i="23"/>
  <c r="H33" i="23"/>
  <c r="H32" i="23" s="1"/>
  <c r="F33" i="23"/>
  <c r="F32" i="23" s="1"/>
  <c r="G33" i="23"/>
  <c r="G32" i="23" s="1"/>
  <c r="H9" i="22"/>
  <c r="G9" i="22"/>
  <c r="F9" i="22"/>
  <c r="H21" i="22"/>
  <c r="G21" i="22"/>
  <c r="F21" i="22"/>
  <c r="F9" i="24"/>
  <c r="H9" i="24"/>
  <c r="G9" i="24"/>
  <c r="H21" i="24"/>
  <c r="F21" i="24"/>
  <c r="G21" i="24"/>
  <c r="G23" i="23"/>
  <c r="H23" i="23"/>
  <c r="F23" i="23"/>
  <c r="E25" i="23"/>
  <c r="F18" i="23"/>
  <c r="H18" i="23"/>
  <c r="G18" i="23"/>
  <c r="H23" i="22"/>
  <c r="F23" i="22"/>
  <c r="G23" i="22"/>
  <c r="H9" i="23"/>
  <c r="F9" i="23"/>
  <c r="G9" i="23"/>
  <c r="E12" i="24"/>
  <c r="F10" i="24"/>
  <c r="G10" i="24"/>
  <c r="H10" i="24"/>
  <c r="G21" i="23"/>
  <c r="F21" i="23"/>
  <c r="H21" i="23"/>
  <c r="F35" i="22"/>
  <c r="F34" i="22" s="1"/>
  <c r="H35" i="22"/>
  <c r="H34" i="22" s="1"/>
  <c r="G35" i="22"/>
  <c r="G34" i="22" s="1"/>
  <c r="F20" i="22"/>
  <c r="H20" i="22"/>
  <c r="G20" i="22"/>
  <c r="F22" i="22"/>
  <c r="H22" i="22"/>
  <c r="G22" i="22"/>
  <c r="H8" i="24"/>
  <c r="G8" i="24"/>
  <c r="F8" i="24"/>
  <c r="H35" i="24"/>
  <c r="H34" i="24" s="1"/>
  <c r="F35" i="24"/>
  <c r="F34" i="24" s="1"/>
  <c r="G35" i="24"/>
  <c r="G34" i="24" s="1"/>
  <c r="F35" i="23"/>
  <c r="F34" i="23" s="1"/>
  <c r="H35" i="23"/>
  <c r="H34" i="23" s="1"/>
  <c r="G35" i="23"/>
  <c r="G34" i="23" s="1"/>
  <c r="G10" i="23"/>
  <c r="F10" i="23"/>
  <c r="H10" i="23"/>
  <c r="H8" i="22"/>
  <c r="G8" i="22"/>
  <c r="F8" i="22"/>
  <c r="F33" i="22"/>
  <c r="F32" i="22" s="1"/>
  <c r="F37" i="22" s="1"/>
  <c r="W8" i="22" s="1"/>
  <c r="H33" i="22"/>
  <c r="H32" i="22" s="1"/>
  <c r="H37" i="22" s="1"/>
  <c r="Y8" i="22" s="1"/>
  <c r="G33" i="22"/>
  <c r="G32" i="22" s="1"/>
  <c r="G37" i="22" s="1"/>
  <c r="X8" i="22" s="1"/>
  <c r="E25" i="22"/>
  <c r="G18" i="22"/>
  <c r="H18" i="22"/>
  <c r="F18" i="22"/>
  <c r="G7" i="24"/>
  <c r="F7" i="24"/>
  <c r="H7" i="24"/>
  <c r="F20" i="23"/>
  <c r="H20" i="23"/>
  <c r="G20" i="23"/>
  <c r="H19" i="22"/>
  <c r="G19" i="22"/>
  <c r="F19" i="22"/>
  <c r="H10" i="22"/>
  <c r="G10" i="22"/>
  <c r="F10" i="22"/>
  <c r="F33" i="8"/>
  <c r="F32" i="8" s="1"/>
  <c r="G33" i="8"/>
  <c r="G32" i="8" s="1"/>
  <c r="H33" i="8"/>
  <c r="H32" i="8" s="1"/>
  <c r="H35" i="8"/>
  <c r="H34" i="8" s="1"/>
  <c r="F35" i="8"/>
  <c r="F34" i="8" s="1"/>
  <c r="G35" i="8"/>
  <c r="G34" i="8" s="1"/>
  <c r="E37" i="8"/>
  <c r="C4" i="4"/>
  <c r="G25" i="24" l="1"/>
  <c r="O8" i="24" s="1"/>
  <c r="F25" i="22"/>
  <c r="N8" i="22" s="1"/>
  <c r="Q8" i="22" s="1"/>
  <c r="F25" i="23"/>
  <c r="N8" i="23" s="1"/>
  <c r="S8" i="23" s="1"/>
  <c r="H12" i="23"/>
  <c r="V8" i="23" s="1"/>
  <c r="M8" i="23" s="1"/>
  <c r="M9" i="23" s="1"/>
  <c r="M10" i="23" s="1"/>
  <c r="M11" i="23" s="1"/>
  <c r="M12" i="23" s="1"/>
  <c r="M13" i="23" s="1"/>
  <c r="M14" i="23" s="1"/>
  <c r="M15" i="23" s="1"/>
  <c r="M16" i="23" s="1"/>
  <c r="M17" i="23" s="1"/>
  <c r="M18" i="23" s="1"/>
  <c r="M19" i="23" s="1"/>
  <c r="M20" i="23" s="1"/>
  <c r="M21" i="23" s="1"/>
  <c r="M22" i="23" s="1"/>
  <c r="M23" i="23" s="1"/>
  <c r="M24" i="23" s="1"/>
  <c r="M25" i="23" s="1"/>
  <c r="M26" i="23" s="1"/>
  <c r="M27" i="23" s="1"/>
  <c r="M28" i="23" s="1"/>
  <c r="M29" i="23" s="1"/>
  <c r="M30" i="23" s="1"/>
  <c r="M31" i="23" s="1"/>
  <c r="M32" i="23" s="1"/>
  <c r="M33" i="23" s="1"/>
  <c r="M34" i="23" s="1"/>
  <c r="M35" i="23" s="1"/>
  <c r="M36" i="23" s="1"/>
  <c r="M37" i="23" s="1"/>
  <c r="M38" i="23" s="1"/>
  <c r="M39" i="23" s="1"/>
  <c r="M40" i="23" s="1"/>
  <c r="M41" i="23" s="1"/>
  <c r="M42" i="23" s="1"/>
  <c r="M43" i="23" s="1"/>
  <c r="M44" i="23" s="1"/>
  <c r="M45" i="23" s="1"/>
  <c r="M46" i="23" s="1"/>
  <c r="M47" i="23" s="1"/>
  <c r="M48" i="23" s="1"/>
  <c r="M49" i="23" s="1"/>
  <c r="M50" i="23" s="1"/>
  <c r="M51" i="23" s="1"/>
  <c r="G37" i="23"/>
  <c r="X8" i="23" s="1"/>
  <c r="F25" i="24"/>
  <c r="N8" i="24" s="1"/>
  <c r="G12" i="23"/>
  <c r="U8" i="23" s="1"/>
  <c r="G37" i="24"/>
  <c r="X8" i="24" s="1"/>
  <c r="S8" i="22"/>
  <c r="R8" i="22"/>
  <c r="F37" i="23"/>
  <c r="W8" i="23" s="1"/>
  <c r="H25" i="24"/>
  <c r="P8" i="24" s="1"/>
  <c r="F12" i="23"/>
  <c r="T8" i="23" s="1"/>
  <c r="H37" i="24"/>
  <c r="Y8" i="24" s="1"/>
  <c r="H37" i="23"/>
  <c r="Y8" i="23" s="1"/>
  <c r="F37" i="24"/>
  <c r="W8" i="24" s="1"/>
  <c r="H12" i="24"/>
  <c r="V8" i="24" s="1"/>
  <c r="M8" i="24" s="1"/>
  <c r="M9" i="24" s="1"/>
  <c r="M10" i="24" s="1"/>
  <c r="M11" i="24" s="1"/>
  <c r="M12" i="24" s="1"/>
  <c r="M13" i="24" s="1"/>
  <c r="M14" i="24" s="1"/>
  <c r="M15" i="24" s="1"/>
  <c r="M16" i="24" s="1"/>
  <c r="M17" i="24" s="1"/>
  <c r="M18" i="24" s="1"/>
  <c r="M19" i="24" s="1"/>
  <c r="M20" i="24" s="1"/>
  <c r="M21" i="24" s="1"/>
  <c r="M22" i="24" s="1"/>
  <c r="M23" i="24" s="1"/>
  <c r="M24" i="24" s="1"/>
  <c r="M25" i="24" s="1"/>
  <c r="M26" i="24" s="1"/>
  <c r="M27" i="24" s="1"/>
  <c r="M28" i="24" s="1"/>
  <c r="M29" i="24" s="1"/>
  <c r="M30" i="24" s="1"/>
  <c r="M31" i="24" s="1"/>
  <c r="M32" i="24" s="1"/>
  <c r="M33" i="24" s="1"/>
  <c r="M34" i="24" s="1"/>
  <c r="M35" i="24" s="1"/>
  <c r="M36" i="24" s="1"/>
  <c r="M37" i="24" s="1"/>
  <c r="M38" i="24" s="1"/>
  <c r="M39" i="24" s="1"/>
  <c r="M40" i="24" s="1"/>
  <c r="M41" i="24" s="1"/>
  <c r="M42" i="24" s="1"/>
  <c r="M43" i="24" s="1"/>
  <c r="M44" i="24" s="1"/>
  <c r="M45" i="24" s="1"/>
  <c r="M46" i="24" s="1"/>
  <c r="M47" i="24" s="1"/>
  <c r="M48" i="24" s="1"/>
  <c r="M49" i="24" s="1"/>
  <c r="M50" i="24" s="1"/>
  <c r="M51" i="24" s="1"/>
  <c r="G25" i="22"/>
  <c r="O8" i="22" s="1"/>
  <c r="G12" i="24"/>
  <c r="U8" i="24" s="1"/>
  <c r="G12" i="22"/>
  <c r="U8" i="22" s="1"/>
  <c r="H25" i="22"/>
  <c r="P8" i="22" s="1"/>
  <c r="F12" i="24"/>
  <c r="T8" i="24" s="1"/>
  <c r="G25" i="23"/>
  <c r="O8" i="23" s="1"/>
  <c r="F12" i="22"/>
  <c r="T8" i="22" s="1"/>
  <c r="H25" i="23"/>
  <c r="P8" i="23" s="1"/>
  <c r="H12" i="22"/>
  <c r="V8" i="22" s="1"/>
  <c r="M8" i="22" s="1"/>
  <c r="M9" i="22" s="1"/>
  <c r="M10" i="22" s="1"/>
  <c r="M11" i="22" s="1"/>
  <c r="M12" i="22" s="1"/>
  <c r="M13" i="22" s="1"/>
  <c r="M14" i="22" s="1"/>
  <c r="M15" i="22" s="1"/>
  <c r="M16" i="22" s="1"/>
  <c r="M17" i="22" s="1"/>
  <c r="M18" i="22" s="1"/>
  <c r="M19" i="22" s="1"/>
  <c r="M20" i="22" s="1"/>
  <c r="M21" i="22" s="1"/>
  <c r="M22" i="22" s="1"/>
  <c r="M23" i="22" s="1"/>
  <c r="M24" i="22" s="1"/>
  <c r="M25" i="22" s="1"/>
  <c r="M26" i="22" s="1"/>
  <c r="M27" i="22" s="1"/>
  <c r="M28" i="22" s="1"/>
  <c r="M29" i="22" s="1"/>
  <c r="M30" i="22" s="1"/>
  <c r="M31" i="22" s="1"/>
  <c r="M32" i="22" s="1"/>
  <c r="M33" i="22" s="1"/>
  <c r="M34" i="22" s="1"/>
  <c r="M35" i="22" s="1"/>
  <c r="M36" i="22" s="1"/>
  <c r="M37" i="22" s="1"/>
  <c r="M38" i="22" s="1"/>
  <c r="M39" i="22" s="1"/>
  <c r="M40" i="22" s="1"/>
  <c r="M41" i="22" s="1"/>
  <c r="M42" i="22" s="1"/>
  <c r="M43" i="22" s="1"/>
  <c r="M44" i="22" s="1"/>
  <c r="M45" i="22" s="1"/>
  <c r="M46" i="22" s="1"/>
  <c r="M47" i="22" s="1"/>
  <c r="M48" i="22" s="1"/>
  <c r="M49" i="22" s="1"/>
  <c r="M50" i="22" s="1"/>
  <c r="M51" i="22" s="1"/>
  <c r="H37" i="8"/>
  <c r="F37" i="8"/>
  <c r="G37" i="8"/>
  <c r="C25" i="8"/>
  <c r="C12" i="8"/>
  <c r="D8" i="8" s="1"/>
  <c r="D8" i="25" s="1"/>
  <c r="E8" i="25" s="1"/>
  <c r="R8" i="23" l="1"/>
  <c r="Q8" i="23"/>
  <c r="R8" i="24"/>
  <c r="S8" i="24"/>
  <c r="Q8" i="24"/>
  <c r="G8" i="25"/>
  <c r="F8" i="25"/>
  <c r="H8" i="25"/>
  <c r="X8" i="8"/>
  <c r="W8" i="8"/>
  <c r="Y8" i="8"/>
  <c r="E8" i="8"/>
  <c r="D22" i="8"/>
  <c r="D23" i="25" s="1"/>
  <c r="E23" i="25" s="1"/>
  <c r="D21" i="8"/>
  <c r="D22" i="25" s="1"/>
  <c r="E22" i="25" s="1"/>
  <c r="D9" i="8"/>
  <c r="D9" i="25" s="1"/>
  <c r="E9" i="25" s="1"/>
  <c r="D19" i="8"/>
  <c r="D20" i="25" s="1"/>
  <c r="E20" i="25" s="1"/>
  <c r="D7" i="8"/>
  <c r="D7" i="25" s="1"/>
  <c r="D10" i="8"/>
  <c r="D10" i="25" s="1"/>
  <c r="E10" i="25" s="1"/>
  <c r="D20" i="8"/>
  <c r="D21" i="25" s="1"/>
  <c r="E21" i="25" s="1"/>
  <c r="D18" i="8"/>
  <c r="D19" i="25" s="1"/>
  <c r="D23" i="8"/>
  <c r="D24" i="25" s="1"/>
  <c r="E24" i="25" s="1"/>
  <c r="G10" i="25" l="1"/>
  <c r="F10" i="25"/>
  <c r="H10" i="25"/>
  <c r="F20" i="25"/>
  <c r="G20" i="25"/>
  <c r="H20" i="25"/>
  <c r="F9" i="25"/>
  <c r="G9" i="25"/>
  <c r="H9" i="25"/>
  <c r="F24" i="25"/>
  <c r="G24" i="25"/>
  <c r="H24" i="25"/>
  <c r="E7" i="25"/>
  <c r="H7" i="25" s="1"/>
  <c r="D12" i="25"/>
  <c r="H23" i="25"/>
  <c r="F23" i="25"/>
  <c r="G23" i="25"/>
  <c r="F8" i="8"/>
  <c r="G8" i="8"/>
  <c r="H8" i="8"/>
  <c r="G22" i="25"/>
  <c r="H22" i="25"/>
  <c r="F22" i="25"/>
  <c r="E19" i="25"/>
  <c r="D26" i="25"/>
  <c r="H21" i="25"/>
  <c r="G21" i="25"/>
  <c r="F21" i="25"/>
  <c r="E23" i="8"/>
  <c r="E19" i="8"/>
  <c r="E21" i="8"/>
  <c r="E20" i="8"/>
  <c r="E22" i="8"/>
  <c r="E9" i="8"/>
  <c r="E18" i="8"/>
  <c r="E10" i="8"/>
  <c r="E7" i="8"/>
  <c r="D12" i="8"/>
  <c r="D25" i="8"/>
  <c r="H19" i="8" l="1"/>
  <c r="G19" i="8"/>
  <c r="F19" i="8"/>
  <c r="F7" i="8"/>
  <c r="H7" i="8"/>
  <c r="G7" i="8"/>
  <c r="H23" i="8"/>
  <c r="G23" i="8"/>
  <c r="F23" i="8"/>
  <c r="E12" i="25"/>
  <c r="H12" i="25"/>
  <c r="F7" i="25"/>
  <c r="F12" i="25" s="1"/>
  <c r="G7" i="25"/>
  <c r="G12" i="25" s="1"/>
  <c r="H20" i="8"/>
  <c r="F20" i="8"/>
  <c r="G20" i="8"/>
  <c r="E26" i="25"/>
  <c r="H19" i="25"/>
  <c r="H26" i="25" s="1"/>
  <c r="G19" i="25"/>
  <c r="G26" i="25" s="1"/>
  <c r="F19" i="25"/>
  <c r="F26" i="25" s="1"/>
  <c r="G10" i="8"/>
  <c r="F10" i="8"/>
  <c r="H10" i="8"/>
  <c r="H18" i="8"/>
  <c r="G18" i="8"/>
  <c r="F18" i="8"/>
  <c r="G21" i="8"/>
  <c r="F21" i="8"/>
  <c r="H21" i="8"/>
  <c r="F9" i="8"/>
  <c r="G9" i="8"/>
  <c r="H9" i="8"/>
  <c r="H22" i="8"/>
  <c r="F22" i="8"/>
  <c r="G22" i="8"/>
  <c r="E25" i="8"/>
  <c r="E12" i="8"/>
  <c r="X8" i="25" l="1"/>
  <c r="W8" i="25"/>
  <c r="R8" i="25"/>
  <c r="Q8" i="25"/>
  <c r="Y8" i="25"/>
  <c r="M8" i="25" s="1"/>
  <c r="S8" i="25"/>
  <c r="N8" i="25" s="1"/>
  <c r="G12" i="8"/>
  <c r="U8" i="8" s="1"/>
  <c r="H25" i="8"/>
  <c r="F25" i="8"/>
  <c r="G25" i="8"/>
  <c r="F12" i="8"/>
  <c r="H12" i="8"/>
  <c r="C25" i="4"/>
  <c r="C24" i="4"/>
  <c r="C5" i="4"/>
  <c r="C19" i="4"/>
  <c r="C17" i="4"/>
  <c r="C18" i="4"/>
  <c r="A3" i="4"/>
  <c r="A8" i="4"/>
  <c r="C8" i="4" s="1"/>
  <c r="C14" i="4"/>
  <c r="C67" i="2"/>
  <c r="B67" i="2"/>
  <c r="D26" i="2"/>
  <c r="E26" i="2"/>
  <c r="F26" i="2"/>
  <c r="G26" i="2"/>
  <c r="H26" i="2"/>
  <c r="I26" i="2"/>
  <c r="J26" i="2"/>
  <c r="K26" i="2"/>
  <c r="L26" i="2"/>
  <c r="M26" i="2"/>
  <c r="N26" i="2"/>
  <c r="O26" i="2"/>
  <c r="C31" i="2"/>
  <c r="C30" i="2"/>
  <c r="C32" i="2"/>
  <c r="C33" i="2"/>
  <c r="C34" i="2"/>
  <c r="C35" i="2"/>
  <c r="C36" i="2"/>
  <c r="C37" i="2"/>
  <c r="C38" i="2"/>
  <c r="C39" i="2"/>
  <c r="C40" i="2"/>
  <c r="C41" i="2"/>
  <c r="C42" i="2"/>
  <c r="C43" i="2"/>
  <c r="C44" i="2"/>
  <c r="C45" i="2"/>
  <c r="C27" i="2"/>
  <c r="C26" i="2" s="1"/>
  <c r="C28" i="2"/>
  <c r="C29" i="2"/>
  <c r="N9" i="25" l="1"/>
  <c r="N10" i="25" s="1"/>
  <c r="N11" i="25" s="1"/>
  <c r="N12" i="25" s="1"/>
  <c r="N13" i="25" s="1"/>
  <c r="N14" i="25" s="1"/>
  <c r="N15" i="25" s="1"/>
  <c r="N16" i="25" s="1"/>
  <c r="N17" i="25" s="1"/>
  <c r="N18" i="25" s="1"/>
  <c r="N19" i="25" s="1"/>
  <c r="N20" i="25" s="1"/>
  <c r="N21" i="25" s="1"/>
  <c r="N22" i="25" s="1"/>
  <c r="N23" i="25" s="1"/>
  <c r="N24" i="25" s="1"/>
  <c r="N25" i="25" s="1"/>
  <c r="N26" i="25" s="1"/>
  <c r="N27" i="25" s="1"/>
  <c r="N28" i="25" s="1"/>
  <c r="N29" i="25" s="1"/>
  <c r="N30" i="25" s="1"/>
  <c r="N31" i="25" s="1"/>
  <c r="N32" i="25" s="1"/>
  <c r="N33" i="25" s="1"/>
  <c r="N34" i="25" s="1"/>
  <c r="N35" i="25" s="1"/>
  <c r="N36" i="25" s="1"/>
  <c r="N37" i="25" s="1"/>
  <c r="N38" i="25" s="1"/>
  <c r="N39" i="25" s="1"/>
  <c r="N40" i="25" s="1"/>
  <c r="N41" i="25" s="1"/>
  <c r="N42" i="25" s="1"/>
  <c r="N43" i="25" s="1"/>
  <c r="N44" i="25" s="1"/>
  <c r="N45" i="25" s="1"/>
  <c r="N46" i="25" s="1"/>
  <c r="N47" i="25" s="1"/>
  <c r="N48" i="25" s="1"/>
  <c r="N49" i="25" s="1"/>
  <c r="N50" i="25" s="1"/>
  <c r="N51" i="25" s="1"/>
  <c r="B19" i="30"/>
  <c r="M9" i="25"/>
  <c r="M10" i="25" s="1"/>
  <c r="M11" i="25" s="1"/>
  <c r="M12" i="25" s="1"/>
  <c r="M13" i="25" s="1"/>
  <c r="M14" i="25" s="1"/>
  <c r="M15" i="25" s="1"/>
  <c r="M16" i="25" s="1"/>
  <c r="M17" i="25" s="1"/>
  <c r="M18" i="25" s="1"/>
  <c r="M19" i="25" s="1"/>
  <c r="M20" i="25" s="1"/>
  <c r="M21" i="25" s="1"/>
  <c r="M22" i="25" s="1"/>
  <c r="M23" i="25" s="1"/>
  <c r="M24" i="25" s="1"/>
  <c r="M25" i="25" s="1"/>
  <c r="M26" i="25" s="1"/>
  <c r="M27" i="25" s="1"/>
  <c r="M28" i="25" s="1"/>
  <c r="M29" i="25" s="1"/>
  <c r="M30" i="25" s="1"/>
  <c r="M31" i="25" s="1"/>
  <c r="M32" i="25" s="1"/>
  <c r="M33" i="25" s="1"/>
  <c r="M34" i="25" s="1"/>
  <c r="M35" i="25" s="1"/>
  <c r="M36" i="25" s="1"/>
  <c r="M37" i="25" s="1"/>
  <c r="M38" i="25" s="1"/>
  <c r="M39" i="25" s="1"/>
  <c r="M40" i="25" s="1"/>
  <c r="M41" i="25" s="1"/>
  <c r="M42" i="25" s="1"/>
  <c r="M43" i="25" s="1"/>
  <c r="M44" i="25" s="1"/>
  <c r="M45" i="25" s="1"/>
  <c r="M46" i="25" s="1"/>
  <c r="M47" i="25" s="1"/>
  <c r="M48" i="25" s="1"/>
  <c r="M49" i="25" s="1"/>
  <c r="M50" i="25" s="1"/>
  <c r="M51" i="25" s="1"/>
  <c r="C19" i="30"/>
  <c r="B43" i="4"/>
  <c r="B42" i="4"/>
  <c r="V8" i="25"/>
  <c r="U8" i="25"/>
  <c r="T8" i="25"/>
  <c r="O8" i="8"/>
  <c r="P8" i="8"/>
  <c r="N8" i="8"/>
  <c r="V8" i="8"/>
  <c r="T8" i="8"/>
  <c r="C3" i="4"/>
  <c r="C15" i="4"/>
  <c r="M8" i="8" l="1"/>
  <c r="M9" i="8" s="1"/>
  <c r="M10" i="8" s="1"/>
  <c r="M11" i="8" s="1"/>
  <c r="M12" i="8" s="1"/>
  <c r="M13" i="8" s="1"/>
  <c r="M14" i="8" s="1"/>
  <c r="M15" i="8" s="1"/>
  <c r="M16" i="8" s="1"/>
  <c r="M17" i="8" s="1"/>
  <c r="M18" i="8" s="1"/>
  <c r="M19" i="8" s="1"/>
  <c r="M20" i="8" s="1"/>
  <c r="M21" i="8" s="1"/>
  <c r="M22" i="8" s="1"/>
  <c r="M23" i="8" s="1"/>
  <c r="M24" i="8" s="1"/>
  <c r="M25" i="8" s="1"/>
  <c r="M26" i="8" s="1"/>
  <c r="M27" i="8" s="1"/>
  <c r="M28" i="8" s="1"/>
  <c r="M29" i="8" s="1"/>
  <c r="M30" i="8" s="1"/>
  <c r="M31" i="8" s="1"/>
  <c r="M32" i="8" s="1"/>
  <c r="M33" i="8" s="1"/>
  <c r="M34" i="8" s="1"/>
  <c r="M35" i="8" s="1"/>
  <c r="M36" i="8" s="1"/>
  <c r="M37" i="8" s="1"/>
  <c r="M38" i="8" s="1"/>
  <c r="M39" i="8" s="1"/>
  <c r="M40" i="8" s="1"/>
  <c r="M41" i="8" s="1"/>
  <c r="M42" i="8" s="1"/>
  <c r="M43" i="8" s="1"/>
  <c r="M44" i="8" s="1"/>
  <c r="M45" i="8" s="1"/>
  <c r="M46" i="8" s="1"/>
  <c r="M47" i="8" s="1"/>
  <c r="M48" i="8" s="1"/>
  <c r="M49" i="8" s="1"/>
  <c r="M50" i="8" s="1"/>
  <c r="M51" i="8" s="1"/>
  <c r="B15" i="1"/>
  <c r="B17" i="1"/>
  <c r="B16" i="1"/>
  <c r="B12" i="1"/>
  <c r="R8" i="8"/>
  <c r="Q8" i="8"/>
  <c r="S8" i="8"/>
  <c r="B48" i="4"/>
  <c r="B47" i="4"/>
  <c r="B46" i="4"/>
  <c r="B14" i="1"/>
  <c r="B13" i="1"/>
  <c r="C21" i="4"/>
  <c r="C40" i="4" s="1"/>
  <c r="Q4" i="29" l="1"/>
  <c r="W4" i="29"/>
  <c r="AA4" i="29"/>
  <c r="U4" i="29"/>
  <c r="V4" i="29"/>
  <c r="AB4" i="29"/>
  <c r="R4" i="29"/>
  <c r="X4" i="29"/>
  <c r="S4" i="29"/>
  <c r="Y4" i="29"/>
  <c r="Z4" i="29"/>
  <c r="T4" i="29"/>
  <c r="K35" i="5"/>
  <c r="Q35" i="5" s="1"/>
  <c r="J35" i="5"/>
  <c r="P35" i="5" s="1"/>
  <c r="K37" i="5"/>
  <c r="Q37" i="5" s="1"/>
  <c r="J37" i="5"/>
  <c r="P37" i="5" s="1"/>
  <c r="I37" i="5"/>
  <c r="O37" i="5" s="1"/>
  <c r="I35" i="5"/>
  <c r="O35" i="5" s="1"/>
  <c r="W4" i="8"/>
  <c r="W9" i="8" s="1"/>
  <c r="W4" i="24"/>
  <c r="W9" i="24" s="1"/>
  <c r="N4" i="24"/>
  <c r="N9" i="24" s="1"/>
  <c r="T4" i="24"/>
  <c r="T9" i="24" s="1"/>
  <c r="N4" i="8"/>
  <c r="T4" i="8"/>
  <c r="T9" i="8" s="1"/>
  <c r="R4" i="24"/>
  <c r="R9" i="24" s="1"/>
  <c r="R4" i="8"/>
  <c r="S4" i="24"/>
  <c r="S9" i="24" s="1"/>
  <c r="S4" i="8"/>
  <c r="S9" i="8" s="1"/>
  <c r="V4" i="8"/>
  <c r="V9" i="8" s="1"/>
  <c r="Y4" i="24"/>
  <c r="Y9" i="24" s="1"/>
  <c r="V4" i="24"/>
  <c r="V9" i="24" s="1"/>
  <c r="Y4" i="8"/>
  <c r="Y9" i="8" s="1"/>
  <c r="P4" i="8"/>
  <c r="P4" i="24"/>
  <c r="P9" i="24" s="1"/>
  <c r="Q4" i="24"/>
  <c r="Q9" i="24" s="1"/>
  <c r="Q4" i="8"/>
  <c r="O4" i="8"/>
  <c r="U4" i="8"/>
  <c r="U9" i="8" s="1"/>
  <c r="U4" i="24"/>
  <c r="U9" i="24" s="1"/>
  <c r="O4" i="24"/>
  <c r="O9" i="24" s="1"/>
  <c r="X4" i="8"/>
  <c r="X9" i="8" s="1"/>
  <c r="X4" i="24"/>
  <c r="X9" i="24" s="1"/>
  <c r="H40" i="24"/>
  <c r="H40" i="8"/>
  <c r="F13" i="24"/>
  <c r="F40" i="8"/>
  <c r="F40" i="24"/>
  <c r="G40" i="8"/>
  <c r="G40" i="24"/>
  <c r="F39" i="24"/>
  <c r="F14" i="24"/>
  <c r="F38" i="24"/>
  <c r="F27" i="24"/>
  <c r="F26" i="24"/>
  <c r="H13" i="24"/>
  <c r="H14" i="24"/>
  <c r="H38" i="24"/>
  <c r="H39" i="24"/>
  <c r="H26" i="24"/>
  <c r="H27" i="24"/>
  <c r="G13" i="24"/>
  <c r="G14" i="24"/>
  <c r="G39" i="24"/>
  <c r="G38" i="24"/>
  <c r="G27" i="24"/>
  <c r="G26" i="24"/>
  <c r="F26" i="8"/>
  <c r="C47" i="4"/>
  <c r="C48" i="4"/>
  <c r="C46" i="4"/>
  <c r="H39" i="8"/>
  <c r="H38" i="8"/>
  <c r="H26" i="8"/>
  <c r="H14" i="8"/>
  <c r="H27" i="8"/>
  <c r="H13" i="8"/>
  <c r="G37" i="5"/>
  <c r="M37" i="5" s="1"/>
  <c r="O4" i="23" s="1"/>
  <c r="O9" i="23" s="1"/>
  <c r="F37" i="5"/>
  <c r="H35" i="5"/>
  <c r="G35" i="5"/>
  <c r="F35" i="5"/>
  <c r="H37" i="5"/>
  <c r="N37" i="5" s="1"/>
  <c r="Y4" i="23" s="1"/>
  <c r="Y9" i="23" s="1"/>
  <c r="Q4" i="23" l="1"/>
  <c r="Q9" i="23" s="1"/>
  <c r="Q10" i="23" s="1"/>
  <c r="Q11" i="23" s="1"/>
  <c r="Q12" i="23" s="1"/>
  <c r="Q13" i="23" s="1"/>
  <c r="Q14" i="23" s="1"/>
  <c r="Q15" i="23" s="1"/>
  <c r="Q16" i="23" s="1"/>
  <c r="Q17" i="23" s="1"/>
  <c r="Q18" i="23" s="1"/>
  <c r="Q19" i="23" s="1"/>
  <c r="Q20" i="23" s="1"/>
  <c r="Q21" i="23" s="1"/>
  <c r="Q22" i="23" s="1"/>
  <c r="Q23" i="23" s="1"/>
  <c r="Q24" i="23" s="1"/>
  <c r="Q25" i="23" s="1"/>
  <c r="R4" i="23"/>
  <c r="R9" i="23" s="1"/>
  <c r="R10" i="23" s="1"/>
  <c r="R11" i="23" s="1"/>
  <c r="R12" i="23" s="1"/>
  <c r="R13" i="23" s="1"/>
  <c r="R14" i="23" s="1"/>
  <c r="R15" i="23" s="1"/>
  <c r="R16" i="23" s="1"/>
  <c r="R17" i="23" s="1"/>
  <c r="R18" i="23" s="1"/>
  <c r="R19" i="23" s="1"/>
  <c r="R20" i="23" s="1"/>
  <c r="R21" i="23" s="1"/>
  <c r="R22" i="23" s="1"/>
  <c r="R23" i="23" s="1"/>
  <c r="R24" i="23" s="1"/>
  <c r="R25" i="23" s="1"/>
  <c r="S4" i="23"/>
  <c r="S9" i="23" s="1"/>
  <c r="S10" i="23" s="1"/>
  <c r="S11" i="23" s="1"/>
  <c r="S12" i="23" s="1"/>
  <c r="S13" i="23" s="1"/>
  <c r="S14" i="23" s="1"/>
  <c r="S15" i="23" s="1"/>
  <c r="S16" i="23" s="1"/>
  <c r="S17" i="23" s="1"/>
  <c r="S18" i="23" s="1"/>
  <c r="S19" i="23" s="1"/>
  <c r="S20" i="23" s="1"/>
  <c r="S21" i="23" s="1"/>
  <c r="S22" i="23" s="1"/>
  <c r="S23" i="23" s="1"/>
  <c r="S24" i="23" s="1"/>
  <c r="S25" i="23" s="1"/>
  <c r="L37" i="5"/>
  <c r="G38" i="23" s="1"/>
  <c r="R9" i="8"/>
  <c r="R10" i="8" s="1"/>
  <c r="R11" i="8" s="1"/>
  <c r="R12" i="8" s="1"/>
  <c r="R13" i="8" s="1"/>
  <c r="R14" i="8" s="1"/>
  <c r="R15" i="8" s="1"/>
  <c r="R16" i="8" s="1"/>
  <c r="R17" i="8" s="1"/>
  <c r="R18" i="8" s="1"/>
  <c r="R19" i="8" s="1"/>
  <c r="R20" i="8" s="1"/>
  <c r="R21" i="8" s="1"/>
  <c r="R22" i="8" s="1"/>
  <c r="R23" i="8" s="1"/>
  <c r="R24" i="8" s="1"/>
  <c r="R25" i="8" s="1"/>
  <c r="P9" i="8"/>
  <c r="P10" i="8" s="1"/>
  <c r="P11" i="8" s="1"/>
  <c r="P12" i="8" s="1"/>
  <c r="P13" i="8" s="1"/>
  <c r="P14" i="8" s="1"/>
  <c r="P15" i="8" s="1"/>
  <c r="P16" i="8" s="1"/>
  <c r="P17" i="8" s="1"/>
  <c r="P18" i="8" s="1"/>
  <c r="P19" i="8" s="1"/>
  <c r="P20" i="8" s="1"/>
  <c r="P21" i="8" s="1"/>
  <c r="P22" i="8" s="1"/>
  <c r="P23" i="8" s="1"/>
  <c r="P24" i="8" s="1"/>
  <c r="P25" i="8" s="1"/>
  <c r="P26" i="8" s="1"/>
  <c r="P27" i="8" s="1"/>
  <c r="P28" i="8" s="1"/>
  <c r="P29" i="8" s="1"/>
  <c r="P30" i="8" s="1"/>
  <c r="P31" i="8" s="1"/>
  <c r="P32" i="8" s="1"/>
  <c r="P33" i="8" s="1"/>
  <c r="P34" i="8" s="1"/>
  <c r="P35" i="8" s="1"/>
  <c r="P36" i="8" s="1"/>
  <c r="P37" i="8" s="1"/>
  <c r="P38" i="8" s="1"/>
  <c r="P39" i="8" s="1"/>
  <c r="N9" i="8"/>
  <c r="N10" i="8" s="1"/>
  <c r="N11" i="8" s="1"/>
  <c r="N12" i="8" s="1"/>
  <c r="N13" i="8" s="1"/>
  <c r="N14" i="8" s="1"/>
  <c r="N15" i="8" s="1"/>
  <c r="N16" i="8" s="1"/>
  <c r="N17" i="8" s="1"/>
  <c r="N18" i="8" s="1"/>
  <c r="N19" i="8" s="1"/>
  <c r="N20" i="8" s="1"/>
  <c r="N21" i="8" s="1"/>
  <c r="N22" i="8" s="1"/>
  <c r="N23" i="8" s="1"/>
  <c r="N24" i="8" s="1"/>
  <c r="N25" i="8" s="1"/>
  <c r="Q9" i="8"/>
  <c r="Q10" i="8" s="1"/>
  <c r="Q11" i="8" s="1"/>
  <c r="Q12" i="8" s="1"/>
  <c r="Q13" i="8" s="1"/>
  <c r="Q14" i="8" s="1"/>
  <c r="Q15" i="8" s="1"/>
  <c r="Q16" i="8" s="1"/>
  <c r="Q17" i="8" s="1"/>
  <c r="Q18" i="8" s="1"/>
  <c r="Q19" i="8" s="1"/>
  <c r="Q20" i="8" s="1"/>
  <c r="Q21" i="8" s="1"/>
  <c r="Q22" i="8" s="1"/>
  <c r="Q23" i="8" s="1"/>
  <c r="Q24" i="8" s="1"/>
  <c r="Q25" i="8" s="1"/>
  <c r="O9" i="8"/>
  <c r="O10" i="8" s="1"/>
  <c r="O11" i="8" s="1"/>
  <c r="O12" i="8" s="1"/>
  <c r="O13" i="8" s="1"/>
  <c r="O14" i="8" s="1"/>
  <c r="O15" i="8" s="1"/>
  <c r="O16" i="8" s="1"/>
  <c r="O17" i="8" s="1"/>
  <c r="O18" i="8" s="1"/>
  <c r="O19" i="8" s="1"/>
  <c r="O20" i="8" s="1"/>
  <c r="O21" i="8" s="1"/>
  <c r="O22" i="8" s="1"/>
  <c r="O23" i="8" s="1"/>
  <c r="O24" i="8" s="1"/>
  <c r="O25" i="8" s="1"/>
  <c r="S10" i="8"/>
  <c r="S11" i="8" s="1"/>
  <c r="S12" i="8" s="1"/>
  <c r="S13" i="8" s="1"/>
  <c r="S14" i="8" s="1"/>
  <c r="S15" i="8" s="1"/>
  <c r="S16" i="8" s="1"/>
  <c r="S17" i="8" s="1"/>
  <c r="S18" i="8" s="1"/>
  <c r="S19" i="8" s="1"/>
  <c r="S20" i="8" s="1"/>
  <c r="S21" i="8" s="1"/>
  <c r="S22" i="8" s="1"/>
  <c r="S23" i="8" s="1"/>
  <c r="P4" i="23"/>
  <c r="P9" i="23" s="1"/>
  <c r="S10" i="24"/>
  <c r="S11" i="24" s="1"/>
  <c r="S12" i="24" s="1"/>
  <c r="S13" i="24" s="1"/>
  <c r="S14" i="24" s="1"/>
  <c r="S15" i="24" s="1"/>
  <c r="S16" i="24" s="1"/>
  <c r="S17" i="24" s="1"/>
  <c r="S18" i="24" s="1"/>
  <c r="S19" i="24" s="1"/>
  <c r="S20" i="24" s="1"/>
  <c r="S21" i="24" s="1"/>
  <c r="S22" i="24" s="1"/>
  <c r="S23" i="24" s="1"/>
  <c r="S24" i="24" s="1"/>
  <c r="X4" i="23"/>
  <c r="X9" i="23" s="1"/>
  <c r="Q10" i="24"/>
  <c r="Q11" i="24" s="1"/>
  <c r="Q12" i="24" s="1"/>
  <c r="Q13" i="24" s="1"/>
  <c r="Q14" i="24" s="1"/>
  <c r="Q15" i="24" s="1"/>
  <c r="Q16" i="24" s="1"/>
  <c r="Q17" i="24" s="1"/>
  <c r="Q18" i="24" s="1"/>
  <c r="Q19" i="24" s="1"/>
  <c r="Q20" i="24" s="1"/>
  <c r="Q21" i="24" s="1"/>
  <c r="Q22" i="24" s="1"/>
  <c r="Q23" i="24" s="1"/>
  <c r="Q24" i="24" s="1"/>
  <c r="I40" i="5"/>
  <c r="O40" i="5" s="1"/>
  <c r="T9" i="29" s="1"/>
  <c r="Q4" i="22"/>
  <c r="Q9" i="22" s="1"/>
  <c r="U4" i="23"/>
  <c r="U9" i="23" s="1"/>
  <c r="V4" i="23"/>
  <c r="V9" i="23" s="1"/>
  <c r="R10" i="24"/>
  <c r="R11" i="24" s="1"/>
  <c r="R12" i="24" s="1"/>
  <c r="R13" i="24" s="1"/>
  <c r="R14" i="24" s="1"/>
  <c r="R15" i="24" s="1"/>
  <c r="R16" i="24" s="1"/>
  <c r="R17" i="24" s="1"/>
  <c r="R18" i="24" s="1"/>
  <c r="R19" i="24" s="1"/>
  <c r="R20" i="24" s="1"/>
  <c r="R21" i="24" s="1"/>
  <c r="R22" i="24" s="1"/>
  <c r="R23" i="24" s="1"/>
  <c r="R24" i="24" s="1"/>
  <c r="R4" i="22"/>
  <c r="R9" i="22" s="1"/>
  <c r="J40" i="5"/>
  <c r="P40" i="5" s="1"/>
  <c r="U9" i="29" s="1"/>
  <c r="S4" i="22"/>
  <c r="S9" i="22" s="1"/>
  <c r="K40" i="5"/>
  <c r="Q40" i="5" s="1"/>
  <c r="V9" i="29" s="1"/>
  <c r="Y10" i="23"/>
  <c r="Y11" i="23" s="1"/>
  <c r="Y12" i="23" s="1"/>
  <c r="Y13" i="23" s="1"/>
  <c r="Y14" i="23" s="1"/>
  <c r="Y15" i="23" s="1"/>
  <c r="Y16" i="23" s="1"/>
  <c r="Y17" i="23" s="1"/>
  <c r="Y18" i="23" s="1"/>
  <c r="Y19" i="23" s="1"/>
  <c r="Y20" i="23" s="1"/>
  <c r="Y21" i="23" s="1"/>
  <c r="Y22" i="23" s="1"/>
  <c r="Y23" i="23" s="1"/>
  <c r="Y24" i="23" s="1"/>
  <c r="Y25" i="23" s="1"/>
  <c r="G14" i="23"/>
  <c r="G27" i="23"/>
  <c r="X10" i="24"/>
  <c r="X11" i="24" s="1"/>
  <c r="X12" i="24" s="1"/>
  <c r="X13" i="24" s="1"/>
  <c r="X14" i="24" s="1"/>
  <c r="X15" i="24" s="1"/>
  <c r="X16" i="24" s="1"/>
  <c r="X17" i="24" s="1"/>
  <c r="X18" i="24" s="1"/>
  <c r="X19" i="24" s="1"/>
  <c r="X20" i="24" s="1"/>
  <c r="X21" i="24" s="1"/>
  <c r="X22" i="24" s="1"/>
  <c r="X23" i="24" s="1"/>
  <c r="X24" i="24" s="1"/>
  <c r="H13" i="23"/>
  <c r="H26" i="23"/>
  <c r="H14" i="23"/>
  <c r="W10" i="24"/>
  <c r="W11" i="24" s="1"/>
  <c r="W12" i="24" s="1"/>
  <c r="W13" i="24" s="1"/>
  <c r="W14" i="24" s="1"/>
  <c r="W15" i="24" s="1"/>
  <c r="W16" i="24" s="1"/>
  <c r="W17" i="24" s="1"/>
  <c r="W18" i="24" s="1"/>
  <c r="W19" i="24" s="1"/>
  <c r="W20" i="24" s="1"/>
  <c r="W21" i="24" s="1"/>
  <c r="W22" i="24" s="1"/>
  <c r="W23" i="24" s="1"/>
  <c r="W24" i="24" s="1"/>
  <c r="G13" i="23"/>
  <c r="H27" i="23"/>
  <c r="P10" i="24"/>
  <c r="P11" i="24" s="1"/>
  <c r="P12" i="24" s="1"/>
  <c r="P13" i="24" s="1"/>
  <c r="P14" i="24" s="1"/>
  <c r="P15" i="24" s="1"/>
  <c r="P16" i="24" s="1"/>
  <c r="P17" i="24" s="1"/>
  <c r="P18" i="24" s="1"/>
  <c r="P19" i="24" s="1"/>
  <c r="P20" i="24" s="1"/>
  <c r="P21" i="24" s="1"/>
  <c r="P22" i="24" s="1"/>
  <c r="P23" i="24" s="1"/>
  <c r="P24" i="24" s="1"/>
  <c r="O10" i="24"/>
  <c r="O11" i="24" s="1"/>
  <c r="O12" i="24" s="1"/>
  <c r="O13" i="24" s="1"/>
  <c r="O14" i="24" s="1"/>
  <c r="O15" i="24" s="1"/>
  <c r="O16" i="24" s="1"/>
  <c r="O17" i="24" s="1"/>
  <c r="O18" i="24" s="1"/>
  <c r="O19" i="24" s="1"/>
  <c r="O20" i="24" s="1"/>
  <c r="O21" i="24" s="1"/>
  <c r="O22" i="24" s="1"/>
  <c r="O23" i="24" s="1"/>
  <c r="O24" i="24" s="1"/>
  <c r="G26" i="23"/>
  <c r="Y10" i="24"/>
  <c r="Y11" i="24" s="1"/>
  <c r="Y12" i="24" s="1"/>
  <c r="Y13" i="24" s="1"/>
  <c r="Y14" i="24" s="1"/>
  <c r="Y15" i="24" s="1"/>
  <c r="Y16" i="24" s="1"/>
  <c r="Y17" i="24" s="1"/>
  <c r="Y18" i="24" s="1"/>
  <c r="Y19" i="24" s="1"/>
  <c r="Y20" i="24" s="1"/>
  <c r="Y21" i="24" s="1"/>
  <c r="Y22" i="24" s="1"/>
  <c r="Y23" i="24" s="1"/>
  <c r="Y24" i="24" s="1"/>
  <c r="N10" i="24"/>
  <c r="N11" i="24" s="1"/>
  <c r="N12" i="24" s="1"/>
  <c r="N13" i="24" s="1"/>
  <c r="N14" i="24" s="1"/>
  <c r="N15" i="24" s="1"/>
  <c r="N16" i="24" s="1"/>
  <c r="N17" i="24" s="1"/>
  <c r="N18" i="24" s="1"/>
  <c r="N19" i="24" s="1"/>
  <c r="N20" i="24" s="1"/>
  <c r="N21" i="24" s="1"/>
  <c r="N22" i="24" s="1"/>
  <c r="N23" i="24" s="1"/>
  <c r="N24" i="24" s="1"/>
  <c r="V10" i="8"/>
  <c r="V11" i="8" s="1"/>
  <c r="V12" i="8" s="1"/>
  <c r="V13" i="8" s="1"/>
  <c r="V14" i="8" s="1"/>
  <c r="V15" i="8" s="1"/>
  <c r="V16" i="8" s="1"/>
  <c r="V17" i="8" s="1"/>
  <c r="V18" i="8" s="1"/>
  <c r="V19" i="8" s="1"/>
  <c r="V20" i="8" s="1"/>
  <c r="V21" i="8" s="1"/>
  <c r="V22" i="8" s="1"/>
  <c r="V23" i="8" s="1"/>
  <c r="V24" i="8" s="1"/>
  <c r="Y10" i="8"/>
  <c r="Y11" i="8" s="1"/>
  <c r="Y12" i="8" s="1"/>
  <c r="Y13" i="8" s="1"/>
  <c r="Y14" i="8" s="1"/>
  <c r="Y15" i="8" s="1"/>
  <c r="Y16" i="8" s="1"/>
  <c r="Y17" i="8" s="1"/>
  <c r="Y18" i="8" s="1"/>
  <c r="Y19" i="8" s="1"/>
  <c r="Y20" i="8" s="1"/>
  <c r="Y21" i="8" s="1"/>
  <c r="Y22" i="8" s="1"/>
  <c r="Y23" i="8" s="1"/>
  <c r="Y24" i="8" s="1"/>
  <c r="W10" i="8"/>
  <c r="W11" i="8" s="1"/>
  <c r="W12" i="8" s="1"/>
  <c r="W13" i="8" s="1"/>
  <c r="W14" i="8" s="1"/>
  <c r="W15" i="8" s="1"/>
  <c r="W16" i="8" s="1"/>
  <c r="W17" i="8" s="1"/>
  <c r="W18" i="8" s="1"/>
  <c r="W19" i="8" s="1"/>
  <c r="W20" i="8" s="1"/>
  <c r="W21" i="8" s="1"/>
  <c r="W22" i="8" s="1"/>
  <c r="W23" i="8" s="1"/>
  <c r="W24" i="8" s="1"/>
  <c r="F39" i="8"/>
  <c r="F38" i="8"/>
  <c r="F27" i="8"/>
  <c r="F14" i="8"/>
  <c r="F13" i="8"/>
  <c r="M35" i="5"/>
  <c r="G40" i="5"/>
  <c r="M40" i="5" s="1"/>
  <c r="G38" i="8"/>
  <c r="G39" i="8"/>
  <c r="G13" i="8"/>
  <c r="G14" i="8"/>
  <c r="G27" i="8"/>
  <c r="G26" i="8"/>
  <c r="L35" i="5"/>
  <c r="F40" i="5"/>
  <c r="L40" i="5" s="1"/>
  <c r="N35" i="5"/>
  <c r="H40" i="5"/>
  <c r="N40" i="5" s="1"/>
  <c r="V10" i="29" l="1"/>
  <c r="V11" i="29" s="1"/>
  <c r="V12" i="29" s="1"/>
  <c r="V13" i="29" s="1"/>
  <c r="V14" i="29" s="1"/>
  <c r="V15" i="29" s="1"/>
  <c r="V16" i="29" s="1"/>
  <c r="V17" i="29" s="1"/>
  <c r="V18" i="29" s="1"/>
  <c r="V19" i="29" s="1"/>
  <c r="V20" i="29" s="1"/>
  <c r="V21" i="29" s="1"/>
  <c r="V22" i="29" s="1"/>
  <c r="V23" i="29" s="1"/>
  <c r="V24" i="29" s="1"/>
  <c r="V25" i="29" s="1"/>
  <c r="V26" i="29" s="1"/>
  <c r="V27" i="29" s="1"/>
  <c r="V28" i="29" s="1"/>
  <c r="V29" i="29" s="1"/>
  <c r="V30" i="29" s="1"/>
  <c r="V31" i="29" s="1"/>
  <c r="V32" i="29" s="1"/>
  <c r="V33" i="29" s="1"/>
  <c r="V34" i="29" s="1"/>
  <c r="V35" i="29" s="1"/>
  <c r="V36" i="29" s="1"/>
  <c r="V37" i="29" s="1"/>
  <c r="V38" i="29" s="1"/>
  <c r="V39" i="29" s="1"/>
  <c r="V40" i="29" s="1"/>
  <c r="V41" i="29" s="1"/>
  <c r="V42" i="29" s="1"/>
  <c r="V43" i="29" s="1"/>
  <c r="V44" i="29" s="1"/>
  <c r="V45" i="29" s="1"/>
  <c r="V46" i="29" s="1"/>
  <c r="V47" i="29" s="1"/>
  <c r="V48" i="29" s="1"/>
  <c r="V49" i="29" s="1"/>
  <c r="V50" i="29" s="1"/>
  <c r="V51" i="29" s="1"/>
  <c r="T10" i="29"/>
  <c r="T11" i="29" s="1"/>
  <c r="T12" i="29" s="1"/>
  <c r="T13" i="29" s="1"/>
  <c r="T14" i="29" s="1"/>
  <c r="T15" i="29" s="1"/>
  <c r="T16" i="29" s="1"/>
  <c r="T17" i="29" s="1"/>
  <c r="T18" i="29" s="1"/>
  <c r="T19" i="29" s="1"/>
  <c r="T20" i="29" s="1"/>
  <c r="T21" i="29" s="1"/>
  <c r="T22" i="29" s="1"/>
  <c r="T23" i="29" s="1"/>
  <c r="T24" i="29" s="1"/>
  <c r="T25" i="29" s="1"/>
  <c r="T26" i="29" s="1"/>
  <c r="T27" i="29" s="1"/>
  <c r="T28" i="29" s="1"/>
  <c r="T29" i="29" s="1"/>
  <c r="T30" i="29" s="1"/>
  <c r="T31" i="29" s="1"/>
  <c r="T32" i="29" s="1"/>
  <c r="T33" i="29" s="1"/>
  <c r="T34" i="29" s="1"/>
  <c r="T35" i="29" s="1"/>
  <c r="T36" i="29" s="1"/>
  <c r="T37" i="29" s="1"/>
  <c r="T38" i="29" s="1"/>
  <c r="T39" i="29" s="1"/>
  <c r="T40" i="29" s="1"/>
  <c r="T41" i="29" s="1"/>
  <c r="T42" i="29" s="1"/>
  <c r="T43" i="29" s="1"/>
  <c r="T44" i="29" s="1"/>
  <c r="T45" i="29" s="1"/>
  <c r="T46" i="29" s="1"/>
  <c r="T47" i="29" s="1"/>
  <c r="T48" i="29" s="1"/>
  <c r="T49" i="29" s="1"/>
  <c r="T50" i="29" s="1"/>
  <c r="T51" i="29" s="1"/>
  <c r="U10" i="29"/>
  <c r="U11" i="29" s="1"/>
  <c r="U12" i="29" s="1"/>
  <c r="U13" i="29" s="1"/>
  <c r="U14" i="29" s="1"/>
  <c r="U15" i="29" s="1"/>
  <c r="U16" i="29" s="1"/>
  <c r="U17" i="29" s="1"/>
  <c r="U18" i="29" s="1"/>
  <c r="U19" i="29" s="1"/>
  <c r="U20" i="29" s="1"/>
  <c r="U21" i="29" s="1"/>
  <c r="U22" i="29" s="1"/>
  <c r="U23" i="29" s="1"/>
  <c r="U24" i="29" s="1"/>
  <c r="U25" i="29" s="1"/>
  <c r="U26" i="29" s="1"/>
  <c r="U27" i="29" s="1"/>
  <c r="U28" i="29" s="1"/>
  <c r="U29" i="29" s="1"/>
  <c r="U30" i="29" s="1"/>
  <c r="U31" i="29" s="1"/>
  <c r="U32" i="29" s="1"/>
  <c r="U33" i="29" s="1"/>
  <c r="U34" i="29" s="1"/>
  <c r="U35" i="29" s="1"/>
  <c r="U36" i="29" s="1"/>
  <c r="U37" i="29" s="1"/>
  <c r="U38" i="29" s="1"/>
  <c r="U39" i="29" s="1"/>
  <c r="U40" i="29" s="1"/>
  <c r="U41" i="29" s="1"/>
  <c r="U42" i="29" s="1"/>
  <c r="U43" i="29" s="1"/>
  <c r="U44" i="29" s="1"/>
  <c r="U45" i="29" s="1"/>
  <c r="U46" i="29" s="1"/>
  <c r="U47" i="29" s="1"/>
  <c r="U48" i="29" s="1"/>
  <c r="U49" i="29" s="1"/>
  <c r="U50" i="29" s="1"/>
  <c r="U51" i="29" s="1"/>
  <c r="Q4" i="25"/>
  <c r="Q9" i="25" s="1"/>
  <c r="F27" i="29"/>
  <c r="G42" i="29"/>
  <c r="F42" i="29"/>
  <c r="F14" i="29"/>
  <c r="H42" i="29"/>
  <c r="W9" i="29"/>
  <c r="F13" i="29"/>
  <c r="H40" i="29"/>
  <c r="Z9" i="29"/>
  <c r="F28" i="29"/>
  <c r="G41" i="29"/>
  <c r="Q9" i="29"/>
  <c r="F41" i="29"/>
  <c r="H41" i="29"/>
  <c r="F29" i="29"/>
  <c r="F15" i="29"/>
  <c r="G40" i="29"/>
  <c r="F40" i="29"/>
  <c r="AA9" i="29"/>
  <c r="G15" i="29"/>
  <c r="X9" i="29"/>
  <c r="G28" i="29"/>
  <c r="G14" i="29"/>
  <c r="G29" i="29"/>
  <c r="G27" i="29"/>
  <c r="G13" i="29"/>
  <c r="R9" i="29"/>
  <c r="H13" i="29"/>
  <c r="H27" i="29"/>
  <c r="H28" i="29"/>
  <c r="Y9" i="29"/>
  <c r="AB9" i="29"/>
  <c r="S9" i="29"/>
  <c r="H29" i="29"/>
  <c r="H14" i="29"/>
  <c r="H15" i="29"/>
  <c r="H38" i="23"/>
  <c r="N4" i="23"/>
  <c r="N9" i="23" s="1"/>
  <c r="N10" i="23" s="1"/>
  <c r="N11" i="23" s="1"/>
  <c r="N12" i="23" s="1"/>
  <c r="N13" i="23" s="1"/>
  <c r="N14" i="23" s="1"/>
  <c r="N15" i="23" s="1"/>
  <c r="N16" i="23" s="1"/>
  <c r="N17" i="23" s="1"/>
  <c r="N18" i="23" s="1"/>
  <c r="N19" i="23" s="1"/>
  <c r="N20" i="23" s="1"/>
  <c r="N21" i="23" s="1"/>
  <c r="N22" i="23" s="1"/>
  <c r="N23" i="23" s="1"/>
  <c r="N24" i="23" s="1"/>
  <c r="N25" i="23" s="1"/>
  <c r="H39" i="23"/>
  <c r="W4" i="23"/>
  <c r="W9" i="23" s="1"/>
  <c r="W10" i="23" s="1"/>
  <c r="W11" i="23" s="1"/>
  <c r="W12" i="23" s="1"/>
  <c r="W13" i="23" s="1"/>
  <c r="W14" i="23" s="1"/>
  <c r="W15" i="23" s="1"/>
  <c r="W16" i="23" s="1"/>
  <c r="W17" i="23" s="1"/>
  <c r="W18" i="23" s="1"/>
  <c r="W19" i="23" s="1"/>
  <c r="W20" i="23" s="1"/>
  <c r="W21" i="23" s="1"/>
  <c r="W22" i="23" s="1"/>
  <c r="W23" i="23" s="1"/>
  <c r="W24" i="23" s="1"/>
  <c r="W25" i="23" s="1"/>
  <c r="F13" i="23"/>
  <c r="F26" i="23"/>
  <c r="G39" i="23"/>
  <c r="H40" i="23"/>
  <c r="F27" i="23"/>
  <c r="F38" i="23"/>
  <c r="F40" i="23"/>
  <c r="F39" i="23"/>
  <c r="G40" i="23"/>
  <c r="T4" i="23"/>
  <c r="T9" i="23" s="1"/>
  <c r="F14" i="23"/>
  <c r="X10" i="23"/>
  <c r="X11" i="23" s="1"/>
  <c r="X12" i="23" s="1"/>
  <c r="X13" i="23" s="1"/>
  <c r="X14" i="23" s="1"/>
  <c r="X15" i="23" s="1"/>
  <c r="X16" i="23" s="1"/>
  <c r="X17" i="23" s="1"/>
  <c r="X18" i="23" s="1"/>
  <c r="X19" i="23" s="1"/>
  <c r="X20" i="23" s="1"/>
  <c r="X21" i="23" s="1"/>
  <c r="X22" i="23" s="1"/>
  <c r="X23" i="23" s="1"/>
  <c r="X24" i="23" s="1"/>
  <c r="X25" i="23" s="1"/>
  <c r="S25" i="24"/>
  <c r="S26" i="24" s="1"/>
  <c r="S27" i="24" s="1"/>
  <c r="S28" i="24" s="1"/>
  <c r="S29" i="24" s="1"/>
  <c r="S30" i="24" s="1"/>
  <c r="S31" i="24" s="1"/>
  <c r="S32" i="24" s="1"/>
  <c r="S33" i="24" s="1"/>
  <c r="S34" i="24" s="1"/>
  <c r="S35" i="24" s="1"/>
  <c r="S36" i="24" s="1"/>
  <c r="S37" i="24" s="1"/>
  <c r="S38" i="24" s="1"/>
  <c r="S39" i="24" s="1"/>
  <c r="S40" i="24" s="1"/>
  <c r="S41" i="24" s="1"/>
  <c r="S42" i="24" s="1"/>
  <c r="S43" i="24" s="1"/>
  <c r="S44" i="24" s="1"/>
  <c r="S45" i="24" s="1"/>
  <c r="S46" i="24" s="1"/>
  <c r="S47" i="24" s="1"/>
  <c r="S48" i="24" s="1"/>
  <c r="S49" i="24" s="1"/>
  <c r="S50" i="24" s="1"/>
  <c r="S51" i="24" s="1"/>
  <c r="R25" i="24"/>
  <c r="Q25" i="24"/>
  <c r="Q26" i="24" s="1"/>
  <c r="Q27" i="24" s="1"/>
  <c r="Q28" i="24" s="1"/>
  <c r="Q29" i="24" s="1"/>
  <c r="Q30" i="24" s="1"/>
  <c r="Q31" i="24" s="1"/>
  <c r="Q32" i="24" s="1"/>
  <c r="Q33" i="24" s="1"/>
  <c r="Q34" i="24" s="1"/>
  <c r="Q35" i="24" s="1"/>
  <c r="Q36" i="24" s="1"/>
  <c r="Q37" i="24" s="1"/>
  <c r="Q38" i="24" s="1"/>
  <c r="Q39" i="24" s="1"/>
  <c r="Q40" i="24" s="1"/>
  <c r="Q41" i="24" s="1"/>
  <c r="Q42" i="24" s="1"/>
  <c r="Q43" i="24" s="1"/>
  <c r="Q44" i="24" s="1"/>
  <c r="Q45" i="24" s="1"/>
  <c r="Q46" i="24" s="1"/>
  <c r="Q47" i="24" s="1"/>
  <c r="Q48" i="24" s="1"/>
  <c r="Q49" i="24" s="1"/>
  <c r="Q50" i="24" s="1"/>
  <c r="Q51" i="24" s="1"/>
  <c r="S26" i="23"/>
  <c r="Q26" i="23"/>
  <c r="R26" i="23"/>
  <c r="Q26" i="8"/>
  <c r="Q27" i="8" s="1"/>
  <c r="Q28" i="8" s="1"/>
  <c r="Q29" i="8" s="1"/>
  <c r="Q30" i="8" s="1"/>
  <c r="Q31" i="8" s="1"/>
  <c r="Q32" i="8" s="1"/>
  <c r="Q33" i="8" s="1"/>
  <c r="Q34" i="8" s="1"/>
  <c r="Q35" i="8" s="1"/>
  <c r="Q36" i="8" s="1"/>
  <c r="Q37" i="8" s="1"/>
  <c r="Q38" i="8" s="1"/>
  <c r="Q39" i="8" s="1"/>
  <c r="Q40" i="8" s="1"/>
  <c r="Q41" i="8" s="1"/>
  <c r="Q42" i="8" s="1"/>
  <c r="Q43" i="8" s="1"/>
  <c r="Q44" i="8" s="1"/>
  <c r="Q45" i="8" s="1"/>
  <c r="Q46" i="8" s="1"/>
  <c r="Q47" i="8" s="1"/>
  <c r="Q48" i="8" s="1"/>
  <c r="Q49" i="8" s="1"/>
  <c r="Q50" i="8" s="1"/>
  <c r="Q51" i="8" s="1"/>
  <c r="R26" i="8"/>
  <c r="R27" i="8" s="1"/>
  <c r="R28" i="8" s="1"/>
  <c r="R29" i="8" s="1"/>
  <c r="R30" i="8" s="1"/>
  <c r="R31" i="8" s="1"/>
  <c r="R32" i="8" s="1"/>
  <c r="R33" i="8" s="1"/>
  <c r="R34" i="8" s="1"/>
  <c r="R35" i="8" s="1"/>
  <c r="R36" i="8" s="1"/>
  <c r="R37" i="8" s="1"/>
  <c r="R38" i="8" s="1"/>
  <c r="R39" i="8" s="1"/>
  <c r="R40" i="8" s="1"/>
  <c r="R41" i="8" s="1"/>
  <c r="R42" i="8" s="1"/>
  <c r="R43" i="8" s="1"/>
  <c r="R44" i="8" s="1"/>
  <c r="R45" i="8" s="1"/>
  <c r="R46" i="8" s="1"/>
  <c r="R47" i="8" s="1"/>
  <c r="R48" i="8" s="1"/>
  <c r="R49" i="8" s="1"/>
  <c r="R50" i="8" s="1"/>
  <c r="R51" i="8" s="1"/>
  <c r="S24" i="8"/>
  <c r="S25" i="8" s="1"/>
  <c r="AB4" i="25"/>
  <c r="AB9" i="25" s="1"/>
  <c r="S4" i="25"/>
  <c r="S9" i="25" s="1"/>
  <c r="Y4" i="25"/>
  <c r="Y9" i="25" s="1"/>
  <c r="W4" i="25"/>
  <c r="W9" i="25" s="1"/>
  <c r="Z4" i="25"/>
  <c r="Z9" i="25" s="1"/>
  <c r="R10" i="22"/>
  <c r="R11" i="22" s="1"/>
  <c r="R12" i="22" s="1"/>
  <c r="R13" i="22" s="1"/>
  <c r="R14" i="22" s="1"/>
  <c r="R15" i="22" s="1"/>
  <c r="R16" i="22" s="1"/>
  <c r="R17" i="22" s="1"/>
  <c r="R18" i="22" s="1"/>
  <c r="R19" i="22" s="1"/>
  <c r="R20" i="22" s="1"/>
  <c r="R21" i="22" s="1"/>
  <c r="R22" i="22" s="1"/>
  <c r="R23" i="22" s="1"/>
  <c r="R24" i="22" s="1"/>
  <c r="T4" i="22"/>
  <c r="T9" i="22" s="1"/>
  <c r="W4" i="22"/>
  <c r="W9" i="22" s="1"/>
  <c r="N4" i="22"/>
  <c r="N9" i="22" s="1"/>
  <c r="O4" i="22"/>
  <c r="O9" i="22" s="1"/>
  <c r="X4" i="22"/>
  <c r="X9" i="22" s="1"/>
  <c r="U4" i="22"/>
  <c r="U9" i="22" s="1"/>
  <c r="Q10" i="22"/>
  <c r="Q11" i="22" s="1"/>
  <c r="Q12" i="22" s="1"/>
  <c r="Q13" i="22" s="1"/>
  <c r="Q14" i="22" s="1"/>
  <c r="Q15" i="22" s="1"/>
  <c r="Q16" i="22" s="1"/>
  <c r="Q17" i="22" s="1"/>
  <c r="Q18" i="22" s="1"/>
  <c r="Q19" i="22" s="1"/>
  <c r="Q20" i="22" s="1"/>
  <c r="Q21" i="22" s="1"/>
  <c r="Q22" i="22" s="1"/>
  <c r="Q23" i="22" s="1"/>
  <c r="Q24" i="22" s="1"/>
  <c r="T4" i="25"/>
  <c r="T9" i="25" s="1"/>
  <c r="P4" i="22"/>
  <c r="P9" i="22" s="1"/>
  <c r="V4" i="22"/>
  <c r="V9" i="22" s="1"/>
  <c r="Y4" i="22"/>
  <c r="Y9" i="22" s="1"/>
  <c r="X4" i="25"/>
  <c r="X9" i="25" s="1"/>
  <c r="AA4" i="25"/>
  <c r="AA9" i="25" s="1"/>
  <c r="R4" i="25"/>
  <c r="R9" i="25" s="1"/>
  <c r="V4" i="25"/>
  <c r="V9" i="25" s="1"/>
  <c r="S10" i="22"/>
  <c r="S11" i="22" s="1"/>
  <c r="S12" i="22" s="1"/>
  <c r="S13" i="22" s="1"/>
  <c r="S14" i="22" s="1"/>
  <c r="S15" i="22" s="1"/>
  <c r="S16" i="22" s="1"/>
  <c r="S17" i="22" s="1"/>
  <c r="S18" i="22" s="1"/>
  <c r="S19" i="22" s="1"/>
  <c r="S20" i="22" s="1"/>
  <c r="S21" i="22" s="1"/>
  <c r="S22" i="22" s="1"/>
  <c r="S23" i="22" s="1"/>
  <c r="S24" i="22" s="1"/>
  <c r="U4" i="25"/>
  <c r="U9" i="25" s="1"/>
  <c r="O26" i="8"/>
  <c r="O27" i="8" s="1"/>
  <c r="O28" i="8" s="1"/>
  <c r="O29" i="8" s="1"/>
  <c r="O30" i="8" s="1"/>
  <c r="O31" i="8" s="1"/>
  <c r="O32" i="8" s="1"/>
  <c r="O33" i="8" s="1"/>
  <c r="O34" i="8" s="1"/>
  <c r="O35" i="8" s="1"/>
  <c r="O36" i="8" s="1"/>
  <c r="O37" i="8" s="1"/>
  <c r="O38" i="8" s="1"/>
  <c r="O39" i="8" s="1"/>
  <c r="P40" i="8"/>
  <c r="P41" i="8" s="1"/>
  <c r="P42" i="8" s="1"/>
  <c r="P43" i="8" s="1"/>
  <c r="P44" i="8" s="1"/>
  <c r="P45" i="8" s="1"/>
  <c r="N26" i="8"/>
  <c r="N27" i="8" s="1"/>
  <c r="N28" i="8" s="1"/>
  <c r="N29" i="8" s="1"/>
  <c r="N30" i="8" s="1"/>
  <c r="N31" i="8" s="1"/>
  <c r="N32" i="8" s="1"/>
  <c r="N33" i="8" s="1"/>
  <c r="N34" i="8" s="1"/>
  <c r="N35" i="8" s="1"/>
  <c r="N36" i="8" s="1"/>
  <c r="N37" i="8" s="1"/>
  <c r="N38" i="8" s="1"/>
  <c r="N39" i="8" s="1"/>
  <c r="X25" i="24"/>
  <c r="Y25" i="8"/>
  <c r="N25" i="24"/>
  <c r="W25" i="24"/>
  <c r="Y25" i="24"/>
  <c r="P25" i="24"/>
  <c r="P26" i="24" s="1"/>
  <c r="P27" i="24" s="1"/>
  <c r="P28" i="24" s="1"/>
  <c r="P29" i="24" s="1"/>
  <c r="P30" i="24" s="1"/>
  <c r="P31" i="24" s="1"/>
  <c r="P32" i="24" s="1"/>
  <c r="P33" i="24" s="1"/>
  <c r="P34" i="24" s="1"/>
  <c r="P35" i="24" s="1"/>
  <c r="P36" i="24" s="1"/>
  <c r="P37" i="24" s="1"/>
  <c r="P38" i="24" s="1"/>
  <c r="P39" i="24" s="1"/>
  <c r="V25" i="8"/>
  <c r="W25" i="8"/>
  <c r="F15" i="25"/>
  <c r="F29" i="25"/>
  <c r="G42" i="25"/>
  <c r="G29" i="25"/>
  <c r="G15" i="25"/>
  <c r="H29" i="25"/>
  <c r="H15" i="25"/>
  <c r="H42" i="25"/>
  <c r="F42" i="25"/>
  <c r="H40" i="22"/>
  <c r="G40" i="22"/>
  <c r="F40" i="22"/>
  <c r="H28" i="25"/>
  <c r="H13" i="25"/>
  <c r="H14" i="25"/>
  <c r="H27" i="25"/>
  <c r="H26" i="22"/>
  <c r="H27" i="22"/>
  <c r="H13" i="22"/>
  <c r="H14" i="22"/>
  <c r="P10" i="23"/>
  <c r="P11" i="23" s="1"/>
  <c r="P12" i="23" s="1"/>
  <c r="P13" i="23" s="1"/>
  <c r="P14" i="23" s="1"/>
  <c r="P15" i="23" s="1"/>
  <c r="P16" i="23" s="1"/>
  <c r="P17" i="23" s="1"/>
  <c r="P18" i="23" s="1"/>
  <c r="P19" i="23" s="1"/>
  <c r="P20" i="23" s="1"/>
  <c r="P21" i="23" s="1"/>
  <c r="P22" i="23" s="1"/>
  <c r="P23" i="23" s="1"/>
  <c r="P24" i="23" s="1"/>
  <c r="P25" i="23" s="1"/>
  <c r="V10" i="24"/>
  <c r="V11" i="24" s="1"/>
  <c r="V12" i="24" s="1"/>
  <c r="V13" i="24" s="1"/>
  <c r="V14" i="24" s="1"/>
  <c r="V15" i="24" s="1"/>
  <c r="V16" i="24" s="1"/>
  <c r="V17" i="24" s="1"/>
  <c r="V18" i="24" s="1"/>
  <c r="V19" i="24" s="1"/>
  <c r="V20" i="24" s="1"/>
  <c r="V21" i="24" s="1"/>
  <c r="V22" i="24" s="1"/>
  <c r="V23" i="24" s="1"/>
  <c r="V24" i="24" s="1"/>
  <c r="U10" i="24"/>
  <c r="U11" i="24" s="1"/>
  <c r="U12" i="24" s="1"/>
  <c r="U13" i="24" s="1"/>
  <c r="U14" i="24" s="1"/>
  <c r="U15" i="24" s="1"/>
  <c r="U16" i="24" s="1"/>
  <c r="U17" i="24" s="1"/>
  <c r="U18" i="24" s="1"/>
  <c r="U19" i="24" s="1"/>
  <c r="U20" i="24" s="1"/>
  <c r="U21" i="24" s="1"/>
  <c r="U22" i="24" s="1"/>
  <c r="U23" i="24" s="1"/>
  <c r="U24" i="24" s="1"/>
  <c r="H41" i="25"/>
  <c r="G41" i="25"/>
  <c r="F14" i="25"/>
  <c r="G40" i="25"/>
  <c r="F13" i="25"/>
  <c r="F27" i="25"/>
  <c r="F41" i="25"/>
  <c r="F40" i="25"/>
  <c r="H40" i="25"/>
  <c r="F28" i="25"/>
  <c r="G28" i="25"/>
  <c r="G14" i="25"/>
  <c r="G27" i="25"/>
  <c r="G13" i="25"/>
  <c r="F14" i="22"/>
  <c r="F27" i="22"/>
  <c r="G39" i="22"/>
  <c r="H39" i="22"/>
  <c r="G38" i="22"/>
  <c r="F39" i="22"/>
  <c r="F38" i="22"/>
  <c r="F13" i="22"/>
  <c r="H38" i="22"/>
  <c r="F26" i="22"/>
  <c r="G14" i="22"/>
  <c r="G13" i="22"/>
  <c r="G27" i="22"/>
  <c r="G26" i="22"/>
  <c r="T10" i="24"/>
  <c r="T11" i="24" s="1"/>
  <c r="T12" i="24" s="1"/>
  <c r="T13" i="24" s="1"/>
  <c r="T14" i="24" s="1"/>
  <c r="T15" i="24" s="1"/>
  <c r="T16" i="24" s="1"/>
  <c r="T17" i="24" s="1"/>
  <c r="T18" i="24" s="1"/>
  <c r="T19" i="24" s="1"/>
  <c r="T20" i="24" s="1"/>
  <c r="T21" i="24" s="1"/>
  <c r="T22" i="24" s="1"/>
  <c r="T23" i="24" s="1"/>
  <c r="T24" i="24" s="1"/>
  <c r="O10" i="23"/>
  <c r="O11" i="23" s="1"/>
  <c r="O12" i="23" s="1"/>
  <c r="O13" i="23" s="1"/>
  <c r="O14" i="23" s="1"/>
  <c r="O15" i="23" s="1"/>
  <c r="O16" i="23" s="1"/>
  <c r="O17" i="23" s="1"/>
  <c r="O18" i="23" s="1"/>
  <c r="O19" i="23" s="1"/>
  <c r="O20" i="23" s="1"/>
  <c r="O21" i="23" s="1"/>
  <c r="O22" i="23" s="1"/>
  <c r="O23" i="23" s="1"/>
  <c r="O24" i="23" s="1"/>
  <c r="O25" i="23" s="1"/>
  <c r="U10" i="8"/>
  <c r="U11" i="8" s="1"/>
  <c r="U12" i="8" s="1"/>
  <c r="U13" i="8" s="1"/>
  <c r="U14" i="8" s="1"/>
  <c r="U15" i="8" s="1"/>
  <c r="U16" i="8" s="1"/>
  <c r="U17" i="8" s="1"/>
  <c r="U18" i="8" s="1"/>
  <c r="U19" i="8" s="1"/>
  <c r="U20" i="8" s="1"/>
  <c r="U21" i="8" s="1"/>
  <c r="U22" i="8" s="1"/>
  <c r="U23" i="8" s="1"/>
  <c r="U24" i="8" s="1"/>
  <c r="T10" i="8"/>
  <c r="T11" i="8" s="1"/>
  <c r="T12" i="8" s="1"/>
  <c r="T13" i="8" s="1"/>
  <c r="T14" i="8" s="1"/>
  <c r="T15" i="8" s="1"/>
  <c r="T16" i="8" s="1"/>
  <c r="T17" i="8" s="1"/>
  <c r="T18" i="8" s="1"/>
  <c r="T19" i="8" s="1"/>
  <c r="T20" i="8" s="1"/>
  <c r="T21" i="8" s="1"/>
  <c r="T22" i="8" s="1"/>
  <c r="T23" i="8" s="1"/>
  <c r="T24" i="8" s="1"/>
  <c r="X10" i="8"/>
  <c r="X11" i="8" s="1"/>
  <c r="X12" i="8" s="1"/>
  <c r="X13" i="8" s="1"/>
  <c r="X14" i="8" s="1"/>
  <c r="X15" i="8" s="1"/>
  <c r="X16" i="8" s="1"/>
  <c r="X17" i="8" s="1"/>
  <c r="X18" i="8" s="1"/>
  <c r="X19" i="8" s="1"/>
  <c r="X20" i="8" s="1"/>
  <c r="X21" i="8" s="1"/>
  <c r="X22" i="8" s="1"/>
  <c r="X23" i="8" s="1"/>
  <c r="X24" i="8" s="1"/>
  <c r="S10" i="29" l="1"/>
  <c r="S11" i="29" s="1"/>
  <c r="S12" i="29" s="1"/>
  <c r="S13" i="29" s="1"/>
  <c r="S14" i="29" s="1"/>
  <c r="S15" i="29" s="1"/>
  <c r="S16" i="29" s="1"/>
  <c r="S17" i="29" s="1"/>
  <c r="S18" i="29" s="1"/>
  <c r="S19" i="29" s="1"/>
  <c r="S20" i="29" s="1"/>
  <c r="S21" i="29" s="1"/>
  <c r="S22" i="29" s="1"/>
  <c r="S23" i="29" s="1"/>
  <c r="S24" i="29" s="1"/>
  <c r="S25" i="29" s="1"/>
  <c r="S26" i="29" s="1"/>
  <c r="S27" i="29" s="1"/>
  <c r="S28" i="29" s="1"/>
  <c r="S29" i="29" s="1"/>
  <c r="S30" i="29" s="1"/>
  <c r="S31" i="29" s="1"/>
  <c r="S32" i="29" s="1"/>
  <c r="S33" i="29" s="1"/>
  <c r="S34" i="29" s="1"/>
  <c r="S35" i="29" s="1"/>
  <c r="S36" i="29" s="1"/>
  <c r="S37" i="29" s="1"/>
  <c r="S38" i="29" s="1"/>
  <c r="S39" i="29" s="1"/>
  <c r="S40" i="29" s="1"/>
  <c r="S41" i="29" s="1"/>
  <c r="S42" i="29" s="1"/>
  <c r="S43" i="29" s="1"/>
  <c r="S44" i="29" s="1"/>
  <c r="S45" i="29" s="1"/>
  <c r="S46" i="29" s="1"/>
  <c r="S47" i="29" s="1"/>
  <c r="S48" i="29" s="1"/>
  <c r="S49" i="29" s="1"/>
  <c r="S50" i="29" s="1"/>
  <c r="S51" i="29" s="1"/>
  <c r="Z10" i="29"/>
  <c r="Z11" i="29" s="1"/>
  <c r="Z12" i="29" s="1"/>
  <c r="Z13" i="29" s="1"/>
  <c r="Z14" i="29" s="1"/>
  <c r="Z15" i="29" s="1"/>
  <c r="Z16" i="29" s="1"/>
  <c r="Z17" i="29" s="1"/>
  <c r="Z18" i="29" s="1"/>
  <c r="Z19" i="29" s="1"/>
  <c r="Z20" i="29" s="1"/>
  <c r="Z21" i="29" s="1"/>
  <c r="Z22" i="29" s="1"/>
  <c r="Z23" i="29" s="1"/>
  <c r="Z24" i="29" s="1"/>
  <c r="Z25" i="29" s="1"/>
  <c r="Z26" i="29" s="1"/>
  <c r="Z27" i="29" s="1"/>
  <c r="Z28" i="29" s="1"/>
  <c r="Z29" i="29" s="1"/>
  <c r="Z30" i="29" s="1"/>
  <c r="Z31" i="29" s="1"/>
  <c r="Z32" i="29" s="1"/>
  <c r="Z33" i="29" s="1"/>
  <c r="Z34" i="29" s="1"/>
  <c r="Z35" i="29" s="1"/>
  <c r="Z36" i="29" s="1"/>
  <c r="Z37" i="29" s="1"/>
  <c r="Z38" i="29" s="1"/>
  <c r="Z39" i="29" s="1"/>
  <c r="Z40" i="29" s="1"/>
  <c r="Z41" i="29" s="1"/>
  <c r="Z42" i="29" s="1"/>
  <c r="Z43" i="29" s="1"/>
  <c r="Z44" i="29" s="1"/>
  <c r="Z45" i="29" s="1"/>
  <c r="Z46" i="29" s="1"/>
  <c r="Z47" i="29" s="1"/>
  <c r="Z48" i="29" s="1"/>
  <c r="Z49" i="29" s="1"/>
  <c r="Z50" i="29" s="1"/>
  <c r="Z51" i="29" s="1"/>
  <c r="AB10" i="29"/>
  <c r="AB11" i="29" s="1"/>
  <c r="AB12" i="29" s="1"/>
  <c r="AB13" i="29" s="1"/>
  <c r="AB14" i="29" s="1"/>
  <c r="AB15" i="29" s="1"/>
  <c r="AB16" i="29" s="1"/>
  <c r="AB17" i="29" s="1"/>
  <c r="AB18" i="29" s="1"/>
  <c r="AB19" i="29" s="1"/>
  <c r="AB20" i="29" s="1"/>
  <c r="AB21" i="29" s="1"/>
  <c r="AB22" i="29" s="1"/>
  <c r="AB23" i="29" s="1"/>
  <c r="AB24" i="29" s="1"/>
  <c r="AB25" i="29" s="1"/>
  <c r="AB26" i="29" s="1"/>
  <c r="AB27" i="29" s="1"/>
  <c r="AB28" i="29" s="1"/>
  <c r="AB29" i="29" s="1"/>
  <c r="AB30" i="29" s="1"/>
  <c r="AB31" i="29" s="1"/>
  <c r="AB32" i="29" s="1"/>
  <c r="AB33" i="29" s="1"/>
  <c r="AB34" i="29" s="1"/>
  <c r="AB35" i="29" s="1"/>
  <c r="AB36" i="29" s="1"/>
  <c r="AB37" i="29" s="1"/>
  <c r="AB38" i="29" s="1"/>
  <c r="AB39" i="29" s="1"/>
  <c r="AB40" i="29" s="1"/>
  <c r="AB41" i="29" s="1"/>
  <c r="AB42" i="29" s="1"/>
  <c r="AB43" i="29" s="1"/>
  <c r="AB44" i="29" s="1"/>
  <c r="AB45" i="29" s="1"/>
  <c r="AB46" i="29" s="1"/>
  <c r="AB47" i="29" s="1"/>
  <c r="AB48" i="29" s="1"/>
  <c r="AB49" i="29" s="1"/>
  <c r="AB50" i="29" s="1"/>
  <c r="AB51" i="29" s="1"/>
  <c r="Y10" i="29"/>
  <c r="Y11" i="29" s="1"/>
  <c r="Y12" i="29" s="1"/>
  <c r="Y13" i="29" s="1"/>
  <c r="Y14" i="29" s="1"/>
  <c r="Y15" i="29" s="1"/>
  <c r="Y16" i="29" s="1"/>
  <c r="Y17" i="29" s="1"/>
  <c r="Y18" i="29" s="1"/>
  <c r="Y19" i="29" s="1"/>
  <c r="Y20" i="29" s="1"/>
  <c r="Y21" i="29" s="1"/>
  <c r="Y22" i="29" s="1"/>
  <c r="Y23" i="29" s="1"/>
  <c r="Y24" i="29" s="1"/>
  <c r="Y25" i="29" s="1"/>
  <c r="Y26" i="29" s="1"/>
  <c r="Y27" i="29" s="1"/>
  <c r="Y28" i="29" s="1"/>
  <c r="Y29" i="29" s="1"/>
  <c r="Y30" i="29" s="1"/>
  <c r="Y31" i="29" s="1"/>
  <c r="Y32" i="29" s="1"/>
  <c r="Y33" i="29" s="1"/>
  <c r="Y34" i="29" s="1"/>
  <c r="Y35" i="29" s="1"/>
  <c r="Y36" i="29" s="1"/>
  <c r="Y37" i="29" s="1"/>
  <c r="Y38" i="29" s="1"/>
  <c r="Y39" i="29" s="1"/>
  <c r="Y40" i="29" s="1"/>
  <c r="Y41" i="29" s="1"/>
  <c r="Y42" i="29" s="1"/>
  <c r="Y43" i="29" s="1"/>
  <c r="Y44" i="29" s="1"/>
  <c r="Y45" i="29" s="1"/>
  <c r="Y46" i="29" s="1"/>
  <c r="Y47" i="29" s="1"/>
  <c r="Y48" i="29" s="1"/>
  <c r="Y49" i="29" s="1"/>
  <c r="Y50" i="29" s="1"/>
  <c r="Y51" i="29" s="1"/>
  <c r="U6" i="29"/>
  <c r="F29" i="30" s="1"/>
  <c r="W10" i="29"/>
  <c r="W11" i="29" s="1"/>
  <c r="W12" i="29" s="1"/>
  <c r="W13" i="29" s="1"/>
  <c r="W14" i="29" s="1"/>
  <c r="W15" i="29" s="1"/>
  <c r="W16" i="29" s="1"/>
  <c r="W17" i="29" s="1"/>
  <c r="W18" i="29" s="1"/>
  <c r="W19" i="29" s="1"/>
  <c r="W20" i="29" s="1"/>
  <c r="W21" i="29" s="1"/>
  <c r="W22" i="29" s="1"/>
  <c r="W23" i="29" s="1"/>
  <c r="W24" i="29" s="1"/>
  <c r="W25" i="29" s="1"/>
  <c r="W26" i="29" s="1"/>
  <c r="W27" i="29" s="1"/>
  <c r="W28" i="29" s="1"/>
  <c r="W29" i="29" s="1"/>
  <c r="W30" i="29" s="1"/>
  <c r="W31" i="29" s="1"/>
  <c r="W32" i="29" s="1"/>
  <c r="W33" i="29" s="1"/>
  <c r="W34" i="29" s="1"/>
  <c r="W35" i="29" s="1"/>
  <c r="W36" i="29" s="1"/>
  <c r="W37" i="29" s="1"/>
  <c r="W38" i="29" s="1"/>
  <c r="W39" i="29" s="1"/>
  <c r="W40" i="29" s="1"/>
  <c r="W41" i="29" s="1"/>
  <c r="W42" i="29" s="1"/>
  <c r="W43" i="29" s="1"/>
  <c r="W44" i="29" s="1"/>
  <c r="W45" i="29" s="1"/>
  <c r="W46" i="29" s="1"/>
  <c r="W47" i="29" s="1"/>
  <c r="W48" i="29" s="1"/>
  <c r="W49" i="29" s="1"/>
  <c r="W50" i="29" s="1"/>
  <c r="W51" i="29" s="1"/>
  <c r="X10" i="29"/>
  <c r="X11" i="29" s="1"/>
  <c r="X12" i="29" s="1"/>
  <c r="X13" i="29" s="1"/>
  <c r="X14" i="29" s="1"/>
  <c r="X15" i="29" s="1"/>
  <c r="X16" i="29" s="1"/>
  <c r="X17" i="29" s="1"/>
  <c r="X18" i="29" s="1"/>
  <c r="X19" i="29" s="1"/>
  <c r="X20" i="29" s="1"/>
  <c r="X21" i="29" s="1"/>
  <c r="X22" i="29" s="1"/>
  <c r="X23" i="29" s="1"/>
  <c r="X24" i="29" s="1"/>
  <c r="X25" i="29" s="1"/>
  <c r="X26" i="29" s="1"/>
  <c r="X27" i="29" s="1"/>
  <c r="X28" i="29" s="1"/>
  <c r="X29" i="29" s="1"/>
  <c r="X30" i="29" s="1"/>
  <c r="X31" i="29" s="1"/>
  <c r="X32" i="29" s="1"/>
  <c r="X33" i="29" s="1"/>
  <c r="X34" i="29" s="1"/>
  <c r="X35" i="29" s="1"/>
  <c r="X36" i="29" s="1"/>
  <c r="X37" i="29" s="1"/>
  <c r="X38" i="29" s="1"/>
  <c r="X39" i="29" s="1"/>
  <c r="X40" i="29" s="1"/>
  <c r="X41" i="29" s="1"/>
  <c r="X42" i="29" s="1"/>
  <c r="X43" i="29" s="1"/>
  <c r="X44" i="29" s="1"/>
  <c r="X45" i="29" s="1"/>
  <c r="X46" i="29" s="1"/>
  <c r="X47" i="29" s="1"/>
  <c r="X48" i="29" s="1"/>
  <c r="X49" i="29" s="1"/>
  <c r="X50" i="29" s="1"/>
  <c r="X51" i="29" s="1"/>
  <c r="T6" i="29"/>
  <c r="E29" i="30" s="1"/>
  <c r="Q10" i="29"/>
  <c r="Q11" i="29" s="1"/>
  <c r="Q12" i="29" s="1"/>
  <c r="Q13" i="29" s="1"/>
  <c r="Q14" i="29" s="1"/>
  <c r="Q15" i="29" s="1"/>
  <c r="Q16" i="29" s="1"/>
  <c r="Q17" i="29" s="1"/>
  <c r="Q18" i="29" s="1"/>
  <c r="Q19" i="29" s="1"/>
  <c r="Q20" i="29" s="1"/>
  <c r="Q21" i="29" s="1"/>
  <c r="Q22" i="29" s="1"/>
  <c r="Q23" i="29" s="1"/>
  <c r="Q24" i="29" s="1"/>
  <c r="Q25" i="29" s="1"/>
  <c r="Q26" i="29" s="1"/>
  <c r="Q27" i="29" s="1"/>
  <c r="Q28" i="29" s="1"/>
  <c r="Q29" i="29" s="1"/>
  <c r="Q30" i="29" s="1"/>
  <c r="Q31" i="29" s="1"/>
  <c r="Q32" i="29" s="1"/>
  <c r="Q33" i="29" s="1"/>
  <c r="Q34" i="29" s="1"/>
  <c r="Q35" i="29" s="1"/>
  <c r="Q36" i="29" s="1"/>
  <c r="Q37" i="29" s="1"/>
  <c r="Q38" i="29" s="1"/>
  <c r="Q39" i="29" s="1"/>
  <c r="Q40" i="29" s="1"/>
  <c r="Q41" i="29" s="1"/>
  <c r="Q42" i="29" s="1"/>
  <c r="Q43" i="29" s="1"/>
  <c r="Q44" i="29" s="1"/>
  <c r="Q45" i="29" s="1"/>
  <c r="Q46" i="29" s="1"/>
  <c r="Q47" i="29" s="1"/>
  <c r="Q48" i="29" s="1"/>
  <c r="Q49" i="29" s="1"/>
  <c r="Q50" i="29" s="1"/>
  <c r="Q51" i="29" s="1"/>
  <c r="R10" i="29"/>
  <c r="R11" i="29" s="1"/>
  <c r="R12" i="29" s="1"/>
  <c r="R13" i="29" s="1"/>
  <c r="R14" i="29" s="1"/>
  <c r="R15" i="29" s="1"/>
  <c r="R16" i="29" s="1"/>
  <c r="R17" i="29" s="1"/>
  <c r="R18" i="29" s="1"/>
  <c r="R19" i="29" s="1"/>
  <c r="R20" i="29" s="1"/>
  <c r="R21" i="29" s="1"/>
  <c r="R22" i="29" s="1"/>
  <c r="R23" i="29" s="1"/>
  <c r="R24" i="29" s="1"/>
  <c r="R25" i="29" s="1"/>
  <c r="R26" i="29" s="1"/>
  <c r="R27" i="29" s="1"/>
  <c r="R28" i="29" s="1"/>
  <c r="R29" i="29" s="1"/>
  <c r="R30" i="29" s="1"/>
  <c r="R31" i="29" s="1"/>
  <c r="R32" i="29" s="1"/>
  <c r="R33" i="29" s="1"/>
  <c r="R34" i="29" s="1"/>
  <c r="R35" i="29" s="1"/>
  <c r="R36" i="29" s="1"/>
  <c r="R37" i="29" s="1"/>
  <c r="R38" i="29" s="1"/>
  <c r="R39" i="29" s="1"/>
  <c r="R40" i="29" s="1"/>
  <c r="R41" i="29" s="1"/>
  <c r="R42" i="29" s="1"/>
  <c r="R43" i="29" s="1"/>
  <c r="R44" i="29" s="1"/>
  <c r="R45" i="29" s="1"/>
  <c r="R46" i="29" s="1"/>
  <c r="R47" i="29" s="1"/>
  <c r="R48" i="29" s="1"/>
  <c r="R49" i="29" s="1"/>
  <c r="R50" i="29" s="1"/>
  <c r="R51" i="29" s="1"/>
  <c r="AA10" i="29"/>
  <c r="AA11" i="29" s="1"/>
  <c r="AA12" i="29" s="1"/>
  <c r="AA13" i="29" s="1"/>
  <c r="AA14" i="29" s="1"/>
  <c r="AA15" i="29" s="1"/>
  <c r="AA16" i="29" s="1"/>
  <c r="AA17" i="29" s="1"/>
  <c r="AA18" i="29" s="1"/>
  <c r="AA19" i="29" s="1"/>
  <c r="AA20" i="29" s="1"/>
  <c r="AA21" i="29" s="1"/>
  <c r="AA22" i="29" s="1"/>
  <c r="AA23" i="29" s="1"/>
  <c r="AA24" i="29" s="1"/>
  <c r="AA25" i="29" s="1"/>
  <c r="AA26" i="29" s="1"/>
  <c r="AA27" i="29" s="1"/>
  <c r="AA28" i="29" s="1"/>
  <c r="AA29" i="29" s="1"/>
  <c r="AA30" i="29" s="1"/>
  <c r="AA31" i="29" s="1"/>
  <c r="AA32" i="29" s="1"/>
  <c r="AA33" i="29" s="1"/>
  <c r="AA34" i="29" s="1"/>
  <c r="AA35" i="29" s="1"/>
  <c r="AA36" i="29" s="1"/>
  <c r="AA37" i="29" s="1"/>
  <c r="AA38" i="29" s="1"/>
  <c r="AA39" i="29" s="1"/>
  <c r="AA40" i="29" s="1"/>
  <c r="AA41" i="29" s="1"/>
  <c r="AA42" i="29" s="1"/>
  <c r="AA43" i="29" s="1"/>
  <c r="AA44" i="29" s="1"/>
  <c r="AA45" i="29" s="1"/>
  <c r="AA46" i="29" s="1"/>
  <c r="AA47" i="29" s="1"/>
  <c r="AA48" i="29" s="1"/>
  <c r="AA49" i="29" s="1"/>
  <c r="AA50" i="29" s="1"/>
  <c r="AA51" i="29" s="1"/>
  <c r="V6" i="29"/>
  <c r="G29" i="30" s="1"/>
  <c r="X26" i="23"/>
  <c r="X27" i="23" s="1"/>
  <c r="X28" i="23" s="1"/>
  <c r="X29" i="23" s="1"/>
  <c r="X30" i="23" s="1"/>
  <c r="X31" i="23" s="1"/>
  <c r="X32" i="23" s="1"/>
  <c r="X33" i="23" s="1"/>
  <c r="X34" i="23" s="1"/>
  <c r="X35" i="23" s="1"/>
  <c r="X36" i="23" s="1"/>
  <c r="X37" i="23" s="1"/>
  <c r="X38" i="23" s="1"/>
  <c r="X39" i="23" s="1"/>
  <c r="X40" i="23" s="1"/>
  <c r="R26" i="24"/>
  <c r="R27" i="24" s="1"/>
  <c r="R28" i="24" s="1"/>
  <c r="R29" i="24" s="1"/>
  <c r="R30" i="24" s="1"/>
  <c r="R31" i="24" s="1"/>
  <c r="R32" i="24" s="1"/>
  <c r="R33" i="24" s="1"/>
  <c r="R34" i="24" s="1"/>
  <c r="R35" i="24" s="1"/>
  <c r="R36" i="24" s="1"/>
  <c r="R37" i="24" s="1"/>
  <c r="R38" i="24" s="1"/>
  <c r="R39" i="24" s="1"/>
  <c r="R40" i="24" s="1"/>
  <c r="R41" i="24" s="1"/>
  <c r="R42" i="24" s="1"/>
  <c r="R43" i="24" s="1"/>
  <c r="R44" i="24" s="1"/>
  <c r="R45" i="24" s="1"/>
  <c r="R46" i="24" s="1"/>
  <c r="R47" i="24" s="1"/>
  <c r="R48" i="24" s="1"/>
  <c r="R49" i="24" s="1"/>
  <c r="R50" i="24" s="1"/>
  <c r="R51" i="24" s="1"/>
  <c r="S6" i="24"/>
  <c r="G27" i="30" s="1"/>
  <c r="Q6" i="24"/>
  <c r="E27" i="30" s="1"/>
  <c r="R27" i="23"/>
  <c r="R28" i="23" s="1"/>
  <c r="R29" i="23" s="1"/>
  <c r="R30" i="23" s="1"/>
  <c r="R31" i="23" s="1"/>
  <c r="R32" i="23" s="1"/>
  <c r="R33" i="23" s="1"/>
  <c r="R34" i="23" s="1"/>
  <c r="R35" i="23" s="1"/>
  <c r="R36" i="23" s="1"/>
  <c r="R37" i="23" s="1"/>
  <c r="R38" i="23" s="1"/>
  <c r="R39" i="23" s="1"/>
  <c r="R40" i="23" s="1"/>
  <c r="R41" i="23" s="1"/>
  <c r="R42" i="23" s="1"/>
  <c r="R43" i="23" s="1"/>
  <c r="R44" i="23" s="1"/>
  <c r="R45" i="23" s="1"/>
  <c r="R46" i="23" s="1"/>
  <c r="R47" i="23" s="1"/>
  <c r="R48" i="23" s="1"/>
  <c r="R49" i="23" s="1"/>
  <c r="R50" i="23" s="1"/>
  <c r="R51" i="23" s="1"/>
  <c r="Q27" i="23"/>
  <c r="Q28" i="23" s="1"/>
  <c r="Q29" i="23" s="1"/>
  <c r="Q30" i="23" s="1"/>
  <c r="Q31" i="23" s="1"/>
  <c r="Q32" i="23" s="1"/>
  <c r="Q33" i="23" s="1"/>
  <c r="Q34" i="23" s="1"/>
  <c r="Q35" i="23" s="1"/>
  <c r="Q36" i="23" s="1"/>
  <c r="Q37" i="23" s="1"/>
  <c r="Q38" i="23" s="1"/>
  <c r="Q39" i="23" s="1"/>
  <c r="Q40" i="23" s="1"/>
  <c r="Q41" i="23" s="1"/>
  <c r="Q42" i="23" s="1"/>
  <c r="Q43" i="23" s="1"/>
  <c r="Q44" i="23" s="1"/>
  <c r="Q45" i="23" s="1"/>
  <c r="Q46" i="23" s="1"/>
  <c r="Q47" i="23" s="1"/>
  <c r="Q48" i="23" s="1"/>
  <c r="Q49" i="23" s="1"/>
  <c r="Q50" i="23" s="1"/>
  <c r="Q51" i="23" s="1"/>
  <c r="S27" i="23"/>
  <c r="S28" i="23" s="1"/>
  <c r="S29" i="23" s="1"/>
  <c r="S30" i="23" s="1"/>
  <c r="S31" i="23" s="1"/>
  <c r="S32" i="23" s="1"/>
  <c r="S33" i="23" s="1"/>
  <c r="S34" i="23" s="1"/>
  <c r="S35" i="23" s="1"/>
  <c r="S36" i="23" s="1"/>
  <c r="S37" i="23" s="1"/>
  <c r="S38" i="23" s="1"/>
  <c r="S39" i="23" s="1"/>
  <c r="S40" i="23" s="1"/>
  <c r="S41" i="23" s="1"/>
  <c r="S42" i="23" s="1"/>
  <c r="S43" i="23" s="1"/>
  <c r="S44" i="23" s="1"/>
  <c r="S45" i="23" s="1"/>
  <c r="S46" i="23" s="1"/>
  <c r="S47" i="23" s="1"/>
  <c r="S48" i="23" s="1"/>
  <c r="S49" i="23" s="1"/>
  <c r="S50" i="23" s="1"/>
  <c r="S51" i="23" s="1"/>
  <c r="R25" i="22"/>
  <c r="Q25" i="22"/>
  <c r="S25" i="22"/>
  <c r="S26" i="8"/>
  <c r="S27" i="8" s="1"/>
  <c r="S28" i="8" s="1"/>
  <c r="S29" i="8" s="1"/>
  <c r="S30" i="8" s="1"/>
  <c r="S31" i="8" s="1"/>
  <c r="S32" i="8" s="1"/>
  <c r="S33" i="8" s="1"/>
  <c r="S34" i="8" s="1"/>
  <c r="S35" i="8" s="1"/>
  <c r="S36" i="8" s="1"/>
  <c r="S37" i="8" s="1"/>
  <c r="S38" i="8" s="1"/>
  <c r="S39" i="8" s="1"/>
  <c r="S40" i="8" s="1"/>
  <c r="S41" i="8" s="1"/>
  <c r="S42" i="8" s="1"/>
  <c r="S43" i="8" s="1"/>
  <c r="S44" i="8" s="1"/>
  <c r="S45" i="8" s="1"/>
  <c r="S46" i="8" s="1"/>
  <c r="S47" i="8" s="1"/>
  <c r="S48" i="8" s="1"/>
  <c r="S49" i="8" s="1"/>
  <c r="S50" i="8" s="1"/>
  <c r="S51" i="8" s="1"/>
  <c r="R6" i="8"/>
  <c r="F25" i="30" s="1"/>
  <c r="Q6" i="8"/>
  <c r="E25" i="30" s="1"/>
  <c r="U10" i="25"/>
  <c r="U11" i="25" s="1"/>
  <c r="U12" i="25" s="1"/>
  <c r="U13" i="25" s="1"/>
  <c r="U14" i="25" s="1"/>
  <c r="U15" i="25" s="1"/>
  <c r="U16" i="25" s="1"/>
  <c r="U17" i="25" s="1"/>
  <c r="U18" i="25" s="1"/>
  <c r="U19" i="25" s="1"/>
  <c r="U20" i="25" s="1"/>
  <c r="U21" i="25" s="1"/>
  <c r="U22" i="25" s="1"/>
  <c r="U23" i="25" s="1"/>
  <c r="T10" i="25"/>
  <c r="T11" i="25" s="1"/>
  <c r="T12" i="25" s="1"/>
  <c r="T13" i="25" s="1"/>
  <c r="T14" i="25" s="1"/>
  <c r="T15" i="25" s="1"/>
  <c r="T16" i="25" s="1"/>
  <c r="T17" i="25" s="1"/>
  <c r="T18" i="25" s="1"/>
  <c r="T19" i="25" s="1"/>
  <c r="T20" i="25" s="1"/>
  <c r="T21" i="25" s="1"/>
  <c r="T22" i="25" s="1"/>
  <c r="T23" i="25" s="1"/>
  <c r="V10" i="25"/>
  <c r="V11" i="25" s="1"/>
  <c r="V12" i="25" s="1"/>
  <c r="V13" i="25" s="1"/>
  <c r="V14" i="25" s="1"/>
  <c r="V15" i="25" s="1"/>
  <c r="V16" i="25" s="1"/>
  <c r="V17" i="25" s="1"/>
  <c r="V18" i="25" s="1"/>
  <c r="V19" i="25" s="1"/>
  <c r="V20" i="25" s="1"/>
  <c r="V21" i="25" s="1"/>
  <c r="V22" i="25" s="1"/>
  <c r="V23" i="25" s="1"/>
  <c r="P6" i="8"/>
  <c r="D25" i="30" s="1"/>
  <c r="P46" i="8"/>
  <c r="P47" i="8" s="1"/>
  <c r="P48" i="8" s="1"/>
  <c r="P49" i="8" s="1"/>
  <c r="P50" i="8" s="1"/>
  <c r="P51" i="8" s="1"/>
  <c r="N26" i="24"/>
  <c r="N27" i="24" s="1"/>
  <c r="N28" i="24" s="1"/>
  <c r="N29" i="24" s="1"/>
  <c r="N30" i="24" s="1"/>
  <c r="N31" i="24" s="1"/>
  <c r="N32" i="24" s="1"/>
  <c r="N33" i="24" s="1"/>
  <c r="N34" i="24" s="1"/>
  <c r="N35" i="24" s="1"/>
  <c r="N36" i="24" s="1"/>
  <c r="N37" i="24" s="1"/>
  <c r="N38" i="24" s="1"/>
  <c r="N39" i="24" s="1"/>
  <c r="W26" i="23"/>
  <c r="W27" i="23" s="1"/>
  <c r="W28" i="23" s="1"/>
  <c r="W29" i="23" s="1"/>
  <c r="W30" i="23" s="1"/>
  <c r="W31" i="23" s="1"/>
  <c r="W32" i="23" s="1"/>
  <c r="W33" i="23" s="1"/>
  <c r="W34" i="23" s="1"/>
  <c r="W35" i="23" s="1"/>
  <c r="W36" i="23" s="1"/>
  <c r="W37" i="23" s="1"/>
  <c r="W38" i="23" s="1"/>
  <c r="W39" i="23" s="1"/>
  <c r="N26" i="23"/>
  <c r="N27" i="23" s="1"/>
  <c r="N28" i="23" s="1"/>
  <c r="N29" i="23" s="1"/>
  <c r="N30" i="23" s="1"/>
  <c r="N31" i="23" s="1"/>
  <c r="N32" i="23" s="1"/>
  <c r="N33" i="23" s="1"/>
  <c r="N34" i="23" s="1"/>
  <c r="N35" i="23" s="1"/>
  <c r="N36" i="23" s="1"/>
  <c r="N37" i="23" s="1"/>
  <c r="N38" i="23" s="1"/>
  <c r="N39" i="23" s="1"/>
  <c r="Y26" i="8"/>
  <c r="Y27" i="8" s="1"/>
  <c r="Y28" i="8" s="1"/>
  <c r="Y29" i="8" s="1"/>
  <c r="Y30" i="8" s="1"/>
  <c r="Y31" i="8" s="1"/>
  <c r="Y32" i="8" s="1"/>
  <c r="Y33" i="8" s="1"/>
  <c r="Y34" i="8" s="1"/>
  <c r="Y35" i="8" s="1"/>
  <c r="Y36" i="8" s="1"/>
  <c r="Y37" i="8" s="1"/>
  <c r="Y38" i="8" s="1"/>
  <c r="Y39" i="8" s="1"/>
  <c r="V26" i="8"/>
  <c r="V27" i="8" s="1"/>
  <c r="V28" i="8" s="1"/>
  <c r="V29" i="8" s="1"/>
  <c r="V30" i="8" s="1"/>
  <c r="V31" i="8" s="1"/>
  <c r="V32" i="8" s="1"/>
  <c r="V33" i="8" s="1"/>
  <c r="V34" i="8" s="1"/>
  <c r="V35" i="8" s="1"/>
  <c r="V36" i="8" s="1"/>
  <c r="V37" i="8" s="1"/>
  <c r="V38" i="8" s="1"/>
  <c r="V39" i="8" s="1"/>
  <c r="X26" i="24"/>
  <c r="X27" i="24" s="1"/>
  <c r="X28" i="24" s="1"/>
  <c r="X29" i="24" s="1"/>
  <c r="X30" i="24" s="1"/>
  <c r="X31" i="24" s="1"/>
  <c r="X32" i="24" s="1"/>
  <c r="X33" i="24" s="1"/>
  <c r="X34" i="24" s="1"/>
  <c r="X35" i="24" s="1"/>
  <c r="X36" i="24" s="1"/>
  <c r="X37" i="24" s="1"/>
  <c r="X38" i="24" s="1"/>
  <c r="X39" i="24" s="1"/>
  <c r="W26" i="8"/>
  <c r="W27" i="8" s="1"/>
  <c r="W28" i="8" s="1"/>
  <c r="W29" i="8" s="1"/>
  <c r="W30" i="8" s="1"/>
  <c r="W31" i="8" s="1"/>
  <c r="W32" i="8" s="1"/>
  <c r="W33" i="8" s="1"/>
  <c r="W34" i="8" s="1"/>
  <c r="W35" i="8" s="1"/>
  <c r="W36" i="8" s="1"/>
  <c r="W37" i="8" s="1"/>
  <c r="W38" i="8" s="1"/>
  <c r="W39" i="8" s="1"/>
  <c r="Y26" i="24"/>
  <c r="Y27" i="24" s="1"/>
  <c r="Y28" i="24" s="1"/>
  <c r="Y29" i="24" s="1"/>
  <c r="Y30" i="24" s="1"/>
  <c r="Y31" i="24" s="1"/>
  <c r="Y32" i="24" s="1"/>
  <c r="Y33" i="24" s="1"/>
  <c r="Y34" i="24" s="1"/>
  <c r="Y35" i="24" s="1"/>
  <c r="Y36" i="24" s="1"/>
  <c r="Y37" i="24" s="1"/>
  <c r="Y38" i="24" s="1"/>
  <c r="Y39" i="24" s="1"/>
  <c r="Y26" i="23"/>
  <c r="Y27" i="23" s="1"/>
  <c r="Y28" i="23" s="1"/>
  <c r="Y29" i="23" s="1"/>
  <c r="Y30" i="23" s="1"/>
  <c r="Y31" i="23" s="1"/>
  <c r="Y32" i="23" s="1"/>
  <c r="Y33" i="23" s="1"/>
  <c r="Y34" i="23" s="1"/>
  <c r="Y35" i="23" s="1"/>
  <c r="Y36" i="23" s="1"/>
  <c r="Y37" i="23" s="1"/>
  <c r="Y38" i="23" s="1"/>
  <c r="Y39" i="23" s="1"/>
  <c r="W26" i="24"/>
  <c r="W27" i="24" s="1"/>
  <c r="W28" i="24" s="1"/>
  <c r="W29" i="24" s="1"/>
  <c r="W30" i="24" s="1"/>
  <c r="W31" i="24" s="1"/>
  <c r="W32" i="24" s="1"/>
  <c r="W33" i="24" s="1"/>
  <c r="W34" i="24" s="1"/>
  <c r="W35" i="24" s="1"/>
  <c r="W36" i="24" s="1"/>
  <c r="W37" i="24" s="1"/>
  <c r="W38" i="24" s="1"/>
  <c r="W39" i="24" s="1"/>
  <c r="O25" i="24"/>
  <c r="O26" i="24" s="1"/>
  <c r="O27" i="24" s="1"/>
  <c r="O28" i="24" s="1"/>
  <c r="O29" i="24" s="1"/>
  <c r="O30" i="24" s="1"/>
  <c r="O31" i="24" s="1"/>
  <c r="O32" i="24" s="1"/>
  <c r="O33" i="24" s="1"/>
  <c r="O34" i="24" s="1"/>
  <c r="O35" i="24" s="1"/>
  <c r="O36" i="24" s="1"/>
  <c r="O37" i="24" s="1"/>
  <c r="O38" i="24" s="1"/>
  <c r="O39" i="24" s="1"/>
  <c r="T25" i="24"/>
  <c r="T26" i="24" s="1"/>
  <c r="T27" i="24" s="1"/>
  <c r="T28" i="24" s="1"/>
  <c r="T29" i="24" s="1"/>
  <c r="T30" i="24" s="1"/>
  <c r="T31" i="24" s="1"/>
  <c r="T32" i="24" s="1"/>
  <c r="T33" i="24" s="1"/>
  <c r="T34" i="24" s="1"/>
  <c r="T35" i="24" s="1"/>
  <c r="T36" i="24" s="1"/>
  <c r="T37" i="24" s="1"/>
  <c r="T38" i="24" s="1"/>
  <c r="T39" i="24" s="1"/>
  <c r="T25" i="8"/>
  <c r="X25" i="8"/>
  <c r="U25" i="24"/>
  <c r="U25" i="8"/>
  <c r="O26" i="23"/>
  <c r="O27" i="23" s="1"/>
  <c r="O28" i="23" s="1"/>
  <c r="O29" i="23" s="1"/>
  <c r="O30" i="23" s="1"/>
  <c r="O31" i="23" s="1"/>
  <c r="O32" i="23" s="1"/>
  <c r="O33" i="23" s="1"/>
  <c r="O34" i="23" s="1"/>
  <c r="O35" i="23" s="1"/>
  <c r="O36" i="23" s="1"/>
  <c r="O37" i="23" s="1"/>
  <c r="O38" i="23" s="1"/>
  <c r="O39" i="23" s="1"/>
  <c r="V25" i="24"/>
  <c r="V26" i="24" s="1"/>
  <c r="V27" i="24" s="1"/>
  <c r="V28" i="24" s="1"/>
  <c r="V29" i="24" s="1"/>
  <c r="V30" i="24" s="1"/>
  <c r="V31" i="24" s="1"/>
  <c r="V32" i="24" s="1"/>
  <c r="V33" i="24" s="1"/>
  <c r="V34" i="24" s="1"/>
  <c r="V35" i="24" s="1"/>
  <c r="V36" i="24" s="1"/>
  <c r="V37" i="24" s="1"/>
  <c r="V38" i="24" s="1"/>
  <c r="V39" i="24" s="1"/>
  <c r="W10" i="22"/>
  <c r="W11" i="22" s="1"/>
  <c r="W12" i="22" s="1"/>
  <c r="W13" i="22" s="1"/>
  <c r="W14" i="22" s="1"/>
  <c r="W15" i="22" s="1"/>
  <c r="W16" i="22" s="1"/>
  <c r="W17" i="22" s="1"/>
  <c r="W18" i="22" s="1"/>
  <c r="W19" i="22" s="1"/>
  <c r="W20" i="22" s="1"/>
  <c r="W21" i="22" s="1"/>
  <c r="W22" i="22" s="1"/>
  <c r="W23" i="22" s="1"/>
  <c r="W24" i="22" s="1"/>
  <c r="AA10" i="25"/>
  <c r="AA11" i="25" s="1"/>
  <c r="AA12" i="25" s="1"/>
  <c r="AA13" i="25" s="1"/>
  <c r="AA14" i="25" s="1"/>
  <c r="AA15" i="25" s="1"/>
  <c r="AA16" i="25" s="1"/>
  <c r="AA17" i="25" s="1"/>
  <c r="AA18" i="25" s="1"/>
  <c r="AA19" i="25" s="1"/>
  <c r="AA20" i="25" s="1"/>
  <c r="AA21" i="25" s="1"/>
  <c r="AA22" i="25" s="1"/>
  <c r="AA23" i="25" s="1"/>
  <c r="AA24" i="25" s="1"/>
  <c r="S10" i="25"/>
  <c r="S11" i="25" s="1"/>
  <c r="S12" i="25" s="1"/>
  <c r="S13" i="25" s="1"/>
  <c r="S14" i="25" s="1"/>
  <c r="S15" i="25" s="1"/>
  <c r="S16" i="25" s="1"/>
  <c r="S17" i="25" s="1"/>
  <c r="S18" i="25" s="1"/>
  <c r="S19" i="25" s="1"/>
  <c r="S20" i="25" s="1"/>
  <c r="S21" i="25" s="1"/>
  <c r="S22" i="25" s="1"/>
  <c r="S23" i="25" s="1"/>
  <c r="S24" i="25" s="1"/>
  <c r="T10" i="23"/>
  <c r="T11" i="23" s="1"/>
  <c r="T12" i="23" s="1"/>
  <c r="T13" i="23" s="1"/>
  <c r="T14" i="23" s="1"/>
  <c r="T15" i="23" s="1"/>
  <c r="T16" i="23" s="1"/>
  <c r="T17" i="23" s="1"/>
  <c r="T18" i="23" s="1"/>
  <c r="T19" i="23" s="1"/>
  <c r="T20" i="23" s="1"/>
  <c r="T21" i="23" s="1"/>
  <c r="T22" i="23" s="1"/>
  <c r="T23" i="23" s="1"/>
  <c r="T24" i="23" s="1"/>
  <c r="T25" i="23" s="1"/>
  <c r="N10" i="22"/>
  <c r="N11" i="22" s="1"/>
  <c r="N12" i="22" s="1"/>
  <c r="N13" i="22" s="1"/>
  <c r="N14" i="22" s="1"/>
  <c r="N15" i="22" s="1"/>
  <c r="N16" i="22" s="1"/>
  <c r="N17" i="22" s="1"/>
  <c r="N18" i="22" s="1"/>
  <c r="N19" i="22" s="1"/>
  <c r="N20" i="22" s="1"/>
  <c r="N21" i="22" s="1"/>
  <c r="N22" i="22" s="1"/>
  <c r="N23" i="22" s="1"/>
  <c r="N24" i="22" s="1"/>
  <c r="Q10" i="25"/>
  <c r="Q11" i="25" s="1"/>
  <c r="Q12" i="25" s="1"/>
  <c r="Q13" i="25" s="1"/>
  <c r="Q14" i="25" s="1"/>
  <c r="Q15" i="25" s="1"/>
  <c r="Q16" i="25" s="1"/>
  <c r="Q17" i="25" s="1"/>
  <c r="Q18" i="25" s="1"/>
  <c r="Q19" i="25" s="1"/>
  <c r="Q20" i="25" s="1"/>
  <c r="Q21" i="25" s="1"/>
  <c r="Q22" i="25" s="1"/>
  <c r="Q23" i="25" s="1"/>
  <c r="Q24" i="25" s="1"/>
  <c r="Y10" i="22"/>
  <c r="Y11" i="22" s="1"/>
  <c r="Y12" i="22" s="1"/>
  <c r="Y13" i="22" s="1"/>
  <c r="Y14" i="22" s="1"/>
  <c r="Y15" i="22" s="1"/>
  <c r="Y16" i="22" s="1"/>
  <c r="Y17" i="22" s="1"/>
  <c r="Y18" i="22" s="1"/>
  <c r="Y19" i="22" s="1"/>
  <c r="Y20" i="22" s="1"/>
  <c r="Y21" i="22" s="1"/>
  <c r="Y22" i="22" s="1"/>
  <c r="Y23" i="22" s="1"/>
  <c r="Y24" i="22" s="1"/>
  <c r="Z10" i="25"/>
  <c r="Z11" i="25" s="1"/>
  <c r="Z12" i="25" s="1"/>
  <c r="Z13" i="25" s="1"/>
  <c r="Z14" i="25" s="1"/>
  <c r="Z15" i="25" s="1"/>
  <c r="Z16" i="25" s="1"/>
  <c r="Z17" i="25" s="1"/>
  <c r="Z18" i="25" s="1"/>
  <c r="Z19" i="25" s="1"/>
  <c r="Z20" i="25" s="1"/>
  <c r="Z21" i="25" s="1"/>
  <c r="Z22" i="25" s="1"/>
  <c r="Z23" i="25" s="1"/>
  <c r="Z24" i="25" s="1"/>
  <c r="O10" i="22"/>
  <c r="O11" i="22" s="1"/>
  <c r="O12" i="22" s="1"/>
  <c r="O13" i="22" s="1"/>
  <c r="O14" i="22" s="1"/>
  <c r="O15" i="22" s="1"/>
  <c r="O16" i="22" s="1"/>
  <c r="O17" i="22" s="1"/>
  <c r="O18" i="22" s="1"/>
  <c r="O19" i="22" s="1"/>
  <c r="O20" i="22" s="1"/>
  <c r="O21" i="22" s="1"/>
  <c r="O22" i="22" s="1"/>
  <c r="O23" i="22" s="1"/>
  <c r="O24" i="22" s="1"/>
  <c r="X10" i="22"/>
  <c r="X11" i="22" s="1"/>
  <c r="X12" i="22" s="1"/>
  <c r="X13" i="22" s="1"/>
  <c r="X14" i="22" s="1"/>
  <c r="X15" i="22" s="1"/>
  <c r="X16" i="22" s="1"/>
  <c r="X17" i="22" s="1"/>
  <c r="X18" i="22" s="1"/>
  <c r="X19" i="22" s="1"/>
  <c r="X20" i="22" s="1"/>
  <c r="X21" i="22" s="1"/>
  <c r="X22" i="22" s="1"/>
  <c r="X23" i="22" s="1"/>
  <c r="X24" i="22" s="1"/>
  <c r="U10" i="23"/>
  <c r="U11" i="23" s="1"/>
  <c r="U12" i="23" s="1"/>
  <c r="U13" i="23" s="1"/>
  <c r="U14" i="23" s="1"/>
  <c r="U15" i="23" s="1"/>
  <c r="U16" i="23" s="1"/>
  <c r="U17" i="23" s="1"/>
  <c r="U18" i="23" s="1"/>
  <c r="U19" i="23" s="1"/>
  <c r="U20" i="23" s="1"/>
  <c r="U21" i="23" s="1"/>
  <c r="U22" i="23" s="1"/>
  <c r="U23" i="23" s="1"/>
  <c r="U24" i="23" s="1"/>
  <c r="U25" i="23" s="1"/>
  <c r="R10" i="25"/>
  <c r="R11" i="25" s="1"/>
  <c r="R12" i="25" s="1"/>
  <c r="R13" i="25" s="1"/>
  <c r="R14" i="25" s="1"/>
  <c r="R15" i="25" s="1"/>
  <c r="R16" i="25" s="1"/>
  <c r="R17" i="25" s="1"/>
  <c r="R18" i="25" s="1"/>
  <c r="R19" i="25" s="1"/>
  <c r="R20" i="25" s="1"/>
  <c r="R21" i="25" s="1"/>
  <c r="R22" i="25" s="1"/>
  <c r="R23" i="25" s="1"/>
  <c r="R24" i="25" s="1"/>
  <c r="P10" i="22"/>
  <c r="P11" i="22" s="1"/>
  <c r="P12" i="22" s="1"/>
  <c r="P13" i="22" s="1"/>
  <c r="P14" i="22" s="1"/>
  <c r="P15" i="22" s="1"/>
  <c r="P16" i="22" s="1"/>
  <c r="P17" i="22" s="1"/>
  <c r="P18" i="22" s="1"/>
  <c r="P19" i="22" s="1"/>
  <c r="P20" i="22" s="1"/>
  <c r="P21" i="22" s="1"/>
  <c r="P22" i="22" s="1"/>
  <c r="P23" i="22" s="1"/>
  <c r="P24" i="22" s="1"/>
  <c r="V10" i="23"/>
  <c r="V11" i="23" s="1"/>
  <c r="V12" i="23" s="1"/>
  <c r="V13" i="23" s="1"/>
  <c r="V14" i="23" s="1"/>
  <c r="V15" i="23" s="1"/>
  <c r="V16" i="23" s="1"/>
  <c r="V17" i="23" s="1"/>
  <c r="V18" i="23" s="1"/>
  <c r="V19" i="23" s="1"/>
  <c r="V20" i="23" s="1"/>
  <c r="V21" i="23" s="1"/>
  <c r="V22" i="23" s="1"/>
  <c r="V23" i="23" s="1"/>
  <c r="V24" i="23" s="1"/>
  <c r="V25" i="23" s="1"/>
  <c r="AB10" i="25"/>
  <c r="AB11" i="25" s="1"/>
  <c r="AB12" i="25" s="1"/>
  <c r="AB13" i="25" s="1"/>
  <c r="AB14" i="25" s="1"/>
  <c r="AB15" i="25" s="1"/>
  <c r="AB16" i="25" s="1"/>
  <c r="AB17" i="25" s="1"/>
  <c r="AB18" i="25" s="1"/>
  <c r="AB19" i="25" s="1"/>
  <c r="AB20" i="25" s="1"/>
  <c r="AB21" i="25" s="1"/>
  <c r="AB22" i="25" s="1"/>
  <c r="AB23" i="25" s="1"/>
  <c r="AB24" i="25" s="1"/>
  <c r="W6" i="29" l="1"/>
  <c r="Q6" i="29"/>
  <c r="B29" i="30" s="1"/>
  <c r="Y6" i="29"/>
  <c r="X6" i="29"/>
  <c r="AB6" i="29"/>
  <c r="AA6" i="29"/>
  <c r="Z6" i="29"/>
  <c r="R6" i="29"/>
  <c r="C29" i="30" s="1"/>
  <c r="S6" i="29"/>
  <c r="D29" i="30" s="1"/>
  <c r="V24" i="25"/>
  <c r="V25" i="25" s="1"/>
  <c r="T24" i="25"/>
  <c r="T25" i="25" s="1"/>
  <c r="U24" i="25"/>
  <c r="U25" i="25" s="1"/>
  <c r="R6" i="24"/>
  <c r="F27" i="30" s="1"/>
  <c r="S6" i="23"/>
  <c r="G28" i="30" s="1"/>
  <c r="Q6" i="23"/>
  <c r="E28" i="30" s="1"/>
  <c r="R6" i="23"/>
  <c r="F28" i="30" s="1"/>
  <c r="S26" i="22"/>
  <c r="S27" i="22" s="1"/>
  <c r="S28" i="22" s="1"/>
  <c r="S29" i="22" s="1"/>
  <c r="S30" i="22" s="1"/>
  <c r="S31" i="22" s="1"/>
  <c r="S32" i="22" s="1"/>
  <c r="S33" i="22" s="1"/>
  <c r="S34" i="22" s="1"/>
  <c r="S35" i="22" s="1"/>
  <c r="S36" i="22" s="1"/>
  <c r="S37" i="22" s="1"/>
  <c r="S38" i="22" s="1"/>
  <c r="S39" i="22" s="1"/>
  <c r="S40" i="22" s="1"/>
  <c r="S41" i="22" s="1"/>
  <c r="S42" i="22" s="1"/>
  <c r="S43" i="22" s="1"/>
  <c r="S44" i="22" s="1"/>
  <c r="S45" i="22" s="1"/>
  <c r="S46" i="22" s="1"/>
  <c r="S47" i="22" s="1"/>
  <c r="S48" i="22" s="1"/>
  <c r="S49" i="22" s="1"/>
  <c r="S50" i="22" s="1"/>
  <c r="S51" i="22" s="1"/>
  <c r="Q26" i="22"/>
  <c r="Q27" i="22" s="1"/>
  <c r="Q28" i="22" s="1"/>
  <c r="Q29" i="22" s="1"/>
  <c r="Q30" i="22" s="1"/>
  <c r="Q31" i="22" s="1"/>
  <c r="Q32" i="22" s="1"/>
  <c r="Q33" i="22" s="1"/>
  <c r="Q34" i="22" s="1"/>
  <c r="Q35" i="22" s="1"/>
  <c r="Q36" i="22" s="1"/>
  <c r="Q37" i="22" s="1"/>
  <c r="Q38" i="22" s="1"/>
  <c r="Q39" i="22" s="1"/>
  <c r="Q40" i="22" s="1"/>
  <c r="Q41" i="22" s="1"/>
  <c r="Q42" i="22" s="1"/>
  <c r="Q43" i="22" s="1"/>
  <c r="Q44" i="22" s="1"/>
  <c r="Q45" i="22" s="1"/>
  <c r="Q46" i="22" s="1"/>
  <c r="Q47" i="22" s="1"/>
  <c r="Q48" i="22" s="1"/>
  <c r="Q49" i="22" s="1"/>
  <c r="Q50" i="22" s="1"/>
  <c r="Q51" i="22" s="1"/>
  <c r="R26" i="22"/>
  <c r="R27" i="22" s="1"/>
  <c r="R28" i="22" s="1"/>
  <c r="R29" i="22" s="1"/>
  <c r="R30" i="22" s="1"/>
  <c r="R31" i="22" s="1"/>
  <c r="R32" i="22" s="1"/>
  <c r="R33" i="22" s="1"/>
  <c r="R34" i="22" s="1"/>
  <c r="R35" i="22" s="1"/>
  <c r="R36" i="22" s="1"/>
  <c r="R37" i="22" s="1"/>
  <c r="R38" i="22" s="1"/>
  <c r="R39" i="22" s="1"/>
  <c r="R40" i="22" s="1"/>
  <c r="R41" i="22" s="1"/>
  <c r="R42" i="22" s="1"/>
  <c r="R43" i="22" s="1"/>
  <c r="R44" i="22" s="1"/>
  <c r="R45" i="22" s="1"/>
  <c r="R46" i="22" s="1"/>
  <c r="R47" i="22" s="1"/>
  <c r="R48" i="22" s="1"/>
  <c r="R49" i="22" s="1"/>
  <c r="R50" i="22" s="1"/>
  <c r="R51" i="22" s="1"/>
  <c r="S6" i="8"/>
  <c r="G25" i="30" s="1"/>
  <c r="P40" i="24"/>
  <c r="P41" i="24" s="1"/>
  <c r="P42" i="24" s="1"/>
  <c r="P43" i="24" s="1"/>
  <c r="P44" i="24" s="1"/>
  <c r="P45" i="24" s="1"/>
  <c r="P46" i="24" s="1"/>
  <c r="P47" i="24" s="1"/>
  <c r="P48" i="24" s="1"/>
  <c r="P49" i="24" s="1"/>
  <c r="P50" i="24" s="1"/>
  <c r="P51" i="24" s="1"/>
  <c r="V40" i="24"/>
  <c r="V41" i="24" s="1"/>
  <c r="V42" i="24" s="1"/>
  <c r="V43" i="24" s="1"/>
  <c r="V44" i="24" s="1"/>
  <c r="V45" i="24" s="1"/>
  <c r="O40" i="23"/>
  <c r="X26" i="8"/>
  <c r="X27" i="8" s="1"/>
  <c r="X28" i="8" s="1"/>
  <c r="X29" i="8" s="1"/>
  <c r="X30" i="8" s="1"/>
  <c r="X31" i="8" s="1"/>
  <c r="X32" i="8" s="1"/>
  <c r="X33" i="8" s="1"/>
  <c r="X34" i="8" s="1"/>
  <c r="X35" i="8" s="1"/>
  <c r="X36" i="8" s="1"/>
  <c r="X37" i="8" s="1"/>
  <c r="X38" i="8" s="1"/>
  <c r="X39" i="8" s="1"/>
  <c r="U26" i="8"/>
  <c r="U27" i="8" s="1"/>
  <c r="U28" i="8" s="1"/>
  <c r="U29" i="8" s="1"/>
  <c r="U30" i="8" s="1"/>
  <c r="U31" i="8" s="1"/>
  <c r="U32" i="8" s="1"/>
  <c r="U33" i="8" s="1"/>
  <c r="U34" i="8" s="1"/>
  <c r="U35" i="8" s="1"/>
  <c r="U36" i="8" s="1"/>
  <c r="U37" i="8" s="1"/>
  <c r="U38" i="8" s="1"/>
  <c r="U39" i="8" s="1"/>
  <c r="T26" i="8"/>
  <c r="T27" i="8" s="1"/>
  <c r="T28" i="8" s="1"/>
  <c r="T29" i="8" s="1"/>
  <c r="T30" i="8" s="1"/>
  <c r="T31" i="8" s="1"/>
  <c r="T32" i="8" s="1"/>
  <c r="T33" i="8" s="1"/>
  <c r="T34" i="8" s="1"/>
  <c r="T35" i="8" s="1"/>
  <c r="T36" i="8" s="1"/>
  <c r="T37" i="8" s="1"/>
  <c r="T38" i="8" s="1"/>
  <c r="T39" i="8" s="1"/>
  <c r="U26" i="24"/>
  <c r="U27" i="24" s="1"/>
  <c r="U28" i="24" s="1"/>
  <c r="U29" i="24" s="1"/>
  <c r="U30" i="24" s="1"/>
  <c r="U31" i="24" s="1"/>
  <c r="U32" i="24" s="1"/>
  <c r="U33" i="24" s="1"/>
  <c r="U34" i="24" s="1"/>
  <c r="U35" i="24" s="1"/>
  <c r="U36" i="24" s="1"/>
  <c r="U37" i="24" s="1"/>
  <c r="U38" i="24" s="1"/>
  <c r="U39" i="24" s="1"/>
  <c r="X41" i="23"/>
  <c r="X42" i="23" s="1"/>
  <c r="X43" i="23" s="1"/>
  <c r="X44" i="23" s="1"/>
  <c r="X45" i="23" s="1"/>
  <c r="X46" i="23" s="1"/>
  <c r="X47" i="23" s="1"/>
  <c r="X48" i="23" s="1"/>
  <c r="X49" i="23" s="1"/>
  <c r="X50" i="23" s="1"/>
  <c r="X51" i="23" s="1"/>
  <c r="P25" i="22"/>
  <c r="W40" i="8"/>
  <c r="W41" i="8" s="1"/>
  <c r="W42" i="8" s="1"/>
  <c r="W43" i="8" s="1"/>
  <c r="W44" i="8" s="1"/>
  <c r="W45" i="8" s="1"/>
  <c r="W46" i="8" s="1"/>
  <c r="W47" i="8" s="1"/>
  <c r="W48" i="8" s="1"/>
  <c r="W49" i="8" s="1"/>
  <c r="W50" i="8" s="1"/>
  <c r="W51" i="8" s="1"/>
  <c r="V40" i="8"/>
  <c r="P26" i="23"/>
  <c r="P27" i="23" s="1"/>
  <c r="P28" i="23" s="1"/>
  <c r="P29" i="23" s="1"/>
  <c r="P30" i="23" s="1"/>
  <c r="P31" i="23" s="1"/>
  <c r="P32" i="23" s="1"/>
  <c r="P33" i="23" s="1"/>
  <c r="P34" i="23" s="1"/>
  <c r="P35" i="23" s="1"/>
  <c r="P36" i="23" s="1"/>
  <c r="P37" i="23" s="1"/>
  <c r="P38" i="23" s="1"/>
  <c r="P39" i="23" s="1"/>
  <c r="W40" i="23"/>
  <c r="W41" i="23" s="1"/>
  <c r="W42" i="23" s="1"/>
  <c r="W43" i="23" s="1"/>
  <c r="W44" i="23" s="1"/>
  <c r="W45" i="23" s="1"/>
  <c r="W46" i="23" s="1"/>
  <c r="W47" i="23" s="1"/>
  <c r="W48" i="23" s="1"/>
  <c r="W49" i="23" s="1"/>
  <c r="W50" i="23" s="1"/>
  <c r="W51" i="23" s="1"/>
  <c r="W40" i="24"/>
  <c r="W41" i="24" s="1"/>
  <c r="W42" i="24" s="1"/>
  <c r="W43" i="24" s="1"/>
  <c r="W44" i="24" s="1"/>
  <c r="W45" i="24" s="1"/>
  <c r="W46" i="24" s="1"/>
  <c r="W47" i="24" s="1"/>
  <c r="W48" i="24" s="1"/>
  <c r="W49" i="24" s="1"/>
  <c r="W50" i="24" s="1"/>
  <c r="W51" i="24" s="1"/>
  <c r="Y40" i="8"/>
  <c r="Y41" i="8" s="1"/>
  <c r="Y42" i="8" s="1"/>
  <c r="Y43" i="8" s="1"/>
  <c r="Y44" i="8" s="1"/>
  <c r="Y45" i="8" s="1"/>
  <c r="Y46" i="8" s="1"/>
  <c r="Y47" i="8" s="1"/>
  <c r="Y48" i="8" s="1"/>
  <c r="Y49" i="8" s="1"/>
  <c r="Y50" i="8" s="1"/>
  <c r="Y51" i="8" s="1"/>
  <c r="T26" i="23"/>
  <c r="N40" i="8"/>
  <c r="N41" i="8" s="1"/>
  <c r="N42" i="8" s="1"/>
  <c r="N43" i="8" s="1"/>
  <c r="N44" i="8" s="1"/>
  <c r="N45" i="8" s="1"/>
  <c r="N46" i="8" s="1"/>
  <c r="N47" i="8" s="1"/>
  <c r="N48" i="8" s="1"/>
  <c r="N49" i="8" s="1"/>
  <c r="N50" i="8" s="1"/>
  <c r="N51" i="8" s="1"/>
  <c r="O25" i="22"/>
  <c r="N25" i="22"/>
  <c r="N26" i="22" s="1"/>
  <c r="N27" i="22" s="1"/>
  <c r="N28" i="22" s="1"/>
  <c r="N29" i="22" s="1"/>
  <c r="N30" i="22" s="1"/>
  <c r="N31" i="22" s="1"/>
  <c r="N32" i="22" s="1"/>
  <c r="N33" i="22" s="1"/>
  <c r="N34" i="22" s="1"/>
  <c r="N35" i="22" s="1"/>
  <c r="N36" i="22" s="1"/>
  <c r="N37" i="22" s="1"/>
  <c r="N38" i="22" s="1"/>
  <c r="N39" i="22" s="1"/>
  <c r="Y40" i="23"/>
  <c r="Y41" i="23" s="1"/>
  <c r="Y42" i="23" s="1"/>
  <c r="Y43" i="23" s="1"/>
  <c r="Y44" i="23" s="1"/>
  <c r="Y45" i="23" s="1"/>
  <c r="Y46" i="23" s="1"/>
  <c r="Y47" i="23" s="1"/>
  <c r="Y48" i="23" s="1"/>
  <c r="Y49" i="23" s="1"/>
  <c r="Y50" i="23" s="1"/>
  <c r="Y51" i="23" s="1"/>
  <c r="V26" i="23"/>
  <c r="V27" i="23" s="1"/>
  <c r="V28" i="23" s="1"/>
  <c r="V29" i="23" s="1"/>
  <c r="V30" i="23" s="1"/>
  <c r="V31" i="23" s="1"/>
  <c r="V32" i="23" s="1"/>
  <c r="V33" i="23" s="1"/>
  <c r="V34" i="23" s="1"/>
  <c r="V35" i="23" s="1"/>
  <c r="V36" i="23" s="1"/>
  <c r="V37" i="23" s="1"/>
  <c r="V38" i="23" s="1"/>
  <c r="V39" i="23" s="1"/>
  <c r="X25" i="22"/>
  <c r="X26" i="22" s="1"/>
  <c r="X27" i="22" s="1"/>
  <c r="X28" i="22" s="1"/>
  <c r="X29" i="22" s="1"/>
  <c r="X30" i="22" s="1"/>
  <c r="X31" i="22" s="1"/>
  <c r="X32" i="22" s="1"/>
  <c r="X33" i="22" s="1"/>
  <c r="X34" i="22" s="1"/>
  <c r="X35" i="22" s="1"/>
  <c r="X36" i="22" s="1"/>
  <c r="X37" i="22" s="1"/>
  <c r="X38" i="22" s="1"/>
  <c r="X39" i="22" s="1"/>
  <c r="Y25" i="22"/>
  <c r="Y26" i="22" s="1"/>
  <c r="Y27" i="22" s="1"/>
  <c r="Y28" i="22" s="1"/>
  <c r="Y29" i="22" s="1"/>
  <c r="Y30" i="22" s="1"/>
  <c r="Y31" i="22" s="1"/>
  <c r="Y32" i="22" s="1"/>
  <c r="Y33" i="22" s="1"/>
  <c r="Y34" i="22" s="1"/>
  <c r="Y35" i="22" s="1"/>
  <c r="Y36" i="22" s="1"/>
  <c r="Y37" i="22" s="1"/>
  <c r="Y38" i="22" s="1"/>
  <c r="Y39" i="22" s="1"/>
  <c r="O40" i="8"/>
  <c r="O41" i="8" s="1"/>
  <c r="O42" i="8" s="1"/>
  <c r="O43" i="8" s="1"/>
  <c r="O44" i="8" s="1"/>
  <c r="O45" i="8" s="1"/>
  <c r="O46" i="8" s="1"/>
  <c r="O47" i="8" s="1"/>
  <c r="O48" i="8" s="1"/>
  <c r="O49" i="8" s="1"/>
  <c r="O50" i="8" s="1"/>
  <c r="O51" i="8" s="1"/>
  <c r="N40" i="24"/>
  <c r="N41" i="24" s="1"/>
  <c r="N42" i="24" s="1"/>
  <c r="N43" i="24" s="1"/>
  <c r="N44" i="24" s="1"/>
  <c r="N45" i="24" s="1"/>
  <c r="N46" i="24" s="1"/>
  <c r="N47" i="24" s="1"/>
  <c r="N48" i="24" s="1"/>
  <c r="N49" i="24" s="1"/>
  <c r="N50" i="24" s="1"/>
  <c r="N51" i="24" s="1"/>
  <c r="Y40" i="24"/>
  <c r="Y41" i="24" s="1"/>
  <c r="Y42" i="24" s="1"/>
  <c r="Y43" i="24" s="1"/>
  <c r="Y44" i="24" s="1"/>
  <c r="Y45" i="24" s="1"/>
  <c r="Y46" i="24" s="1"/>
  <c r="Y47" i="24" s="1"/>
  <c r="Y48" i="24" s="1"/>
  <c r="Y49" i="24" s="1"/>
  <c r="Y50" i="24" s="1"/>
  <c r="Y51" i="24" s="1"/>
  <c r="W25" i="22"/>
  <c r="Q25" i="25"/>
  <c r="AB25" i="25"/>
  <c r="S25" i="25"/>
  <c r="S26" i="25" s="1"/>
  <c r="S27" i="25" s="1"/>
  <c r="S28" i="25" s="1"/>
  <c r="S29" i="25" s="1"/>
  <c r="S30" i="25" s="1"/>
  <c r="S31" i="25" s="1"/>
  <c r="S32" i="25" s="1"/>
  <c r="S33" i="25" s="1"/>
  <c r="S34" i="25" s="1"/>
  <c r="S35" i="25" s="1"/>
  <c r="S36" i="25" s="1"/>
  <c r="S37" i="25" s="1"/>
  <c r="S38" i="25" s="1"/>
  <c r="S39" i="25" s="1"/>
  <c r="Z25" i="25"/>
  <c r="AA25" i="25"/>
  <c r="W10" i="25"/>
  <c r="W11" i="25" s="1"/>
  <c r="W12" i="25" s="1"/>
  <c r="W13" i="25" s="1"/>
  <c r="W14" i="25" s="1"/>
  <c r="W15" i="25" s="1"/>
  <c r="W16" i="25" s="1"/>
  <c r="W17" i="25" s="1"/>
  <c r="W18" i="25" s="1"/>
  <c r="W19" i="25" s="1"/>
  <c r="W20" i="25" s="1"/>
  <c r="W21" i="25" s="1"/>
  <c r="W22" i="25" s="1"/>
  <c r="W23" i="25" s="1"/>
  <c r="W24" i="25" s="1"/>
  <c r="X10" i="25"/>
  <c r="X11" i="25" s="1"/>
  <c r="X12" i="25" s="1"/>
  <c r="X13" i="25" s="1"/>
  <c r="X14" i="25" s="1"/>
  <c r="X15" i="25" s="1"/>
  <c r="X16" i="25" s="1"/>
  <c r="X17" i="25" s="1"/>
  <c r="X18" i="25" s="1"/>
  <c r="X19" i="25" s="1"/>
  <c r="X20" i="25" s="1"/>
  <c r="X21" i="25" s="1"/>
  <c r="X22" i="25" s="1"/>
  <c r="X23" i="25" s="1"/>
  <c r="X24" i="25" s="1"/>
  <c r="Y10" i="25"/>
  <c r="Y11" i="25" s="1"/>
  <c r="Y12" i="25" s="1"/>
  <c r="Y13" i="25" s="1"/>
  <c r="Y14" i="25" s="1"/>
  <c r="Y15" i="25" s="1"/>
  <c r="Y16" i="25" s="1"/>
  <c r="Y17" i="25" s="1"/>
  <c r="Y18" i="25" s="1"/>
  <c r="Y19" i="25" s="1"/>
  <c r="Y20" i="25" s="1"/>
  <c r="Y21" i="25" s="1"/>
  <c r="Y22" i="25" s="1"/>
  <c r="Y23" i="25" s="1"/>
  <c r="Y24" i="25" s="1"/>
  <c r="V10" i="22"/>
  <c r="V11" i="22" s="1"/>
  <c r="V12" i="22" s="1"/>
  <c r="V13" i="22" s="1"/>
  <c r="V14" i="22" s="1"/>
  <c r="V15" i="22" s="1"/>
  <c r="V16" i="22" s="1"/>
  <c r="V17" i="22" s="1"/>
  <c r="V18" i="22" s="1"/>
  <c r="V19" i="22" s="1"/>
  <c r="V20" i="22" s="1"/>
  <c r="V21" i="22" s="1"/>
  <c r="V22" i="22" s="1"/>
  <c r="V23" i="22" s="1"/>
  <c r="V24" i="22" s="1"/>
  <c r="T10" i="22"/>
  <c r="T11" i="22" s="1"/>
  <c r="T12" i="22" s="1"/>
  <c r="T13" i="22" s="1"/>
  <c r="T14" i="22" s="1"/>
  <c r="T15" i="22" s="1"/>
  <c r="T16" i="22" s="1"/>
  <c r="T17" i="22" s="1"/>
  <c r="T18" i="22" s="1"/>
  <c r="T19" i="22" s="1"/>
  <c r="T20" i="22" s="1"/>
  <c r="T21" i="22" s="1"/>
  <c r="T22" i="22" s="1"/>
  <c r="T23" i="22" s="1"/>
  <c r="T24" i="22" s="1"/>
  <c r="U10" i="22"/>
  <c r="U11" i="22" s="1"/>
  <c r="U12" i="22" s="1"/>
  <c r="U13" i="22" s="1"/>
  <c r="U14" i="22" s="1"/>
  <c r="U15" i="22" s="1"/>
  <c r="U16" i="22" s="1"/>
  <c r="U17" i="22" s="1"/>
  <c r="U18" i="22" s="1"/>
  <c r="U19" i="22" s="1"/>
  <c r="U20" i="22" s="1"/>
  <c r="U21" i="22" s="1"/>
  <c r="U22" i="22" s="1"/>
  <c r="U23" i="22" s="1"/>
  <c r="U24" i="22" s="1"/>
  <c r="U26" i="25" l="1"/>
  <c r="U27" i="25" s="1"/>
  <c r="U28" i="25" s="1"/>
  <c r="U29" i="25" s="1"/>
  <c r="U30" i="25" s="1"/>
  <c r="U31" i="25" s="1"/>
  <c r="U32" i="25" s="1"/>
  <c r="U33" i="25" s="1"/>
  <c r="U34" i="25" s="1"/>
  <c r="U35" i="25" s="1"/>
  <c r="U36" i="25" s="1"/>
  <c r="U37" i="25" s="1"/>
  <c r="U38" i="25" s="1"/>
  <c r="U39" i="25" s="1"/>
  <c r="U40" i="25" s="1"/>
  <c r="U41" i="25" s="1"/>
  <c r="U42" i="25" s="1"/>
  <c r="U43" i="25" s="1"/>
  <c r="U44" i="25" s="1"/>
  <c r="U45" i="25" s="1"/>
  <c r="U46" i="25" s="1"/>
  <c r="U47" i="25" s="1"/>
  <c r="U48" i="25" s="1"/>
  <c r="U49" i="25" s="1"/>
  <c r="U50" i="25" s="1"/>
  <c r="U51" i="25" s="1"/>
  <c r="T26" i="25"/>
  <c r="T27" i="25" s="1"/>
  <c r="T28" i="25" s="1"/>
  <c r="T29" i="25" s="1"/>
  <c r="T30" i="25" s="1"/>
  <c r="T31" i="25" s="1"/>
  <c r="T32" i="25" s="1"/>
  <c r="T33" i="25" s="1"/>
  <c r="T34" i="25" s="1"/>
  <c r="T35" i="25" s="1"/>
  <c r="T36" i="25" s="1"/>
  <c r="T37" i="25" s="1"/>
  <c r="T38" i="25" s="1"/>
  <c r="T39" i="25" s="1"/>
  <c r="T40" i="25" s="1"/>
  <c r="T41" i="25" s="1"/>
  <c r="T42" i="25" s="1"/>
  <c r="T43" i="25" s="1"/>
  <c r="T44" i="25" s="1"/>
  <c r="T45" i="25" s="1"/>
  <c r="T46" i="25" s="1"/>
  <c r="T47" i="25" s="1"/>
  <c r="T48" i="25" s="1"/>
  <c r="T49" i="25" s="1"/>
  <c r="T50" i="25" s="1"/>
  <c r="T51" i="25" s="1"/>
  <c r="V26" i="25"/>
  <c r="V27" i="25" s="1"/>
  <c r="V28" i="25" s="1"/>
  <c r="V29" i="25" s="1"/>
  <c r="V30" i="25" s="1"/>
  <c r="V31" i="25" s="1"/>
  <c r="V32" i="25" s="1"/>
  <c r="V33" i="25" s="1"/>
  <c r="V34" i="25" s="1"/>
  <c r="V35" i="25" s="1"/>
  <c r="V36" i="25" s="1"/>
  <c r="V37" i="25" s="1"/>
  <c r="V38" i="25" s="1"/>
  <c r="V39" i="25" s="1"/>
  <c r="V40" i="25" s="1"/>
  <c r="V41" i="25" s="1"/>
  <c r="V42" i="25" s="1"/>
  <c r="V43" i="25" s="1"/>
  <c r="V44" i="25" s="1"/>
  <c r="V45" i="25" s="1"/>
  <c r="V46" i="25" s="1"/>
  <c r="V47" i="25" s="1"/>
  <c r="V48" i="25" s="1"/>
  <c r="V49" i="25" s="1"/>
  <c r="V50" i="25" s="1"/>
  <c r="V51" i="25" s="1"/>
  <c r="R6" i="22"/>
  <c r="F26" i="30" s="1"/>
  <c r="Q6" i="22"/>
  <c r="E26" i="30" s="1"/>
  <c r="S6" i="22"/>
  <c r="G26" i="30" s="1"/>
  <c r="T27" i="23"/>
  <c r="T28" i="23" s="1"/>
  <c r="T29" i="23" s="1"/>
  <c r="T30" i="23" s="1"/>
  <c r="T31" i="23" s="1"/>
  <c r="T32" i="23" s="1"/>
  <c r="T33" i="23" s="1"/>
  <c r="T34" i="23" s="1"/>
  <c r="T35" i="23" s="1"/>
  <c r="T36" i="23" s="1"/>
  <c r="T37" i="23" s="1"/>
  <c r="T38" i="23" s="1"/>
  <c r="V6" i="24"/>
  <c r="V46" i="24"/>
  <c r="V47" i="24" s="1"/>
  <c r="V48" i="24" s="1"/>
  <c r="V49" i="24" s="1"/>
  <c r="V50" i="24" s="1"/>
  <c r="V51" i="24" s="1"/>
  <c r="N40" i="23"/>
  <c r="N41" i="23" s="1"/>
  <c r="N42" i="23" s="1"/>
  <c r="N43" i="23" s="1"/>
  <c r="N44" i="23" s="1"/>
  <c r="N45" i="23" s="1"/>
  <c r="N46" i="23" s="1"/>
  <c r="N47" i="23" s="1"/>
  <c r="N48" i="23" s="1"/>
  <c r="N49" i="23" s="1"/>
  <c r="N50" i="23" s="1"/>
  <c r="N51" i="23" s="1"/>
  <c r="Y6" i="8"/>
  <c r="X6" i="23"/>
  <c r="N6" i="8"/>
  <c r="B25" i="30" s="1"/>
  <c r="O6" i="8"/>
  <c r="C25" i="30" s="1"/>
  <c r="P6" i="24"/>
  <c r="D27" i="30" s="1"/>
  <c r="W26" i="22"/>
  <c r="W27" i="22" s="1"/>
  <c r="W28" i="22" s="1"/>
  <c r="W29" i="22" s="1"/>
  <c r="W30" i="22" s="1"/>
  <c r="W31" i="22" s="1"/>
  <c r="W32" i="22" s="1"/>
  <c r="W33" i="22" s="1"/>
  <c r="W34" i="22" s="1"/>
  <c r="W35" i="22" s="1"/>
  <c r="W36" i="22" s="1"/>
  <c r="W37" i="22" s="1"/>
  <c r="W38" i="22" s="1"/>
  <c r="W39" i="22" s="1"/>
  <c r="U26" i="23"/>
  <c r="U27" i="23" s="1"/>
  <c r="U28" i="23" s="1"/>
  <c r="U29" i="23" s="1"/>
  <c r="U30" i="23" s="1"/>
  <c r="U31" i="23" s="1"/>
  <c r="U32" i="23" s="1"/>
  <c r="U33" i="23" s="1"/>
  <c r="U34" i="23" s="1"/>
  <c r="U35" i="23" s="1"/>
  <c r="U36" i="23" s="1"/>
  <c r="U37" i="23" s="1"/>
  <c r="U38" i="23" s="1"/>
  <c r="U39" i="23" s="1"/>
  <c r="O26" i="22"/>
  <c r="O27" i="22" s="1"/>
  <c r="O28" i="22" s="1"/>
  <c r="O29" i="22" s="1"/>
  <c r="O30" i="22" s="1"/>
  <c r="O31" i="22" s="1"/>
  <c r="O32" i="22" s="1"/>
  <c r="O33" i="22" s="1"/>
  <c r="O34" i="22" s="1"/>
  <c r="O35" i="22" s="1"/>
  <c r="O36" i="22" s="1"/>
  <c r="O37" i="22" s="1"/>
  <c r="O38" i="22" s="1"/>
  <c r="O39" i="22" s="1"/>
  <c r="O41" i="23"/>
  <c r="O42" i="23" s="1"/>
  <c r="O43" i="23" s="1"/>
  <c r="O44" i="23" s="1"/>
  <c r="O45" i="23" s="1"/>
  <c r="O46" i="23" s="1"/>
  <c r="O47" i="23" s="1"/>
  <c r="O48" i="23" s="1"/>
  <c r="O49" i="23" s="1"/>
  <c r="O50" i="23" s="1"/>
  <c r="O51" i="23" s="1"/>
  <c r="P26" i="22"/>
  <c r="P27" i="22" s="1"/>
  <c r="P28" i="22" s="1"/>
  <c r="P29" i="22" s="1"/>
  <c r="P30" i="22" s="1"/>
  <c r="P31" i="22" s="1"/>
  <c r="P32" i="22" s="1"/>
  <c r="P33" i="22" s="1"/>
  <c r="P34" i="22" s="1"/>
  <c r="P35" i="22" s="1"/>
  <c r="P36" i="22" s="1"/>
  <c r="P37" i="22" s="1"/>
  <c r="P38" i="22" s="1"/>
  <c r="P39" i="22" s="1"/>
  <c r="V41" i="8"/>
  <c r="V42" i="8" s="1"/>
  <c r="V43" i="8" s="1"/>
  <c r="V44" i="8" s="1"/>
  <c r="V45" i="8" s="1"/>
  <c r="V46" i="8" s="1"/>
  <c r="V47" i="8" s="1"/>
  <c r="V48" i="8" s="1"/>
  <c r="V49" i="8" s="1"/>
  <c r="V50" i="8" s="1"/>
  <c r="V51" i="8" s="1"/>
  <c r="Y6" i="24"/>
  <c r="Y6" i="23"/>
  <c r="U40" i="24"/>
  <c r="U25" i="22"/>
  <c r="U26" i="22" s="1"/>
  <c r="U27" i="22" s="1"/>
  <c r="U28" i="22" s="1"/>
  <c r="U29" i="22" s="1"/>
  <c r="U30" i="22" s="1"/>
  <c r="U31" i="22" s="1"/>
  <c r="U32" i="22" s="1"/>
  <c r="U33" i="22" s="1"/>
  <c r="U34" i="22" s="1"/>
  <c r="U35" i="22" s="1"/>
  <c r="U36" i="22" s="1"/>
  <c r="U37" i="22" s="1"/>
  <c r="U38" i="22" s="1"/>
  <c r="U39" i="22" s="1"/>
  <c r="W6" i="8"/>
  <c r="W6" i="24"/>
  <c r="T40" i="24"/>
  <c r="T41" i="24" s="1"/>
  <c r="T42" i="24" s="1"/>
  <c r="T43" i="24" s="1"/>
  <c r="T44" i="24" s="1"/>
  <c r="T45" i="24" s="1"/>
  <c r="T46" i="24" s="1"/>
  <c r="T47" i="24" s="1"/>
  <c r="T48" i="24" s="1"/>
  <c r="T49" i="24" s="1"/>
  <c r="T50" i="24" s="1"/>
  <c r="T51" i="24" s="1"/>
  <c r="O40" i="24"/>
  <c r="O41" i="24" s="1"/>
  <c r="O42" i="24" s="1"/>
  <c r="O43" i="24" s="1"/>
  <c r="O44" i="24" s="1"/>
  <c r="O45" i="24" s="1"/>
  <c r="V40" i="23"/>
  <c r="V41" i="23" s="1"/>
  <c r="V42" i="23" s="1"/>
  <c r="V43" i="23" s="1"/>
  <c r="V44" i="23" s="1"/>
  <c r="V45" i="23" s="1"/>
  <c r="V46" i="23" s="1"/>
  <c r="V47" i="23" s="1"/>
  <c r="V48" i="23" s="1"/>
  <c r="V49" i="23" s="1"/>
  <c r="V50" i="23" s="1"/>
  <c r="V51" i="23" s="1"/>
  <c r="P40" i="23"/>
  <c r="T25" i="22"/>
  <c r="N6" i="24"/>
  <c r="B27" i="30" s="1"/>
  <c r="T40" i="8"/>
  <c r="T41" i="8" s="1"/>
  <c r="T42" i="8" s="1"/>
  <c r="T43" i="8" s="1"/>
  <c r="T44" i="8" s="1"/>
  <c r="T45" i="8" s="1"/>
  <c r="T46" i="8" s="1"/>
  <c r="T47" i="8" s="1"/>
  <c r="T48" i="8" s="1"/>
  <c r="T49" i="8" s="1"/>
  <c r="T50" i="8" s="1"/>
  <c r="T51" i="8" s="1"/>
  <c r="N40" i="22"/>
  <c r="N41" i="22" s="1"/>
  <c r="N42" i="22" s="1"/>
  <c r="N43" i="22" s="1"/>
  <c r="N44" i="22" s="1"/>
  <c r="N45" i="22" s="1"/>
  <c r="N46" i="22" s="1"/>
  <c r="N47" i="22" s="1"/>
  <c r="N48" i="22" s="1"/>
  <c r="N49" i="22" s="1"/>
  <c r="N50" i="22" s="1"/>
  <c r="N51" i="22" s="1"/>
  <c r="W6" i="23"/>
  <c r="Y40" i="22"/>
  <c r="Y41" i="22" s="1"/>
  <c r="Y42" i="22" s="1"/>
  <c r="Y43" i="22" s="1"/>
  <c r="Y44" i="22" s="1"/>
  <c r="Y45" i="22" s="1"/>
  <c r="Y46" i="22" s="1"/>
  <c r="Y47" i="22" s="1"/>
  <c r="Y48" i="22" s="1"/>
  <c r="Y49" i="22" s="1"/>
  <c r="Y50" i="22" s="1"/>
  <c r="Y51" i="22" s="1"/>
  <c r="X40" i="8"/>
  <c r="X41" i="8" s="1"/>
  <c r="X42" i="8" s="1"/>
  <c r="X43" i="8" s="1"/>
  <c r="X44" i="8" s="1"/>
  <c r="X45" i="8" s="1"/>
  <c r="X46" i="8" s="1"/>
  <c r="X47" i="8" s="1"/>
  <c r="X48" i="8" s="1"/>
  <c r="X49" i="8" s="1"/>
  <c r="X50" i="8" s="1"/>
  <c r="X51" i="8" s="1"/>
  <c r="X40" i="24"/>
  <c r="X41" i="24" s="1"/>
  <c r="X42" i="24" s="1"/>
  <c r="X43" i="24" s="1"/>
  <c r="X44" i="24" s="1"/>
  <c r="X45" i="24" s="1"/>
  <c r="X46" i="24" s="1"/>
  <c r="X47" i="24" s="1"/>
  <c r="X48" i="24" s="1"/>
  <c r="X49" i="24" s="1"/>
  <c r="X50" i="24" s="1"/>
  <c r="X51" i="24" s="1"/>
  <c r="R25" i="25"/>
  <c r="R26" i="25" s="1"/>
  <c r="R27" i="25" s="1"/>
  <c r="R28" i="25" s="1"/>
  <c r="R29" i="25" s="1"/>
  <c r="R30" i="25" s="1"/>
  <c r="R31" i="25" s="1"/>
  <c r="R32" i="25" s="1"/>
  <c r="R33" i="25" s="1"/>
  <c r="R34" i="25" s="1"/>
  <c r="R35" i="25" s="1"/>
  <c r="R36" i="25" s="1"/>
  <c r="R37" i="25" s="1"/>
  <c r="R38" i="25" s="1"/>
  <c r="R39" i="25" s="1"/>
  <c r="AB26" i="25"/>
  <c r="AB27" i="25" s="1"/>
  <c r="AB28" i="25" s="1"/>
  <c r="AB29" i="25" s="1"/>
  <c r="AB30" i="25" s="1"/>
  <c r="AB31" i="25" s="1"/>
  <c r="AB32" i="25" s="1"/>
  <c r="AB33" i="25" s="1"/>
  <c r="AB34" i="25" s="1"/>
  <c r="AB35" i="25" s="1"/>
  <c r="AB36" i="25" s="1"/>
  <c r="AB37" i="25" s="1"/>
  <c r="AB38" i="25" s="1"/>
  <c r="AB39" i="25" s="1"/>
  <c r="AA26" i="25"/>
  <c r="AA27" i="25" s="1"/>
  <c r="AA28" i="25" s="1"/>
  <c r="AA29" i="25" s="1"/>
  <c r="AA30" i="25" s="1"/>
  <c r="AA31" i="25" s="1"/>
  <c r="AA32" i="25" s="1"/>
  <c r="AA33" i="25" s="1"/>
  <c r="AA34" i="25" s="1"/>
  <c r="AA35" i="25" s="1"/>
  <c r="AA36" i="25" s="1"/>
  <c r="AA37" i="25" s="1"/>
  <c r="AA38" i="25" s="1"/>
  <c r="AA39" i="25" s="1"/>
  <c r="Z26" i="25"/>
  <c r="Z27" i="25" s="1"/>
  <c r="Z28" i="25" s="1"/>
  <c r="Z29" i="25" s="1"/>
  <c r="Z30" i="25" s="1"/>
  <c r="Z31" i="25" s="1"/>
  <c r="Z32" i="25" s="1"/>
  <c r="Z33" i="25" s="1"/>
  <c r="Z34" i="25" s="1"/>
  <c r="Z35" i="25" s="1"/>
  <c r="Z36" i="25" s="1"/>
  <c r="Z37" i="25" s="1"/>
  <c r="Z38" i="25" s="1"/>
  <c r="Z39" i="25" s="1"/>
  <c r="Q26" i="25"/>
  <c r="Q27" i="25" s="1"/>
  <c r="Q28" i="25" s="1"/>
  <c r="Q29" i="25" s="1"/>
  <c r="Q30" i="25" s="1"/>
  <c r="Q31" i="25" s="1"/>
  <c r="Q32" i="25" s="1"/>
  <c r="Q33" i="25" s="1"/>
  <c r="Q34" i="25" s="1"/>
  <c r="Q35" i="25" s="1"/>
  <c r="Q36" i="25" s="1"/>
  <c r="Q37" i="25" s="1"/>
  <c r="Q38" i="25" s="1"/>
  <c r="Q39" i="25" s="1"/>
  <c r="X25" i="25"/>
  <c r="Y25" i="25"/>
  <c r="Y26" i="25" s="1"/>
  <c r="Y27" i="25" s="1"/>
  <c r="Y28" i="25" s="1"/>
  <c r="Y29" i="25" s="1"/>
  <c r="Y30" i="25" s="1"/>
  <c r="Y31" i="25" s="1"/>
  <c r="Y32" i="25" s="1"/>
  <c r="Y33" i="25" s="1"/>
  <c r="Y34" i="25" s="1"/>
  <c r="Y35" i="25" s="1"/>
  <c r="Y36" i="25" s="1"/>
  <c r="Y37" i="25" s="1"/>
  <c r="Y38" i="25" s="1"/>
  <c r="Y39" i="25" s="1"/>
  <c r="W25" i="25"/>
  <c r="V6" i="25" l="1"/>
  <c r="T6" i="25"/>
  <c r="U6" i="25"/>
  <c r="T39" i="23"/>
  <c r="T40" i="23" s="1"/>
  <c r="O6" i="24"/>
  <c r="C27" i="30" s="1"/>
  <c r="O46" i="24"/>
  <c r="O47" i="24" s="1"/>
  <c r="O48" i="24" s="1"/>
  <c r="O49" i="24" s="1"/>
  <c r="O50" i="24" s="1"/>
  <c r="O51" i="24" s="1"/>
  <c r="U41" i="24"/>
  <c r="U42" i="24" s="1"/>
  <c r="U43" i="24" s="1"/>
  <c r="U44" i="24" s="1"/>
  <c r="U45" i="24" s="1"/>
  <c r="U46" i="24" s="1"/>
  <c r="U47" i="24" s="1"/>
  <c r="U48" i="24" s="1"/>
  <c r="U49" i="24" s="1"/>
  <c r="U50" i="24" s="1"/>
  <c r="U51" i="24" s="1"/>
  <c r="T6" i="8"/>
  <c r="S40" i="25"/>
  <c r="S41" i="25" s="1"/>
  <c r="S42" i="25" s="1"/>
  <c r="S43" i="25" s="1"/>
  <c r="S44" i="25" s="1"/>
  <c r="S45" i="25" s="1"/>
  <c r="S46" i="25" s="1"/>
  <c r="S47" i="25" s="1"/>
  <c r="S48" i="25" s="1"/>
  <c r="S49" i="25" s="1"/>
  <c r="S50" i="25" s="1"/>
  <c r="S51" i="25" s="1"/>
  <c r="N6" i="23"/>
  <c r="B28" i="30" s="1"/>
  <c r="O6" i="23"/>
  <c r="C28" i="30" s="1"/>
  <c r="P41" i="23"/>
  <c r="P42" i="23" s="1"/>
  <c r="P43" i="23" s="1"/>
  <c r="P44" i="23" s="1"/>
  <c r="P45" i="23" s="1"/>
  <c r="P46" i="23" s="1"/>
  <c r="P47" i="23" s="1"/>
  <c r="P48" i="23" s="1"/>
  <c r="P49" i="23" s="1"/>
  <c r="P50" i="23" s="1"/>
  <c r="P51" i="23" s="1"/>
  <c r="T26" i="22"/>
  <c r="T27" i="22" s="1"/>
  <c r="T28" i="22" s="1"/>
  <c r="T29" i="22" s="1"/>
  <c r="T30" i="22" s="1"/>
  <c r="T31" i="22" s="1"/>
  <c r="T32" i="22" s="1"/>
  <c r="T33" i="22" s="1"/>
  <c r="T34" i="22" s="1"/>
  <c r="T35" i="22" s="1"/>
  <c r="T36" i="22" s="1"/>
  <c r="T37" i="22" s="1"/>
  <c r="T38" i="22" s="1"/>
  <c r="T39" i="22" s="1"/>
  <c r="V25" i="22"/>
  <c r="V26" i="22" s="1"/>
  <c r="V27" i="22" s="1"/>
  <c r="V28" i="22" s="1"/>
  <c r="V29" i="22" s="1"/>
  <c r="V30" i="22" s="1"/>
  <c r="V31" i="22" s="1"/>
  <c r="V32" i="22" s="1"/>
  <c r="V33" i="22" s="1"/>
  <c r="V34" i="22" s="1"/>
  <c r="V35" i="22" s="1"/>
  <c r="V36" i="22" s="1"/>
  <c r="V37" i="22" s="1"/>
  <c r="V38" i="22" s="1"/>
  <c r="V39" i="22" s="1"/>
  <c r="X6" i="24"/>
  <c r="T6" i="24"/>
  <c r="AB40" i="25"/>
  <c r="R40" i="25"/>
  <c r="U40" i="8"/>
  <c r="U41" i="8" s="1"/>
  <c r="U42" i="8" s="1"/>
  <c r="U43" i="8" s="1"/>
  <c r="U44" i="8" s="1"/>
  <c r="U45" i="8" s="1"/>
  <c r="U46" i="8" s="1"/>
  <c r="U47" i="8" s="1"/>
  <c r="U48" i="8" s="1"/>
  <c r="U49" i="8" s="1"/>
  <c r="U50" i="8" s="1"/>
  <c r="U51" i="8" s="1"/>
  <c r="N6" i="22"/>
  <c r="B26" i="30" s="1"/>
  <c r="V6" i="8"/>
  <c r="U40" i="23"/>
  <c r="U41" i="23" s="1"/>
  <c r="U42" i="23" s="1"/>
  <c r="U43" i="23" s="1"/>
  <c r="U44" i="23" s="1"/>
  <c r="U45" i="23" s="1"/>
  <c r="U46" i="23" s="1"/>
  <c r="U47" i="23" s="1"/>
  <c r="U48" i="23" s="1"/>
  <c r="U49" i="23" s="1"/>
  <c r="U50" i="23" s="1"/>
  <c r="U51" i="23" s="1"/>
  <c r="X6" i="8"/>
  <c r="V6" i="23"/>
  <c r="Y40" i="25"/>
  <c r="Y41" i="25" s="1"/>
  <c r="Y42" i="25" s="1"/>
  <c r="Y43" i="25" s="1"/>
  <c r="Y44" i="25" s="1"/>
  <c r="Y45" i="25" s="1"/>
  <c r="Y46" i="25" s="1"/>
  <c r="Y47" i="25" s="1"/>
  <c r="Y48" i="25" s="1"/>
  <c r="Y49" i="25" s="1"/>
  <c r="Y50" i="25" s="1"/>
  <c r="Y51" i="25" s="1"/>
  <c r="Z40" i="25"/>
  <c r="Z41" i="25" s="1"/>
  <c r="Z42" i="25" s="1"/>
  <c r="Z43" i="25" s="1"/>
  <c r="Z44" i="25" s="1"/>
  <c r="Z45" i="25" s="1"/>
  <c r="Z46" i="25" s="1"/>
  <c r="Z47" i="25" s="1"/>
  <c r="Z48" i="25" s="1"/>
  <c r="Z49" i="25" s="1"/>
  <c r="Z50" i="25" s="1"/>
  <c r="Z51" i="25" s="1"/>
  <c r="Y6" i="22"/>
  <c r="Q40" i="25"/>
  <c r="Q41" i="25" s="1"/>
  <c r="Q42" i="25" s="1"/>
  <c r="Q43" i="25" s="1"/>
  <c r="Q44" i="25" s="1"/>
  <c r="Q45" i="25" s="1"/>
  <c r="X40" i="22"/>
  <c r="X41" i="22" s="1"/>
  <c r="X42" i="22" s="1"/>
  <c r="X43" i="22" s="1"/>
  <c r="X44" i="22" s="1"/>
  <c r="X45" i="22" s="1"/>
  <c r="X46" i="22" s="1"/>
  <c r="X47" i="22" s="1"/>
  <c r="X48" i="22" s="1"/>
  <c r="X49" i="22" s="1"/>
  <c r="X50" i="22" s="1"/>
  <c r="X51" i="22" s="1"/>
  <c r="P40" i="22"/>
  <c r="P41" i="22" s="1"/>
  <c r="P42" i="22" s="1"/>
  <c r="P43" i="22" s="1"/>
  <c r="P44" i="22" s="1"/>
  <c r="P45" i="22" s="1"/>
  <c r="P46" i="22" s="1"/>
  <c r="P47" i="22" s="1"/>
  <c r="P48" i="22" s="1"/>
  <c r="P49" i="22" s="1"/>
  <c r="P50" i="22" s="1"/>
  <c r="P51" i="22" s="1"/>
  <c r="W40" i="22"/>
  <c r="W41" i="22" s="1"/>
  <c r="W42" i="22" s="1"/>
  <c r="W43" i="22" s="1"/>
  <c r="W44" i="22" s="1"/>
  <c r="W45" i="22" s="1"/>
  <c r="W46" i="22" s="1"/>
  <c r="W47" i="22" s="1"/>
  <c r="W48" i="22" s="1"/>
  <c r="W49" i="22" s="1"/>
  <c r="W50" i="22" s="1"/>
  <c r="W51" i="22" s="1"/>
  <c r="X26" i="25"/>
  <c r="X27" i="25" s="1"/>
  <c r="X28" i="25" s="1"/>
  <c r="X29" i="25" s="1"/>
  <c r="X30" i="25" s="1"/>
  <c r="X31" i="25" s="1"/>
  <c r="X32" i="25" s="1"/>
  <c r="X33" i="25" s="1"/>
  <c r="X34" i="25" s="1"/>
  <c r="X35" i="25" s="1"/>
  <c r="X36" i="25" s="1"/>
  <c r="X37" i="25" s="1"/>
  <c r="X38" i="25" s="1"/>
  <c r="X39" i="25" s="1"/>
  <c r="W26" i="25"/>
  <c r="W27" i="25" s="1"/>
  <c r="W28" i="25" s="1"/>
  <c r="W29" i="25" s="1"/>
  <c r="W30" i="25" s="1"/>
  <c r="W31" i="25" s="1"/>
  <c r="W32" i="25" s="1"/>
  <c r="W33" i="25" s="1"/>
  <c r="W34" i="25" s="1"/>
  <c r="W35" i="25" s="1"/>
  <c r="W36" i="25" s="1"/>
  <c r="W37" i="25" s="1"/>
  <c r="W38" i="25" s="1"/>
  <c r="W39" i="25" s="1"/>
  <c r="T41" i="23" l="1"/>
  <c r="T42" i="23" s="1"/>
  <c r="T43" i="23" s="1"/>
  <c r="T44" i="23" s="1"/>
  <c r="T45" i="23" s="1"/>
  <c r="T46" i="23" s="1"/>
  <c r="T47" i="23" s="1"/>
  <c r="T48" i="23" s="1"/>
  <c r="T49" i="23" s="1"/>
  <c r="T50" i="23" s="1"/>
  <c r="T51" i="23" s="1"/>
  <c r="Q6" i="25"/>
  <c r="Q46" i="25"/>
  <c r="Q47" i="25" s="1"/>
  <c r="Q48" i="25" s="1"/>
  <c r="Q49" i="25" s="1"/>
  <c r="Q50" i="25" s="1"/>
  <c r="Q51" i="25" s="1"/>
  <c r="W6" i="22"/>
  <c r="X6" i="22"/>
  <c r="P6" i="23"/>
  <c r="D28" i="30" s="1"/>
  <c r="U6" i="24"/>
  <c r="S6" i="25"/>
  <c r="AB41" i="25"/>
  <c r="AB42" i="25" s="1"/>
  <c r="AB43" i="25" s="1"/>
  <c r="AB44" i="25" s="1"/>
  <c r="AB45" i="25" s="1"/>
  <c r="AB46" i="25" s="1"/>
  <c r="AB47" i="25" s="1"/>
  <c r="AB48" i="25" s="1"/>
  <c r="AB49" i="25" s="1"/>
  <c r="AB50" i="25" s="1"/>
  <c r="AB51" i="25" s="1"/>
  <c r="R41" i="25"/>
  <c r="R42" i="25" s="1"/>
  <c r="R43" i="25" s="1"/>
  <c r="R44" i="25" s="1"/>
  <c r="R45" i="25" s="1"/>
  <c r="R46" i="25" s="1"/>
  <c r="R47" i="25" s="1"/>
  <c r="R48" i="25" s="1"/>
  <c r="R49" i="25" s="1"/>
  <c r="R50" i="25" s="1"/>
  <c r="R51" i="25" s="1"/>
  <c r="W40" i="25"/>
  <c r="W41" i="25" s="1"/>
  <c r="W42" i="25" s="1"/>
  <c r="W43" i="25" s="1"/>
  <c r="W44" i="25" s="1"/>
  <c r="W45" i="25" s="1"/>
  <c r="Y6" i="25"/>
  <c r="P6" i="22"/>
  <c r="D26" i="30" s="1"/>
  <c r="U6" i="23"/>
  <c r="U6" i="8"/>
  <c r="AA40" i="25"/>
  <c r="AA41" i="25" s="1"/>
  <c r="AA42" i="25" s="1"/>
  <c r="AA43" i="25" s="1"/>
  <c r="AA44" i="25" s="1"/>
  <c r="AA45" i="25" s="1"/>
  <c r="AA46" i="25" s="1"/>
  <c r="AA47" i="25" s="1"/>
  <c r="AA48" i="25" s="1"/>
  <c r="AA49" i="25" s="1"/>
  <c r="AA50" i="25" s="1"/>
  <c r="AA51" i="25" s="1"/>
  <c r="T40" i="22"/>
  <c r="T41" i="22" s="1"/>
  <c r="T42" i="22" s="1"/>
  <c r="T43" i="22" s="1"/>
  <c r="T44" i="22" s="1"/>
  <c r="T45" i="22" s="1"/>
  <c r="T46" i="22" s="1"/>
  <c r="T47" i="22" s="1"/>
  <c r="T48" i="22" s="1"/>
  <c r="T49" i="22" s="1"/>
  <c r="T50" i="22" s="1"/>
  <c r="T51" i="22" s="1"/>
  <c r="X40" i="25"/>
  <c r="U40" i="22"/>
  <c r="U41" i="22" s="1"/>
  <c r="U42" i="22" s="1"/>
  <c r="U43" i="22" s="1"/>
  <c r="U44" i="22" s="1"/>
  <c r="U45" i="22" s="1"/>
  <c r="U46" i="22" s="1"/>
  <c r="U47" i="22" s="1"/>
  <c r="U48" i="22" s="1"/>
  <c r="U49" i="22" s="1"/>
  <c r="U50" i="22" s="1"/>
  <c r="U51" i="22" s="1"/>
  <c r="Z6" i="25"/>
  <c r="O40" i="22"/>
  <c r="O41" i="22" s="1"/>
  <c r="O42" i="22" s="1"/>
  <c r="O43" i="22" s="1"/>
  <c r="O44" i="22" s="1"/>
  <c r="O45" i="22" s="1"/>
  <c r="O46" i="22" s="1"/>
  <c r="O47" i="22" s="1"/>
  <c r="O48" i="22" s="1"/>
  <c r="O49" i="22" s="1"/>
  <c r="O50" i="22" s="1"/>
  <c r="O51" i="22" s="1"/>
  <c r="V40" i="22"/>
  <c r="T6" i="23" l="1"/>
  <c r="W6" i="25"/>
  <c r="W46" i="25"/>
  <c r="W47" i="25" s="1"/>
  <c r="W48" i="25" s="1"/>
  <c r="W49" i="25" s="1"/>
  <c r="W50" i="25" s="1"/>
  <c r="W51" i="25" s="1"/>
  <c r="O6" i="22"/>
  <c r="C26" i="30" s="1"/>
  <c r="X41" i="25"/>
  <c r="X42" i="25" s="1"/>
  <c r="X43" i="25" s="1"/>
  <c r="X44" i="25" s="1"/>
  <c r="X45" i="25" s="1"/>
  <c r="X46" i="25" s="1"/>
  <c r="X47" i="25" s="1"/>
  <c r="X48" i="25" s="1"/>
  <c r="X49" i="25" s="1"/>
  <c r="X50" i="25" s="1"/>
  <c r="X51" i="25" s="1"/>
  <c r="V41" i="22"/>
  <c r="V42" i="22" s="1"/>
  <c r="V43" i="22" s="1"/>
  <c r="V44" i="22" s="1"/>
  <c r="V45" i="22" s="1"/>
  <c r="V46" i="22" s="1"/>
  <c r="V47" i="22" s="1"/>
  <c r="V48" i="22" s="1"/>
  <c r="V49" i="22" s="1"/>
  <c r="V50" i="22" s="1"/>
  <c r="V51" i="22" s="1"/>
  <c r="T6" i="22"/>
  <c r="U6" i="22"/>
  <c r="AB6" i="25"/>
  <c r="R6" i="25"/>
  <c r="AA6" i="25"/>
  <c r="X6" i="25" l="1"/>
  <c r="V6" i="22"/>
</calcChain>
</file>

<file path=xl/sharedStrings.xml><?xml version="1.0" encoding="utf-8"?>
<sst xmlns="http://schemas.openxmlformats.org/spreadsheetml/2006/main" count="773" uniqueCount="380">
  <si>
    <t>location</t>
  </si>
  <si>
    <t>Toronto</t>
  </si>
  <si>
    <t>source</t>
  </si>
  <si>
    <t>pVWatts</t>
  </si>
  <si>
    <t>module type</t>
  </si>
  <si>
    <t>standard</t>
  </si>
  <si>
    <t>array type</t>
  </si>
  <si>
    <t>fixed roof mounted</t>
  </si>
  <si>
    <t xml:space="preserve">system losses </t>
  </si>
  <si>
    <t>tilt (deg)</t>
  </si>
  <si>
    <t>DC to AC size ratio</t>
  </si>
  <si>
    <t>inverter efficiency</t>
  </si>
  <si>
    <t>albedo</t>
  </si>
  <si>
    <t>from weather file</t>
  </si>
  <si>
    <t>bifacial</t>
  </si>
  <si>
    <t>no</t>
  </si>
  <si>
    <t>monthly irradiance loss</t>
  </si>
  <si>
    <t xml:space="preserve">Jan </t>
  </si>
  <si>
    <t>Feb</t>
  </si>
  <si>
    <t>Mar</t>
  </si>
  <si>
    <t>Apr</t>
  </si>
  <si>
    <t>May</t>
  </si>
  <si>
    <t>Jun</t>
  </si>
  <si>
    <t>Jul</t>
  </si>
  <si>
    <t>Aug</t>
  </si>
  <si>
    <t>Sep</t>
  </si>
  <si>
    <t>Oct</t>
  </si>
  <si>
    <t>Nov</t>
  </si>
  <si>
    <t>Dec</t>
  </si>
  <si>
    <t>size (kW)</t>
  </si>
  <si>
    <t>average</t>
  </si>
  <si>
    <t>azimuth</t>
  </si>
  <si>
    <t>average kWh/yr or kWh/mo</t>
  </si>
  <si>
    <t>annual</t>
  </si>
  <si>
    <t xml:space="preserve">https://pvwatts.nrel.gov/pvwatts.php </t>
  </si>
  <si>
    <t>London</t>
  </si>
  <si>
    <t>Kingston</t>
  </si>
  <si>
    <t>Ottawa</t>
  </si>
  <si>
    <t>Peterborough</t>
  </si>
  <si>
    <t>Sudbury</t>
  </si>
  <si>
    <t>North Bay</t>
  </si>
  <si>
    <t>Thunder Bay</t>
  </si>
  <si>
    <t>at 180'</t>
  </si>
  <si>
    <t>Hamilton</t>
  </si>
  <si>
    <t>Waterloo Region</t>
  </si>
  <si>
    <t>Barrie</t>
  </si>
  <si>
    <t>St Catharines</t>
  </si>
  <si>
    <t>Windsor</t>
  </si>
  <si>
    <t>Oshawa</t>
  </si>
  <si>
    <t>Mississaugua</t>
  </si>
  <si>
    <t>Markham</t>
  </si>
  <si>
    <t>10 biggest cities</t>
  </si>
  <si>
    <t>Vaughan/Brampton</t>
  </si>
  <si>
    <t>roof can support solar panels</t>
  </si>
  <si>
    <t>roof mounted with a 4/12 pitch</t>
  </si>
  <si>
    <t>roof is angled between 90-270' relative to North</t>
  </si>
  <si>
    <t>roof will not require resurfacing over the lifetime of the solar panels</t>
  </si>
  <si>
    <t>$/W (no grant)</t>
  </si>
  <si>
    <t>price including HST</t>
  </si>
  <si>
    <t>https://natural-resources.canada.ca/our-natural-resources/energy-sources-distribution/renewable-energy/solar-photovoltaic-energy/tools-solar-photovoltaic-energy/photovoltaic-potential-and-solar-resource-maps-canada/18366</t>
  </si>
  <si>
    <t>roof pitch</t>
  </si>
  <si>
    <t>factors that affect installation costs</t>
  </si>
  <si>
    <t>how many sides panels are installed on</t>
  </si>
  <si>
    <t>roofing material</t>
  </si>
  <si>
    <t xml:space="preserve">location </t>
  </si>
  <si>
    <t>factors that affect installation cost</t>
  </si>
  <si>
    <t>pitch of roof</t>
  </si>
  <si>
    <t>how many roof faces</t>
  </si>
  <si>
    <t>permitting and approvals process</t>
  </si>
  <si>
    <t>average for Ontario kWh/kW/yr</t>
  </si>
  <si>
    <t>NOTE: The OEB has ruled that net metered customers, including those with solar panels, must have the option to choose between tiered pricing, TOU and ULO prices by Nov 1, 2023</t>
  </si>
  <si>
    <t xml:space="preserve">ref: https://www.oeb.ca/sites/default/files/OEBStaff-Bulletin-TOU-Option-for-Net-Metered-Customers-20230117.pdf </t>
  </si>
  <si>
    <t xml:space="preserve">Toronto </t>
  </si>
  <si>
    <t>roof surface (metal vs shingle - apparently not a big difference in cost)</t>
  </si>
  <si>
    <t>Toronto Hydro</t>
  </si>
  <si>
    <t>https://www.torontohydro.com/for-home/rates</t>
  </si>
  <si>
    <t>TOU off peak</t>
  </si>
  <si>
    <t>TOU on peak</t>
  </si>
  <si>
    <t>TOU mid peak</t>
  </si>
  <si>
    <t>ULO overnight</t>
  </si>
  <si>
    <t>ULO on peak</t>
  </si>
  <si>
    <t>ULO mid peak</t>
  </si>
  <si>
    <t>HST</t>
  </si>
  <si>
    <t>Ontario Electricity Rebate</t>
  </si>
  <si>
    <t xml:space="preserve">line loss adjustment factor </t>
  </si>
  <si>
    <t>total electricity variable cost ($/kWh)</t>
  </si>
  <si>
    <t>Tiered upper rates</t>
  </si>
  <si>
    <t>May 1 to Oct 31</t>
  </si>
  <si>
    <t>Nov 1 to Apr 30</t>
  </si>
  <si>
    <t>on-peak</t>
  </si>
  <si>
    <t>mid-peak</t>
  </si>
  <si>
    <t>off-peak</t>
  </si>
  <si>
    <t>11-5</t>
  </si>
  <si>
    <t>7-11, 5-7</t>
  </si>
  <si>
    <t>7-7, weekends</t>
  </si>
  <si>
    <t>TOU</t>
  </si>
  <si>
    <t>TOU summer</t>
  </si>
  <si>
    <t>TOU winter</t>
  </si>
  <si>
    <t>ULO</t>
  </si>
  <si>
    <t>all year</t>
  </si>
  <si>
    <t>4-9</t>
  </si>
  <si>
    <t>7-4, 9-11</t>
  </si>
  <si>
    <t>7-11 weekends</t>
  </si>
  <si>
    <t>low overnight</t>
  </si>
  <si>
    <t>11-7</t>
  </si>
  <si>
    <t>Tiered lower rate (up to 600 kWh summer, 1000 kWh winter)</t>
  </si>
  <si>
    <t>ULO off peak</t>
  </si>
  <si>
    <t>weekend off-peak</t>
  </si>
  <si>
    <t>ultralow overnight</t>
  </si>
  <si>
    <t>total</t>
  </si>
  <si>
    <t>% of total</t>
  </si>
  <si>
    <t>kW/m2/yr</t>
  </si>
  <si>
    <t>off-peak weekend</t>
  </si>
  <si>
    <t>on-peak summer</t>
  </si>
  <si>
    <t>on-peak winter</t>
  </si>
  <si>
    <t>mid-peak summer</t>
  </si>
  <si>
    <t>mid-peak winter</t>
  </si>
  <si>
    <t>kWh/kW</t>
  </si>
  <si>
    <t>5kW</t>
  </si>
  <si>
    <t>7.5 kW</t>
  </si>
  <si>
    <t>10 kW</t>
  </si>
  <si>
    <t>annual electricity production does not exceed annual electricity use</t>
  </si>
  <si>
    <t>maintenance costs have not been included</t>
  </si>
  <si>
    <t>excluded solar output in January when panels are likely covered in snow</t>
  </si>
  <si>
    <t>0% for all months except January when 100% due to snow coverage</t>
  </si>
  <si>
    <t>kWh per kW per year, excluding Jan</t>
  </si>
  <si>
    <t>Connection fees</t>
  </si>
  <si>
    <t>fee</t>
  </si>
  <si>
    <t>fee plus HST</t>
  </si>
  <si>
    <t>Hydro Ottawa</t>
  </si>
  <si>
    <t>Additional fees</t>
  </si>
  <si>
    <t>account setup charge with HSP</t>
  </si>
  <si>
    <t>London Hydro</t>
  </si>
  <si>
    <t>Sudbury Hydro</t>
  </si>
  <si>
    <t>Hydro One</t>
  </si>
  <si>
    <t>Building permit</t>
  </si>
  <si>
    <t>fees</t>
  </si>
  <si>
    <t>https://www.toronto.ca/services-payments/building-construction/apply-for-a-building-permit/building-permit-fees/</t>
  </si>
  <si>
    <t>https://london.ca/living-london/building-renovating/building-permits</t>
  </si>
  <si>
    <t>10.70 for $1,000 project cost, min $108, HST incl</t>
  </si>
  <si>
    <t>$11 per $1,000 project cost, HST incl</t>
  </si>
  <si>
    <t xml:space="preserve">off-peak </t>
  </si>
  <si>
    <t>slope</t>
  </si>
  <si>
    <t>intercept</t>
  </si>
  <si>
    <t>kW (DC)</t>
  </si>
  <si>
    <t>AVERAGE</t>
  </si>
  <si>
    <t>basic rate ($/kWh)</t>
  </si>
  <si>
    <t>ESA</t>
  </si>
  <si>
    <t>includes tax, depending on installation and division of labour, either 1 or 2 ESA permits needed per project</t>
  </si>
  <si>
    <t xml:space="preserve">roughly $2100/kW, $8400 fixed cost </t>
  </si>
  <si>
    <t>Ottawa Hydro</t>
  </si>
  <si>
    <t>https://www.londonhydro.com/accounts-services/electricity-rates/residential-electricity-rates</t>
  </si>
  <si>
    <t>https://hydroottawa.com/en/accounts-services/accounts/rates-conditions/residential-rates</t>
  </si>
  <si>
    <t>Total $/kWh</t>
  </si>
  <si>
    <t>Electricity Base Rates</t>
  </si>
  <si>
    <t>hourly base rate</t>
  </si>
  <si>
    <t>Total cost/kWh</t>
  </si>
  <si>
    <t>annual savings</t>
  </si>
  <si>
    <t>Hydro connection fee</t>
  </si>
  <si>
    <t xml:space="preserve">ESA </t>
  </si>
  <si>
    <t>building permit (5 kW)</t>
  </si>
  <si>
    <t>building permit (7.5 kW)</t>
  </si>
  <si>
    <t>building permit (10 kW)</t>
  </si>
  <si>
    <t>Total (5 kW)</t>
  </si>
  <si>
    <t>Total (7.5 kW)</t>
  </si>
  <si>
    <t>Total (10 kW)</t>
  </si>
  <si>
    <t xml:space="preserve">cost for </t>
  </si>
  <si>
    <t>7.5  kW</t>
  </si>
  <si>
    <t>using slope and intercept</t>
  </si>
  <si>
    <t>using avg $/kW</t>
  </si>
  <si>
    <t>ON average</t>
  </si>
  <si>
    <t>Ontario average</t>
  </si>
  <si>
    <t>Tiered winter low</t>
  </si>
  <si>
    <t>Tiered winter high</t>
  </si>
  <si>
    <t xml:space="preserve">Tiered summer low </t>
  </si>
  <si>
    <t>Tiered summer high</t>
  </si>
  <si>
    <t xml:space="preserve">Tiered </t>
  </si>
  <si>
    <t xml:space="preserve">source: 2022 APO https://www.ieso.ca/en/Sector-Participants/Planning-and-Forecasting/Annual-Planning-Outlook </t>
  </si>
  <si>
    <t>year</t>
  </si>
  <si>
    <t>from solar cities spreadsheet</t>
  </si>
  <si>
    <t>Electricity only cost/kWh</t>
  </si>
  <si>
    <t>delivery and regulatory cost/kWh</t>
  </si>
  <si>
    <t>t GHGe saved over 25-year lifetime</t>
  </si>
  <si>
    <t>Marginal emissions factor (kg/kWh)</t>
  </si>
  <si>
    <t>On Avg emissions saved in kg/kW</t>
  </si>
  <si>
    <t>Cumulative ON avg emissions saved (kg/kW)</t>
  </si>
  <si>
    <t>electricity cost/kWh</t>
  </si>
  <si>
    <t>payback</t>
  </si>
  <si>
    <t>payback (no grant)</t>
  </si>
  <si>
    <t>payback (with grant)</t>
  </si>
  <si>
    <t>cumulative annual savings (5 kW</t>
  </si>
  <si>
    <t>cumulative annual savings 7.5 kW</t>
  </si>
  <si>
    <t>cumulative annual savings 10 kW</t>
  </si>
  <si>
    <t>2024 savings</t>
  </si>
  <si>
    <t>small size (kW)</t>
  </si>
  <si>
    <t>medium size (kW)</t>
  </si>
  <si>
    <t>large size (kW)</t>
  </si>
  <si>
    <t>one Electrical Safety Authority inspection per installation</t>
  </si>
  <si>
    <t>average from other cities</t>
  </si>
  <si>
    <t>need to add the monthly service charge for net metering after confirmation</t>
  </si>
  <si>
    <t>1-877-447-4412</t>
  </si>
  <si>
    <t>tiered (avg electricity use)</t>
  </si>
  <si>
    <t>payback (with 5K grant)</t>
  </si>
  <si>
    <t>payback (with 10K grant)</t>
  </si>
  <si>
    <t>for tiered pricing, assumed even demand over summer and winter with solar output decreasing higher tier rates before lower tier rates</t>
  </si>
  <si>
    <t xml:space="preserve">1000-1500 </t>
  </si>
  <si>
    <t>Sudbury Hyro</t>
  </si>
  <si>
    <t>application fee</t>
  </si>
  <si>
    <t>connection fee</t>
  </si>
  <si>
    <t>account set up fee</t>
  </si>
  <si>
    <t>new account set up fee</t>
  </si>
  <si>
    <t>range for application and connection fee, used $1250</t>
  </si>
  <si>
    <t>standard connection fee but can be higher, no cost for application or new account</t>
  </si>
  <si>
    <t>connection fee, no new account set up fee</t>
  </si>
  <si>
    <t>note: if a local transformer is very small, it may not be able to accommodate solar (half the transformer rating is OK), this is mostly an issue in older rural areas</t>
  </si>
  <si>
    <t>https://www.oeb.ca/consultations-and-projects/policy-initiatives-and-consultations/defining-ontarios-typical</t>
  </si>
  <si>
    <t>summer average monthly use (kWh)</t>
  </si>
  <si>
    <t>winter average monthly use</t>
  </si>
  <si>
    <t>avg annual res electricity use (kWh)</t>
  </si>
  <si>
    <t>avg annual EV home charging electricity use (kWh)</t>
  </si>
  <si>
    <t>summer avg monthly use (kWh)</t>
  </si>
  <si>
    <t>winter avg monthly use (kWh)</t>
  </si>
  <si>
    <t>avg annual ccASHP electricity use (kWh)</t>
  </si>
  <si>
    <t>avg annual HPWH electricity use (kWh)</t>
  </si>
  <si>
    <t xml:space="preserve">Tables 33 and 16 of https://oee.nrcan.gc.ca/corporate/statistics/neud/dpa/menus/trends/comprehensive/trends_res_on.cfm  </t>
  </si>
  <si>
    <t>based on an OEB analysis of gas demand side management options - derived from values in Table 1 on page 31 of https://www.oeb.ca/sites/default/files/OEB-Natural-Gas-DSM-TRM-V5.0-20201112.pdf</t>
  </si>
  <si>
    <t>tiered (avg use with ASHP/HPWH + EV)</t>
  </si>
  <si>
    <t>payback (with 10 K grant)</t>
  </si>
  <si>
    <t>payback (wth 10K grant)</t>
  </si>
  <si>
    <t>5 kW</t>
  </si>
  <si>
    <t>inflation rate</t>
  </si>
  <si>
    <t>discount rate</t>
  </si>
  <si>
    <t>20 kW</t>
  </si>
  <si>
    <t>25 kW</t>
  </si>
  <si>
    <t>upfront cost, not including connection fees</t>
  </si>
  <si>
    <t>15 kW</t>
  </si>
  <si>
    <t>electricity transmission charge ($/kWh)</t>
  </si>
  <si>
    <t>regulatory charges ($/kWh)</t>
  </si>
  <si>
    <t>electricity distribution or delivery ($/kWh)</t>
  </si>
  <si>
    <t>https://sudburyhydro.com/wp-content/uploads/2023/08/March-23-2023-Tarrif-of-Rates-and-Charges.pdf</t>
  </si>
  <si>
    <t>winter monthly electricity use with EV, ccASHP, HPWH</t>
  </si>
  <si>
    <t>summer monthly electricity use with EV, ccASHP, HPWH</t>
  </si>
  <si>
    <t>avg monthly electricity use</t>
  </si>
  <si>
    <t>solar panels are kept clean (2% loss due to dirt is included)</t>
  </si>
  <si>
    <t>14.08% system losses due to dirt, degradation, power outages and system inefficiencies</t>
  </si>
  <si>
    <t>17 W per sq ft based on typical solar panel sizes</t>
  </si>
  <si>
    <t>need to change B32 and B33</t>
  </si>
  <si>
    <t>Inverter costs</t>
  </si>
  <si>
    <t>inverter lifespan (years)</t>
  </si>
  <si>
    <t>solar array cost</t>
  </si>
  <si>
    <t>replacement inverter cost</t>
  </si>
  <si>
    <t>replacement inverter costs</t>
  </si>
  <si>
    <t>inverter lifespan</t>
  </si>
  <si>
    <t>5 kW inverter</t>
  </si>
  <si>
    <t>10 kW inverter</t>
  </si>
  <si>
    <t>extrapolated to 7.5 kW inverter</t>
  </si>
  <si>
    <t xml:space="preserve"> 5kW inveter</t>
  </si>
  <si>
    <t>10 kW not installed</t>
  </si>
  <si>
    <t>5 kW not installed</t>
  </si>
  <si>
    <t>7.6 kW not installed</t>
  </si>
  <si>
    <t>8 kW not installed</t>
  </si>
  <si>
    <t>5 kW general price</t>
  </si>
  <si>
    <t>7.5 kW general price</t>
  </si>
  <si>
    <t>10 kW general price</t>
  </si>
  <si>
    <t>IF I assume $500 for installation</t>
  </si>
  <si>
    <t>kW</t>
  </si>
  <si>
    <t>extrapolate</t>
  </si>
  <si>
    <t xml:space="preserve">slope </t>
  </si>
  <si>
    <t>incentives</t>
  </si>
  <si>
    <t>Total (15 kW)</t>
  </si>
  <si>
    <t>Total (20 kW)</t>
  </si>
  <si>
    <t>Total (25 kW)</t>
  </si>
  <si>
    <t>building permit (15 kW)</t>
  </si>
  <si>
    <t>building permit (20 kW)</t>
  </si>
  <si>
    <t>building permit (25 kW)</t>
  </si>
  <si>
    <t>tGHGe saved over 20 years</t>
  </si>
  <si>
    <t>incentive amount ($/kW)</t>
  </si>
  <si>
    <t>Alectra</t>
  </si>
  <si>
    <t xml:space="preserve">roof is not shaded </t>
  </si>
  <si>
    <t>CIA is for projects &gt;10kW, &lt;50 kW</t>
  </si>
  <si>
    <t>CIA is for projects, &gt;10 kW, &lt;20 kW, then goes to higher CIA</t>
  </si>
  <si>
    <t>CIA is for projects &gt;10kW, &lt;30 kW</t>
  </si>
  <si>
    <t xml:space="preserve">Winter </t>
  </si>
  <si>
    <t>On Peak</t>
  </si>
  <si>
    <t>Mid Peak</t>
  </si>
  <si>
    <t>Off Peak</t>
  </si>
  <si>
    <t xml:space="preserve">Summer </t>
  </si>
  <si>
    <t xml:space="preserve">Summer  </t>
  </si>
  <si>
    <t xml:space="preserve">Shoulder </t>
  </si>
  <si>
    <t>No. of Hours having gas on margin</t>
  </si>
  <si>
    <t>No. of Hours for the period</t>
  </si>
  <si>
    <t>% having gas on margin</t>
  </si>
  <si>
    <t>% time gas is on the margin</t>
  </si>
  <si>
    <t>off-peak weekend summer</t>
  </si>
  <si>
    <t>off-peak weekend winter</t>
  </si>
  <si>
    <t>time</t>
  </si>
  <si>
    <t>% of annual solar generation</t>
  </si>
  <si>
    <t>% of time gas is on the margin in 2024</t>
  </si>
  <si>
    <t>% of time gas is on the margin in 2030</t>
  </si>
  <si>
    <t>off-peak summer</t>
  </si>
  <si>
    <t>off-peak winter</t>
  </si>
  <si>
    <t>marginal emissions factor 2030</t>
  </si>
  <si>
    <t>average emissions from gas power plants (kg CO2e/kWh)</t>
  </si>
  <si>
    <t>kg emissions from 1 kW array in 2030</t>
  </si>
  <si>
    <t>Toronto CIA</t>
  </si>
  <si>
    <t>Ottawa CIA</t>
  </si>
  <si>
    <t>connection impact assessment not used in analysis</t>
  </si>
  <si>
    <t>London CIA</t>
  </si>
  <si>
    <t>Sudbury CIA</t>
  </si>
  <si>
    <t>Hydro one CIA</t>
  </si>
  <si>
    <t>Alectra CIA</t>
  </si>
  <si>
    <t>Ontario average CIA</t>
  </si>
  <si>
    <t>higher rate for connections  of 25 kW</t>
  </si>
  <si>
    <t>Connection fee for &gt; 10 kW</t>
  </si>
  <si>
    <t>connection fee for larger systems</t>
  </si>
  <si>
    <t>Greater Sudbury Hydro</t>
  </si>
  <si>
    <t>Alectra Utlities</t>
  </si>
  <si>
    <t>ND</t>
  </si>
  <si>
    <t>Ontario average (Alectra Utilities fees)</t>
  </si>
  <si>
    <t>Alectra Utilities Penetanguishene</t>
  </si>
  <si>
    <t>https://alectrautilities.com/rates</t>
  </si>
  <si>
    <t>Please see the table below: (sourced from IESO)</t>
  </si>
  <si>
    <t>Penetanguishene</t>
  </si>
  <si>
    <t>$125 application fee plus $125 inspection fee plus HSP</t>
  </si>
  <si>
    <t>Tiered</t>
  </si>
  <si>
    <t>Alectra (Penetanguishene)</t>
  </si>
  <si>
    <t>Table 1: annual solar panel electricity generation in Ontario</t>
  </si>
  <si>
    <t xml:space="preserve">Table 2: Annual average residential consumption in Ontario </t>
  </si>
  <si>
    <t>Ontario average generation (5 kW)</t>
  </si>
  <si>
    <t>Ontario average generation (7.5 kW)</t>
  </si>
  <si>
    <t>Ontario average generation (10 kW)</t>
  </si>
  <si>
    <t>Ontario average generation (15 kW)</t>
  </si>
  <si>
    <t>Ontario average generation (20 kW)</t>
  </si>
  <si>
    <t>Ontario average generation (25 kW)</t>
  </si>
  <si>
    <t>Ontario average residential use</t>
  </si>
  <si>
    <t>Ontario average residential use with EV charging</t>
  </si>
  <si>
    <t>Ontario average residential use with ccASHP&amp;HPWH</t>
  </si>
  <si>
    <t>Ontario average residential use with EV charging and ccASHP &amp;HPWH</t>
  </si>
  <si>
    <t>Assumptions</t>
  </si>
  <si>
    <t>kW solar</t>
  </si>
  <si>
    <t>kwh/yr</t>
  </si>
  <si>
    <t>kWh/yr</t>
  </si>
  <si>
    <t>Table 5: Average Ontario homeowner annual electricity bill savings with a 10 kW solar array with different utility rate structures</t>
  </si>
  <si>
    <t>TOU rates</t>
  </si>
  <si>
    <t>ULO rates</t>
  </si>
  <si>
    <t>Tiered rates</t>
  </si>
  <si>
    <t xml:space="preserve">  </t>
  </si>
  <si>
    <t>Payback years for solar using TOU rtes in Ontario cities</t>
  </si>
  <si>
    <t>electricity rate rise (use the input table to change this value)</t>
  </si>
  <si>
    <t>incentives $/kW (use the input table to change this value)</t>
  </si>
  <si>
    <t>Alectra Utilties</t>
  </si>
  <si>
    <t>marginal emissions factor 2024</t>
  </si>
  <si>
    <t>kg emissions from 1 kW array in 2024</t>
  </si>
  <si>
    <t>Input name and units</t>
  </si>
  <si>
    <t>input value</t>
  </si>
  <si>
    <t>notes and sources</t>
  </si>
  <si>
    <t>average electricity use</t>
  </si>
  <si>
    <t>solar system size</t>
  </si>
  <si>
    <t>An analysis of the climate and financial benefits of rooftop solar arrays on Ontario’s single-family homes and the barriers to adoption</t>
  </si>
  <si>
    <r>
      <t xml:space="preserve">The </t>
    </r>
    <r>
      <rPr>
        <b/>
        <sz val="11"/>
        <color theme="1"/>
        <rFont val="Calibri"/>
        <family val="2"/>
        <scheme val="minor"/>
      </rPr>
      <t>outputs</t>
    </r>
    <r>
      <rPr>
        <sz val="11"/>
        <color theme="1"/>
        <rFont val="Calibri"/>
        <family val="2"/>
        <scheme val="minor"/>
      </rPr>
      <t xml:space="preserve"> sheet show the calculated values that are derived from the input data and utility rates.  These are used for the report's analysis.  If a user changes the input data, the corresponding values in the outputs sheet will change.  </t>
    </r>
    <r>
      <rPr>
        <u/>
        <sz val="11"/>
        <color theme="1"/>
        <rFont val="Calibri"/>
        <family val="2"/>
        <scheme val="minor"/>
      </rPr>
      <t xml:space="preserve">The outputs sheet is not designed to be altered by the user. </t>
    </r>
  </si>
  <si>
    <t xml:space="preserve">This spreadsheet is designed to help the user understand the calculations made for the report titled "An analysis of the climate and financial benefits of rooftop solar arrays on Ontario's single-family homes and the barriers to adoption".  Users also have the opportunity to change some of the assumptions and data points used and test the impacts on the outcomes. </t>
  </si>
  <si>
    <r>
      <t>The</t>
    </r>
    <r>
      <rPr>
        <b/>
        <sz val="11"/>
        <color theme="1"/>
        <rFont val="Calibri"/>
        <family val="2"/>
        <scheme val="minor"/>
      </rPr>
      <t xml:space="preserve"> input data</t>
    </r>
    <r>
      <rPr>
        <sz val="11"/>
        <color theme="1"/>
        <rFont val="Calibri"/>
        <family val="2"/>
        <scheme val="minor"/>
      </rPr>
      <t xml:space="preserve"> sheet is where the raw data related to the rooftop solar arrays is shown alongside the data sources and any comments on that data.  Users can change these values to test the impacts on the calculated outcomes.</t>
    </r>
  </si>
  <si>
    <r>
      <t>The</t>
    </r>
    <r>
      <rPr>
        <b/>
        <sz val="11"/>
        <color theme="1"/>
        <rFont val="Calibri"/>
        <family val="2"/>
        <scheme val="minor"/>
      </rPr>
      <t xml:space="preserve"> utilitiy rates</t>
    </r>
    <r>
      <rPr>
        <sz val="11"/>
        <color theme="1"/>
        <rFont val="Calibri"/>
        <family val="2"/>
        <scheme val="minor"/>
      </rPr>
      <t xml:space="preserve"> sheet is where the raw data related to utility rates are found while the </t>
    </r>
    <r>
      <rPr>
        <b/>
        <sz val="11"/>
        <color theme="1"/>
        <rFont val="Calibri"/>
        <family val="2"/>
        <scheme val="minor"/>
      </rPr>
      <t>quotes</t>
    </r>
    <r>
      <rPr>
        <sz val="11"/>
        <color theme="1"/>
        <rFont val="Calibri"/>
        <family val="2"/>
        <scheme val="minor"/>
      </rPr>
      <t xml:space="preserve"> sheet shows quotes for the installed cost of rooftop solar arrays collected from homeowners and installers across Ontario.  Users can change these values to test the impacts on the calculated outcomes. </t>
    </r>
  </si>
  <si>
    <t xml:space="preserve">Solar panel upfront costs are based on installed costs quotes from 37 sources excluding the connection, Electrical Safety Authority (ESA) inspections and building permit fees. Connection, inspection and building permit fees were obtained for each applicable city.  </t>
  </si>
  <si>
    <t>Hourly solar potential by city was obtained from Environment Canada databases[1]. Solar irradiation outputs were zeroed in January when solar arrays are likely covered in snow. The hourly irradiation output was capped at 5/6 of the annual peak because we assume the inverter is sized at 5/6 of the size of the solar array to optimize cost and output. Using this data, the percent of the annual solar irradiation occurring in each TOU/ULO block was calculated.</t>
  </si>
  <si>
    <t>Average kWh generated per kW of solar arrays for each city was obtained from the National Renewable Energy Laboratory (NREL) PVWatts calculator[2] (January generation excluded due to assumed snow coverage). The calculator includes a 14.08% system losses factor to account for dirt, degradation, system inefficiencies, power outages and more. The average of the outputs at azimuths 90°, 135°, 180°, 225° and 270° was calculated to account for the fact that roofs may be facing east, south, west, and anything in between.</t>
  </si>
  <si>
    <r>
      <t>The average kWh/kW/yr for each TOU/ULO block was the product of the percent of solar irradiation for each block and the average annual kWh/kW. For the tiered rate structure, we assumed an average use of 750 kWh/month based on an Ontario Energy Board report</t>
    </r>
    <r>
      <rPr>
        <vertAlign val="superscript"/>
        <sz val="11"/>
        <color theme="1"/>
        <rFont val="Calibri"/>
        <family val="2"/>
        <scheme val="minor"/>
      </rPr>
      <t>[3]</t>
    </r>
    <r>
      <rPr>
        <sz val="11"/>
        <color theme="1"/>
        <rFont val="Calibri"/>
        <family val="2"/>
        <scheme val="minor"/>
      </rPr>
      <t>. For the fully electrified home, we added 321 kWh/month for EV charging, 66 kWh/month for water heating with a heat pump water heater (HPWH: EF of 3.75)</t>
    </r>
    <r>
      <rPr>
        <vertAlign val="superscript"/>
        <sz val="11"/>
        <color theme="1"/>
        <rFont val="Calibri"/>
        <family val="2"/>
        <scheme val="minor"/>
      </rPr>
      <t>[4]</t>
    </r>
    <r>
      <rPr>
        <sz val="11"/>
        <color theme="1"/>
        <rFont val="Calibri"/>
        <family val="2"/>
        <scheme val="minor"/>
      </rPr>
      <t>, and 1279 kWh/month for the six winter months for space heating with a cold climate air source heat pump (ASHP: SCOP of 2.7)</t>
    </r>
    <r>
      <rPr>
        <vertAlign val="superscript"/>
        <sz val="11"/>
        <color theme="1"/>
        <rFont val="Calibri"/>
        <family val="2"/>
        <scheme val="minor"/>
      </rPr>
      <t>[5]</t>
    </r>
    <r>
      <rPr>
        <sz val="11"/>
        <color theme="1"/>
        <rFont val="Calibri"/>
        <family val="2"/>
        <scheme val="minor"/>
      </rPr>
      <t>.</t>
    </r>
  </si>
  <si>
    <t xml:space="preserve">The annual savings from solar arrays equals the price of electricity supply multiplied by every kWh of solar generation plus the avoided per kWh delivery, transmission and regulatory charges.[6] GST and Ontario Electricity Rebate are also applied.  </t>
  </si>
  <si>
    <r>
      <t>The 2024 and 2030 marginal emissions factor the each TOU period was calculated by taking the average emissions from an Ontario gas power plant (390 g CO2e/kWh)</t>
    </r>
    <r>
      <rPr>
        <vertAlign val="superscript"/>
        <sz val="11"/>
        <color theme="1"/>
        <rFont val="Calibri"/>
        <family val="2"/>
        <scheme val="minor"/>
      </rPr>
      <t>[7]</t>
    </r>
    <r>
      <rPr>
        <sz val="11"/>
        <color theme="1"/>
        <rFont val="Calibri"/>
        <family val="2"/>
        <scheme val="minor"/>
      </rPr>
      <t xml:space="preserve"> multiplied by the percentage of time gas is on the margin for the TOU period</t>
    </r>
    <r>
      <rPr>
        <vertAlign val="superscript"/>
        <sz val="11"/>
        <color theme="1"/>
        <rFont val="Calibri"/>
        <family val="2"/>
        <scheme val="minor"/>
      </rPr>
      <t>[8]</t>
    </r>
    <r>
      <rPr>
        <sz val="11"/>
        <color theme="1"/>
        <rFont val="Calibri"/>
        <family val="2"/>
        <scheme val="minor"/>
      </rPr>
      <t>. The annual greenhouse gas emissions avoided with the solar array was calculated using this marginal emission factor, the percentage of annual solar generation that occurs during each TOU period and the annual kWh of electricity generated by the array.</t>
    </r>
  </si>
  <si>
    <r>
      <t>[1]</t>
    </r>
    <r>
      <rPr>
        <sz val="10"/>
        <color theme="1"/>
        <rFont val="Calibri"/>
        <family val="2"/>
        <scheme val="minor"/>
      </rPr>
      <t xml:space="preserve"> https://collaboration.cmc.ec.gc.ca/cmc/climate/Engineer_Climate/CWEEDS_FMCEG/CWEEDS_FMCEG_v_2020/CWEEDS-FMCEG_by_par_prov.CSV/</t>
    </r>
  </si>
  <si>
    <r>
      <t>[2]</t>
    </r>
    <r>
      <rPr>
        <sz val="10"/>
        <color theme="1"/>
        <rFont val="Calibri"/>
        <family val="2"/>
        <scheme val="minor"/>
      </rPr>
      <t xml:space="preserve"> https://pvwatts.nrel.gov/</t>
    </r>
  </si>
  <si>
    <r>
      <t>[3]</t>
    </r>
    <r>
      <rPr>
        <sz val="10"/>
        <color theme="1"/>
        <rFont val="Calibri"/>
        <family val="2"/>
        <scheme val="minor"/>
      </rPr>
      <t xml:space="preserve"> https://www.oeb.ca/sites/default/files/uploads/Report_Defining_Typical_Elec_Customer_20160414.pdf</t>
    </r>
  </si>
  <si>
    <r>
      <t>[4]</t>
    </r>
    <r>
      <rPr>
        <sz val="10"/>
        <color theme="1"/>
        <rFont val="Calibri"/>
        <family val="2"/>
        <scheme val="minor"/>
      </rPr>
      <t xml:space="preserve"> Derived from Table 1 of  https://www.oeb.ca/sites/default/files/OEB-Natural-Gas-DSM-TRM-V5.0-20201112.pdf</t>
    </r>
  </si>
  <si>
    <t>[5] From Comprehensive Energy Use Database tables 33 and 16</t>
  </si>
  <si>
    <t>[6] In these calculations, the line lost adjustment factor is not applied to electricity costs and distribution rates but is applied to transmission and regulatory charges. Subtracted from these savings is the cost of the electricity added to the grid and which is lost in transmission.  In other words, customers are effectively charged for electricity that they add to the grid but which is lost in transmission (calculated using the price of electricity, the kWh of solar generated and the line loss adjustment factor).</t>
  </si>
  <si>
    <t>[7] IESO 2024 Annual Planning Outlook: Carbon pricing page 2</t>
  </si>
  <si>
    <t>[8] IESO Customer Relations April 8, 2024 response to Jack Gibbons, Ontario Clean Air Alliance (Inquiry #6854).</t>
  </si>
  <si>
    <t xml:space="preserve">Methodology </t>
  </si>
  <si>
    <r>
      <t xml:space="preserve">The </t>
    </r>
    <r>
      <rPr>
        <b/>
        <sz val="11"/>
        <color theme="1"/>
        <rFont val="Calibri"/>
        <family val="2"/>
        <scheme val="minor"/>
      </rPr>
      <t>methodology</t>
    </r>
    <r>
      <rPr>
        <sz val="11"/>
        <color theme="1"/>
        <rFont val="Calibri"/>
        <family val="2"/>
        <scheme val="minor"/>
      </rPr>
      <t xml:space="preserve"> sheet outlines the methodology used and lists the assumptions that were made in this analysis. </t>
    </r>
  </si>
  <si>
    <t xml:space="preserve">Users can also review the calculations and raw solar data used for this analysis in the ON avg, Alectra, Toronto, Ottawa, London, Sudbury, emissions, and kWh per yr sheets.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</si>
</sst>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0">
    <numFmt numFmtId="5" formatCode="&quot;$&quot;#,##0;\-&quot;$&quot;#,##0"/>
    <numFmt numFmtId="6" formatCode="&quot;$&quot;#,##0;[Red]\-&quot;$&quot;#,##0"/>
    <numFmt numFmtId="8" formatCode="&quot;$&quot;#,##0.00;[Red]\-&quot;$&quot;#,##0.0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_-&quot;$&quot;* #,##0.00000_-;\-&quot;$&quot;* #,##0.00000_-;_-&quot;$&quot;* &quot;-&quot;??_-;_-@_-"/>
    <numFmt numFmtId="165" formatCode="0.0%"/>
    <numFmt numFmtId="166" formatCode="_-&quot;$&quot;* #,##0.000_-;\-&quot;$&quot;* #,##0.000_-;_-&quot;$&quot;* &quot;-&quot;??_-;_-@_-"/>
    <numFmt numFmtId="167" formatCode="_-&quot;$&quot;* #,##0_-;\-&quot;$&quot;* #,##0_-;_-&quot;$&quot;* &quot;-&quot;??_-;_-@_-"/>
    <numFmt numFmtId="168" formatCode="ddd\-mmm\-d\ hAM/PM"/>
    <numFmt numFmtId="169" formatCode="#,##0.0_ ;[Red]\-#,##0.0\ "/>
    <numFmt numFmtId="170" formatCode="&quot;$&quot;#,##0_)_%;\(&quot;$&quot;#,##0\)_%;@_)_%"/>
    <numFmt numFmtId="171" formatCode="#,##0_)_%;\(#,##0\)_%;&quot;-&quot;_)_%;@_)_%"/>
    <numFmt numFmtId="172" formatCode="0.0_x_)_%;&quot;NM&quot;_x_)_%;&quot;NM&quot;_x_)_%;@_x_)_%"/>
    <numFmt numFmtId="173" formatCode="0.0\x_)_%;&quot;NM&quot;_x_)_%;&quot;NM&quot;_x_)_%;@_x_)_%"/>
    <numFmt numFmtId="174" formatCode="0.0%_)_x;\(0.0%\)_x;&quot;-&quot;_%_)_x;@_%_)_x"/>
    <numFmt numFmtId="175" formatCode="0.0_%_)_x;\(0.0\)_%_x;&quot;-&quot;_%_)_x;@_%_)_x"/>
    <numFmt numFmtId="176" formatCode="0.000000"/>
    <numFmt numFmtId="177" formatCode="0;0;&quot;YES&quot;"/>
    <numFmt numFmtId="178" formatCode="&quot;On&quot;;;&quot;Off&quot;"/>
    <numFmt numFmtId="179" formatCode="&quot;$&quot;#,##0&quot;/MWh&quot;;\(&quot;$&quot;#,##0\)&quot;/MWh&quot;"/>
    <numFmt numFmtId="180" formatCode="General_)"/>
    <numFmt numFmtId="181" formatCode="&quot;$&quot;#,##0.0;\(&quot;$&quot;#,##0.0\);&quot;$&quot;#,##0.0"/>
    <numFmt numFmtId="182" formatCode="&quot;$&quot;#,##0\ ;\(&quot;$&quot;#,##0\)"/>
    <numFmt numFmtId="183" formatCode="m/d"/>
    <numFmt numFmtId="184" formatCode="m/d/\ h:mm"/>
    <numFmt numFmtId="185" formatCode="#,##0.0\x_);\(#,##0.0\x\);#,##0.0\x_);@_)"/>
    <numFmt numFmtId="186" formatCode="#,##0.00;[Red]\(#,##0.00\)"/>
    <numFmt numFmtId="187" formatCode="#,##0.0000"/>
    <numFmt numFmtId="188" formatCode="#,##0.0\%_);\(#,##0.0\%\);#,##0.0\%_);@_)"/>
    <numFmt numFmtId="189" formatCode="0.0000%"/>
    <numFmt numFmtId="190" formatCode="m/d/yy\ h:mm:ss"/>
    <numFmt numFmtId="191" formatCode="[$-1009]d\-mmm\-yy;@"/>
    <numFmt numFmtId="192" formatCode="&quot;$&quot;#,##0"/>
    <numFmt numFmtId="193" formatCode="&quot;$&quot;#,##0.00"/>
    <numFmt numFmtId="194" formatCode="0.0"/>
    <numFmt numFmtId="195" formatCode="_-&quot;$&quot;* #,##0.0000_-;\-&quot;$&quot;* #,##0.0000_-;_-&quot;$&quot;* &quot;-&quot;??_-;_-@_-"/>
    <numFmt numFmtId="196" formatCode="0.0000"/>
  </numFmts>
  <fonts count="110">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1"/>
      <color theme="0"/>
      <name val="Calibri"/>
      <family val="2"/>
      <scheme val="minor"/>
    </font>
    <font>
      <sz val="11"/>
      <name val="Calibri"/>
      <family val="2"/>
      <scheme val="minor"/>
    </font>
    <font>
      <sz val="11"/>
      <color rgb="FFFF0000"/>
      <name val="Calibri"/>
      <family val="2"/>
      <scheme val="minor"/>
    </font>
    <font>
      <sz val="20"/>
      <color rgb="FFFF0000"/>
      <name val="Calibri"/>
      <family val="2"/>
      <scheme val="minor"/>
    </font>
    <font>
      <b/>
      <sz val="1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i/>
      <sz val="11"/>
      <color rgb="FF7F7F7F"/>
      <name val="Calibri"/>
      <family val="2"/>
      <scheme val="minor"/>
    </font>
    <font>
      <sz val="11"/>
      <color theme="0"/>
      <name val="Calibri"/>
      <family val="2"/>
      <scheme val="minor"/>
    </font>
    <font>
      <sz val="10"/>
      <color theme="1"/>
      <name val="Arial"/>
      <family val="2"/>
    </font>
    <font>
      <sz val="10"/>
      <color indexed="8"/>
      <name val="Arial"/>
      <family val="2"/>
    </font>
    <font>
      <sz val="10"/>
      <name val="Arial"/>
      <family val="2"/>
    </font>
    <font>
      <u/>
      <sz val="10"/>
      <color indexed="12"/>
      <name val="Arial"/>
      <family val="2"/>
    </font>
    <font>
      <sz val="8"/>
      <name val="Arial"/>
      <family val="2"/>
    </font>
    <font>
      <sz val="8"/>
      <color indexed="8"/>
      <name val="Arial"/>
      <family val="2"/>
    </font>
    <font>
      <u/>
      <sz val="7.5"/>
      <color indexed="12"/>
      <name val="Arial"/>
      <family val="2"/>
    </font>
    <font>
      <sz val="8"/>
      <color theme="1"/>
      <name val="Arial"/>
      <family val="2"/>
    </font>
    <font>
      <sz val="11"/>
      <color rgb="FF9C6500"/>
      <name val="Calibri"/>
      <family val="2"/>
      <scheme val="minor"/>
    </font>
    <font>
      <b/>
      <sz val="12"/>
      <name val="Arial"/>
      <family val="2"/>
    </font>
    <font>
      <b/>
      <sz val="18"/>
      <color theme="3"/>
      <name val="Calibri Light"/>
      <family val="2"/>
      <scheme val="major"/>
    </font>
    <font>
      <b/>
      <sz val="10"/>
      <name val="Arial"/>
      <family val="2"/>
    </font>
    <font>
      <sz val="10"/>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9"/>
      <name val="Arial"/>
      <family val="2"/>
    </font>
    <font>
      <sz val="18"/>
      <name val="Arial"/>
      <family val="2"/>
    </font>
    <font>
      <sz val="14"/>
      <name val="Arial"/>
      <family val="2"/>
    </font>
    <font>
      <b/>
      <sz val="18"/>
      <name val="Arial"/>
      <family val="2"/>
    </font>
    <font>
      <sz val="10"/>
      <name val="Times New Roman"/>
      <family val="1"/>
    </font>
    <font>
      <i/>
      <sz val="10"/>
      <name val="Times New Roman"/>
      <family val="1"/>
    </font>
    <font>
      <b/>
      <sz val="10"/>
      <color indexed="12"/>
      <name val="Times New Roman"/>
      <family val="1"/>
    </font>
    <font>
      <sz val="12"/>
      <name val="Verdana"/>
      <family val="2"/>
    </font>
    <font>
      <sz val="9"/>
      <name val="Times New Roman"/>
      <family val="1"/>
    </font>
    <font>
      <sz val="7"/>
      <name val="Arial"/>
      <family val="2"/>
    </font>
    <font>
      <b/>
      <sz val="9"/>
      <name val="Times New Roman"/>
      <family val="1"/>
    </font>
    <font>
      <sz val="9"/>
      <color indexed="8"/>
      <name val="Times New Roman"/>
      <family val="1"/>
    </font>
    <font>
      <sz val="12"/>
      <color indexed="8"/>
      <name val="Times New Roman"/>
      <family val="1"/>
    </font>
    <font>
      <sz val="8"/>
      <name val="Times New Roman"/>
      <family val="1"/>
    </font>
    <font>
      <sz val="11"/>
      <color rgb="FF3703F7"/>
      <name val="Calibri"/>
      <family val="2"/>
      <scheme val="minor"/>
    </font>
    <font>
      <sz val="10"/>
      <name val="Helv"/>
    </font>
    <font>
      <sz val="11"/>
      <color indexed="8"/>
      <name val="Calibri"/>
      <family val="2"/>
      <scheme val="minor"/>
    </font>
    <font>
      <sz val="9"/>
      <color theme="1"/>
      <name val="Calibri"/>
      <family val="2"/>
    </font>
    <font>
      <sz val="12"/>
      <name val="Times New Roman"/>
      <family val="1"/>
    </font>
    <font>
      <b/>
      <sz val="10"/>
      <color indexed="8"/>
      <name val="Arial"/>
      <family val="2"/>
    </font>
    <font>
      <sz val="10"/>
      <name val="Arial Cyr"/>
      <charset val="204"/>
    </font>
    <font>
      <b/>
      <i/>
      <sz val="10"/>
      <name val="Helv"/>
    </font>
    <font>
      <b/>
      <sz val="12"/>
      <name val="Times New Roman"/>
      <family val="1"/>
    </font>
    <font>
      <b/>
      <sz val="10"/>
      <color indexed="9"/>
      <name val="Arial"/>
      <family val="2"/>
    </font>
    <font>
      <u/>
      <sz val="11"/>
      <color theme="10"/>
      <name val="Calibri"/>
      <family val="2"/>
    </font>
    <font>
      <u/>
      <sz val="10"/>
      <color theme="10"/>
      <name val="Arial"/>
      <family val="2"/>
    </font>
    <font>
      <u/>
      <sz val="10"/>
      <color theme="10"/>
      <name val="MS Sans Serif"/>
      <family val="2"/>
    </font>
    <font>
      <u/>
      <sz val="10"/>
      <color theme="10"/>
      <name val="Helv"/>
    </font>
    <font>
      <sz val="8"/>
      <color rgb="FF3F3F76"/>
      <name val="Arial"/>
      <family val="2"/>
    </font>
    <font>
      <b/>
      <sz val="12"/>
      <color indexed="8"/>
      <name val="Times New Roman"/>
      <family val="1"/>
    </font>
    <font>
      <sz val="8"/>
      <name val="Palatino"/>
      <family val="1"/>
    </font>
    <font>
      <sz val="12"/>
      <color theme="1"/>
      <name val="Arial"/>
      <family val="2"/>
    </font>
    <font>
      <sz val="10"/>
      <name val="MS Sans Serif"/>
      <family val="2"/>
    </font>
    <font>
      <sz val="10"/>
      <color theme="1"/>
      <name val="Calibri"/>
      <family val="2"/>
    </font>
    <font>
      <sz val="11"/>
      <color theme="1"/>
      <name val="Palatino Linotype"/>
      <family val="2"/>
    </font>
    <font>
      <sz val="10"/>
      <name val="Verdana"/>
      <family val="2"/>
    </font>
    <font>
      <sz val="8"/>
      <name val="Helvetica"/>
      <family val="2"/>
    </font>
    <font>
      <sz val="11"/>
      <color indexed="8"/>
      <name val="Times New Roman"/>
      <family val="1"/>
    </font>
    <font>
      <b/>
      <i/>
      <sz val="10"/>
      <color indexed="8"/>
      <name val="Arial"/>
      <family val="2"/>
    </font>
    <font>
      <b/>
      <i/>
      <sz val="11"/>
      <color indexed="8"/>
      <name val="Times New Roman"/>
      <family val="1"/>
    </font>
    <font>
      <b/>
      <sz val="11"/>
      <color indexed="16"/>
      <name val="Times New Roman"/>
      <family val="1"/>
    </font>
    <font>
      <b/>
      <sz val="10"/>
      <color indexed="13"/>
      <name val="Arial"/>
      <family val="2"/>
    </font>
    <font>
      <b/>
      <sz val="26"/>
      <name val="Times New Roman"/>
      <family val="1"/>
    </font>
    <font>
      <b/>
      <sz val="18"/>
      <name val="Times New Roman"/>
      <family val="1"/>
    </font>
    <font>
      <i/>
      <sz val="10"/>
      <name val="Arial"/>
      <family val="2"/>
    </font>
    <font>
      <b/>
      <sz val="9"/>
      <name val="Arial"/>
      <family val="2"/>
    </font>
    <font>
      <sz val="10"/>
      <name val="Helv"/>
      <charset val="204"/>
    </font>
    <font>
      <sz val="7"/>
      <name val="Times New Roman"/>
      <family val="1"/>
    </font>
    <font>
      <u/>
      <sz val="10"/>
      <color indexed="12"/>
      <name val="Times New Roman"/>
      <family val="1"/>
    </font>
    <font>
      <sz val="10"/>
      <color indexed="8"/>
      <name val="Tahoma"/>
      <family val="2"/>
    </font>
    <font>
      <b/>
      <sz val="11"/>
      <color rgb="FFFF0000"/>
      <name val="Calibri"/>
      <family val="2"/>
      <scheme val="minor"/>
    </font>
    <font>
      <sz val="8"/>
      <name val="Calibri"/>
      <family val="2"/>
      <scheme val="minor"/>
    </font>
    <font>
      <sz val="10"/>
      <color theme="1"/>
      <name val="Calibri"/>
      <family val="2"/>
      <scheme val="minor"/>
    </font>
    <font>
      <b/>
      <sz val="11"/>
      <color rgb="FF000000"/>
      <name val="Calibri"/>
      <family val="2"/>
      <scheme val="minor"/>
    </font>
    <font>
      <sz val="11"/>
      <color rgb="FF000000"/>
      <name val="Calibri"/>
      <family val="2"/>
      <scheme val="minor"/>
    </font>
    <font>
      <b/>
      <sz val="16"/>
      <color rgb="FF29401A"/>
      <name val="Calibri Light"/>
      <family val="2"/>
    </font>
    <font>
      <u/>
      <sz val="11"/>
      <color theme="1"/>
      <name val="Calibri"/>
      <family val="2"/>
      <scheme val="minor"/>
    </font>
    <font>
      <vertAlign val="superscript"/>
      <sz val="11"/>
      <color theme="1"/>
      <name val="Calibri"/>
      <family val="2"/>
      <scheme val="minor"/>
    </font>
    <font>
      <vertAlign val="superscript"/>
      <sz val="10"/>
      <color theme="1"/>
      <name val="Calibri"/>
      <family val="2"/>
      <scheme val="minor"/>
    </font>
  </fonts>
  <fills count="101">
    <fill>
      <patternFill patternType="none"/>
    </fill>
    <fill>
      <patternFill patternType="gray125"/>
    </fill>
    <fill>
      <patternFill patternType="solid">
        <fgColor theme="5" tint="-0.249977111117893"/>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theme="4" tint="0.79998168889431442"/>
        <bgColor theme="4" tint="0.79998168889431442"/>
      </patternFill>
    </fill>
    <fill>
      <patternFill patternType="solid">
        <fgColor theme="9" tint="0.59999389629810485"/>
        <bgColor indexed="64"/>
      </patternFill>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55"/>
        <bgColor indexed="64"/>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11"/>
        <bgColor indexed="11"/>
      </patternFill>
    </fill>
    <fill>
      <patternFill patternType="solid">
        <fgColor indexed="46"/>
        <bgColor indexed="46"/>
      </patternFill>
    </fill>
    <fill>
      <patternFill patternType="solid">
        <fgColor indexed="36"/>
        <bgColor indexed="36"/>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indexed="27"/>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8"/>
        <bgColor indexed="64"/>
      </patternFill>
    </fill>
    <fill>
      <patternFill patternType="solid">
        <fgColor rgb="FFC5D1FF"/>
        <bgColor indexed="64"/>
      </patternFill>
    </fill>
    <fill>
      <patternFill patternType="solid">
        <fgColor indexed="23"/>
        <bgColor indexed="64"/>
      </patternFill>
    </fill>
    <fill>
      <patternFill patternType="solid">
        <fgColor indexed="9"/>
      </patternFill>
    </fill>
    <fill>
      <patternFill patternType="solid">
        <fgColor indexed="13"/>
      </patternFill>
    </fill>
    <fill>
      <patternFill patternType="solid">
        <fgColor indexed="17"/>
      </patternFill>
    </fill>
    <fill>
      <patternFill patternType="darkTrellis"/>
    </fill>
    <fill>
      <patternFill patternType="solid">
        <fgColor indexed="63"/>
        <bgColor indexed="64"/>
      </patternFill>
    </fill>
    <fill>
      <patternFill patternType="solid">
        <fgColor theme="4"/>
        <bgColor indexed="64"/>
      </patternFill>
    </fill>
    <fill>
      <patternFill patternType="solid">
        <fgColor theme="0"/>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3" tint="0.79998168889431442"/>
        <bgColor indexed="64"/>
      </patternFill>
    </fill>
    <fill>
      <patternFill patternType="solid">
        <fgColor rgb="FFFFFFFF"/>
        <bgColor indexed="64"/>
      </patternFill>
    </fill>
    <fill>
      <patternFill patternType="solid">
        <fgColor rgb="FFDDEBF7"/>
        <bgColor indexed="64"/>
      </patternFill>
    </fill>
    <fill>
      <patternFill patternType="solid">
        <fgColor theme="9"/>
        <bgColor indexed="64"/>
      </patternFill>
    </fill>
  </fills>
  <borders count="55">
    <border>
      <left/>
      <right/>
      <top/>
      <bottom/>
      <diagonal/>
    </border>
    <border>
      <left/>
      <right/>
      <top style="thin">
        <color theme="4" tint="0.39997558519241921"/>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22"/>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double">
        <color indexed="0"/>
      </top>
      <bottom/>
      <diagonal/>
    </border>
    <border>
      <left/>
      <right/>
      <top/>
      <bottom style="medium">
        <color rgb="FF9BC2E6"/>
      </bottom>
      <diagonal/>
    </border>
    <border>
      <left style="medium">
        <color rgb="FF70AD47"/>
      </left>
      <right style="medium">
        <color rgb="FF70AD47"/>
      </right>
      <top style="medium">
        <color rgb="FF70AD47"/>
      </top>
      <bottom style="medium">
        <color rgb="FF70AD47"/>
      </bottom>
      <diagonal/>
    </border>
    <border>
      <left style="medium">
        <color rgb="FFA8D08D"/>
      </left>
      <right style="medium">
        <color rgb="FFA8D08D"/>
      </right>
      <top/>
      <bottom style="medium">
        <color rgb="FFA8D08D"/>
      </bottom>
      <diagonal/>
    </border>
  </borders>
  <cellStyleXfs count="43249">
    <xf numFmtId="0" fontId="0" fillId="0" borderId="0"/>
    <xf numFmtId="44" fontId="1" fillId="0" borderId="0" applyFont="0" applyFill="0" applyBorder="0" applyAlignment="0" applyProtection="0"/>
    <xf numFmtId="0" fontId="3" fillId="0" borderId="0" applyNumberFormat="0" applyFill="0" applyBorder="0" applyAlignment="0" applyProtection="0"/>
    <xf numFmtId="9" fontId="1" fillId="0" borderId="0" applyFont="0" applyFill="0" applyBorder="0" applyAlignment="0" applyProtection="0"/>
    <xf numFmtId="0" fontId="10" fillId="0" borderId="2" applyNumberFormat="0" applyFill="0" applyAlignment="0" applyProtection="0"/>
    <xf numFmtId="0" fontId="11" fillId="0" borderId="3" applyNumberFormat="0" applyFill="0" applyAlignment="0" applyProtection="0"/>
    <xf numFmtId="0" fontId="12" fillId="0" borderId="4" applyNumberFormat="0" applyFill="0" applyAlignment="0" applyProtection="0"/>
    <xf numFmtId="0" fontId="12" fillId="0" borderId="0" applyNumberFormat="0" applyFill="0" applyBorder="0" applyAlignment="0" applyProtection="0"/>
    <xf numFmtId="0" fontId="13" fillId="8" borderId="0" applyNumberFormat="0" applyBorder="0" applyAlignment="0" applyProtection="0"/>
    <xf numFmtId="0" fontId="14" fillId="9" borderId="0" applyNumberFormat="0" applyBorder="0" applyAlignment="0" applyProtection="0"/>
    <xf numFmtId="0" fontId="15" fillId="11" borderId="5" applyNumberFormat="0" applyAlignment="0" applyProtection="0"/>
    <xf numFmtId="0" fontId="16" fillId="12" borderId="6" applyNumberFormat="0" applyAlignment="0" applyProtection="0"/>
    <xf numFmtId="0" fontId="17" fillId="12" borderId="5" applyNumberFormat="0" applyAlignment="0" applyProtection="0"/>
    <xf numFmtId="0" fontId="18" fillId="0" borderId="7" applyNumberFormat="0" applyFill="0" applyAlignment="0" applyProtection="0"/>
    <xf numFmtId="0" fontId="4" fillId="13" borderId="8" applyNumberFormat="0" applyAlignment="0" applyProtection="0"/>
    <xf numFmtId="0" fontId="6" fillId="0" borderId="0" applyNumberFormat="0" applyFill="0" applyBorder="0" applyAlignment="0" applyProtection="0"/>
    <xf numFmtId="0" fontId="1" fillId="14" borderId="9" applyNumberFormat="0" applyFont="0" applyAlignment="0" applyProtection="0"/>
    <xf numFmtId="0" fontId="19" fillId="0" borderId="0" applyNumberFormat="0" applyFill="0" applyBorder="0" applyAlignment="0" applyProtection="0"/>
    <xf numFmtId="0" fontId="2" fillId="0" borderId="10" applyNumberFormat="0" applyFill="0" applyAlignment="0" applyProtection="0"/>
    <xf numFmtId="0" fontId="20"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2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0"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0"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0"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0"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21" fillId="0" borderId="0"/>
    <xf numFmtId="0" fontId="14" fillId="9" borderId="0" applyNumberFormat="0" applyBorder="0" applyAlignment="0" applyProtection="0"/>
    <xf numFmtId="43" fontId="22"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1"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68" fontId="23" fillId="0" borderId="0" applyFont="0" applyFill="0" applyBorder="0" applyAlignment="0" applyProtection="0"/>
    <xf numFmtId="43"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5"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2" fontId="23" fillId="0" borderId="0" applyFont="0" applyFill="0" applyBorder="0" applyAlignment="0" applyProtection="0"/>
    <xf numFmtId="42" fontId="23" fillId="0" borderId="0" applyFont="0" applyFill="0" applyBorder="0" applyAlignment="0" applyProtection="0"/>
    <xf numFmtId="42"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3" fillId="8" borderId="0" applyNumberFormat="0" applyBorder="0" applyAlignment="0" applyProtection="0"/>
    <xf numFmtId="0" fontId="24"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8" fillId="0" borderId="0"/>
    <xf numFmtId="0" fontId="23" fillId="39" borderId="0"/>
    <xf numFmtId="0" fontId="23" fillId="0" borderId="0"/>
    <xf numFmtId="0" fontId="23" fillId="39" borderId="0"/>
    <xf numFmtId="0" fontId="25" fillId="0" borderId="0"/>
    <xf numFmtId="0" fontId="23" fillId="0" borderId="0"/>
    <xf numFmtId="0" fontId="22" fillId="0" borderId="0"/>
    <xf numFmtId="0" fontId="25" fillId="0" borderId="0"/>
    <xf numFmtId="0" fontId="21" fillId="0" borderId="0"/>
    <xf numFmtId="0" fontId="23" fillId="39" borderId="0"/>
    <xf numFmtId="0" fontId="1" fillId="0" borderId="0"/>
    <xf numFmtId="0" fontId="1" fillId="0" borderId="0"/>
    <xf numFmtId="0" fontId="23" fillId="0" borderId="0"/>
    <xf numFmtId="0" fontId="23" fillId="39" borderId="0"/>
    <xf numFmtId="0" fontId="1" fillId="0" borderId="0"/>
    <xf numFmtId="0" fontId="1" fillId="0" borderId="0"/>
    <xf numFmtId="0" fontId="23" fillId="0" borderId="0"/>
    <xf numFmtId="0" fontId="23" fillId="39" borderId="0"/>
    <xf numFmtId="0" fontId="23" fillId="0" borderId="0"/>
    <xf numFmtId="0" fontId="23" fillId="39" borderId="0"/>
    <xf numFmtId="0" fontId="23" fillId="39" borderId="0"/>
    <xf numFmtId="0" fontId="23" fillId="0" borderId="0"/>
    <xf numFmtId="0" fontId="1" fillId="0" borderId="0"/>
    <xf numFmtId="0" fontId="23" fillId="0" borderId="0"/>
    <xf numFmtId="0" fontId="23" fillId="39" borderId="0"/>
    <xf numFmtId="0" fontId="23" fillId="0" borderId="0"/>
    <xf numFmtId="0" fontId="23" fillId="0" borderId="0"/>
    <xf numFmtId="0" fontId="23" fillId="0" borderId="0"/>
    <xf numFmtId="9" fontId="22"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5"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 fillId="0" borderId="0" applyFont="0" applyFill="0" applyBorder="0" applyAlignment="0" applyProtection="0"/>
    <xf numFmtId="0" fontId="23" fillId="0" borderId="0"/>
    <xf numFmtId="0" fontId="3" fillId="0" borderId="0" applyNumberFormat="0" applyFill="0" applyBorder="0" applyAlignment="0" applyProtection="0"/>
    <xf numFmtId="0" fontId="29" fillId="10" borderId="0" applyNumberFormat="0" applyBorder="0" applyAlignment="0" applyProtection="0"/>
    <xf numFmtId="0" fontId="20" fillId="18" borderId="0" applyNumberFormat="0" applyBorder="0" applyAlignment="0" applyProtection="0"/>
    <xf numFmtId="0" fontId="20" fillId="22" borderId="0" applyNumberFormat="0" applyBorder="0" applyAlignment="0" applyProtection="0"/>
    <xf numFmtId="0" fontId="20" fillId="26" borderId="0" applyNumberFormat="0" applyBorder="0" applyAlignment="0" applyProtection="0"/>
    <xf numFmtId="0" fontId="20" fillId="30" borderId="0" applyNumberFormat="0" applyBorder="0" applyAlignment="0" applyProtection="0"/>
    <xf numFmtId="0" fontId="20" fillId="34" borderId="0" applyNumberFormat="0" applyBorder="0" applyAlignment="0" applyProtection="0"/>
    <xf numFmtId="0" fontId="20" fillId="38" borderId="0" applyNumberFormat="0" applyBorder="0" applyAlignment="0" applyProtection="0"/>
    <xf numFmtId="43" fontId="1" fillId="0" borderId="0" applyFont="0" applyFill="0" applyBorder="0" applyAlignment="0" applyProtection="0"/>
    <xf numFmtId="9" fontId="23" fillId="0" borderId="0" applyFont="0" applyFill="0" applyBorder="0" applyAlignment="0" applyProtection="0"/>
    <xf numFmtId="0" fontId="31" fillId="0" borderId="0" applyNumberFormat="0" applyFill="0" applyBorder="0" applyAlignment="0" applyProtection="0"/>
    <xf numFmtId="0" fontId="23" fillId="0" borderId="0"/>
    <xf numFmtId="170" fontId="55" fillId="0" borderId="0" applyFill="0" applyBorder="0">
      <alignment horizontal="right"/>
    </xf>
    <xf numFmtId="171" fontId="55" fillId="0" borderId="0" applyFill="0" applyBorder="0">
      <alignment horizontal="right"/>
    </xf>
    <xf numFmtId="172" fontId="55" fillId="0" borderId="0" applyFill="0" applyBorder="0">
      <alignment horizontal="right"/>
    </xf>
    <xf numFmtId="173" fontId="55" fillId="0" borderId="0" applyFill="0" applyBorder="0">
      <alignment horizontal="right"/>
    </xf>
    <xf numFmtId="174" fontId="55" fillId="0" borderId="0" applyFill="0" applyBorder="0">
      <alignment horizontal="right"/>
    </xf>
    <xf numFmtId="175" fontId="55" fillId="0" borderId="0" applyFill="0" applyBorder="0">
      <alignment horizontal="right"/>
    </xf>
    <xf numFmtId="176" fontId="23" fillId="0" borderId="0">
      <alignment horizontal="left" wrapText="1"/>
    </xf>
    <xf numFmtId="0" fontId="34" fillId="40"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8" borderId="0" applyNumberFormat="0" applyBorder="0" applyAlignment="0" applyProtection="0"/>
    <xf numFmtId="0" fontId="34" fillId="43" borderId="0" applyNumberFormat="0" applyBorder="0" applyAlignment="0" applyProtection="0"/>
    <xf numFmtId="0" fontId="34" fillId="46" borderId="0" applyNumberFormat="0" applyBorder="0" applyAlignment="0" applyProtection="0"/>
    <xf numFmtId="0" fontId="34" fillId="49" borderId="0" applyNumberFormat="0" applyBorder="0" applyAlignment="0" applyProtection="0"/>
    <xf numFmtId="0" fontId="35" fillId="50" borderId="0" applyNumberFormat="0" applyBorder="0" applyAlignment="0" applyProtection="0"/>
    <xf numFmtId="0" fontId="35" fillId="47" borderId="0" applyNumberFormat="0" applyBorder="0" applyAlignment="0" applyProtection="0"/>
    <xf numFmtId="0" fontId="35" fillId="48"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35" fillId="54" borderId="0" applyNumberFormat="0" applyBorder="0" applyAlignment="0" applyProtection="0"/>
    <xf numFmtId="0" fontId="35" fillId="55" borderId="0" applyNumberFormat="0" applyBorder="0" applyAlignment="0" applyProtection="0"/>
    <xf numFmtId="0" fontId="35" fillId="56"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7" borderId="0" applyNumberFormat="0" applyBorder="0" applyAlignment="0" applyProtection="0"/>
    <xf numFmtId="0" fontId="36" fillId="41" borderId="0" applyNumberFormat="0" applyBorder="0" applyAlignment="0" applyProtection="0"/>
    <xf numFmtId="0" fontId="37" fillId="58" borderId="14" applyNumberFormat="0" applyAlignment="0" applyProtection="0"/>
    <xf numFmtId="177" fontId="56" fillId="0" borderId="0">
      <alignment horizontal="center"/>
    </xf>
    <xf numFmtId="0" fontId="38" fillId="59" borderId="15" applyNumberFormat="0" applyAlignment="0" applyProtection="0"/>
    <xf numFmtId="43" fontId="23" fillId="0" borderId="0" applyFont="0" applyFill="0" applyBorder="0" applyAlignment="0" applyProtection="0"/>
    <xf numFmtId="43" fontId="23" fillId="0" borderId="0" applyFont="0" applyFill="0" applyBorder="0" applyAlignment="0" applyProtection="0"/>
    <xf numFmtId="44" fontId="23" fillId="0" borderId="0" applyFont="0" applyFill="0" applyBorder="0" applyAlignment="0" applyProtection="0"/>
    <xf numFmtId="0" fontId="39" fillId="0" borderId="0" applyNumberFormat="0" applyFill="0" applyBorder="0" applyAlignment="0" applyProtection="0"/>
    <xf numFmtId="0" fontId="40" fillId="42" borderId="0" applyNumberFormat="0" applyBorder="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44" fillId="45" borderId="14" applyNumberFormat="0" applyAlignment="0" applyProtection="0"/>
    <xf numFmtId="0" fontId="45" fillId="0" borderId="19" applyNumberFormat="0" applyFill="0" applyAlignment="0" applyProtection="0"/>
    <xf numFmtId="0" fontId="46" fillId="6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61" borderId="20" applyNumberFormat="0" applyFont="0" applyAlignment="0" applyProtection="0"/>
    <xf numFmtId="0" fontId="47" fillId="58" borderId="21" applyNumberFormat="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alignment horizontal="left" wrapText="1"/>
    </xf>
    <xf numFmtId="178" fontId="57" fillId="0" borderId="22">
      <alignment horizontal="center"/>
    </xf>
    <xf numFmtId="0" fontId="48" fillId="0" borderId="0" applyNumberFormat="0" applyFill="0" applyBorder="0" applyAlignment="0" applyProtection="0"/>
    <xf numFmtId="0" fontId="49" fillId="0" borderId="23" applyNumberFormat="0" applyFill="0" applyAlignment="0" applyProtection="0"/>
    <xf numFmtId="0" fontId="50" fillId="0" borderId="0" applyNumberFormat="0" applyFill="0" applyBorder="0" applyAlignment="0" applyProtection="0"/>
    <xf numFmtId="0" fontId="1" fillId="0" borderId="0"/>
    <xf numFmtId="0" fontId="1" fillId="0" borderId="0"/>
    <xf numFmtId="0" fontId="34" fillId="40" borderId="0" applyNumberFormat="0" applyBorder="0" applyAlignment="0" applyProtection="0"/>
    <xf numFmtId="0" fontId="23" fillId="0" borderId="0"/>
    <xf numFmtId="176" fontId="23" fillId="0" borderId="0">
      <alignment horizontal="left" wrapText="1"/>
    </xf>
    <xf numFmtId="0" fontId="34" fillId="40" borderId="0" applyNumberFormat="0" applyBorder="0" applyAlignment="0" applyProtection="0"/>
    <xf numFmtId="0" fontId="23" fillId="0" borderId="0"/>
    <xf numFmtId="176" fontId="23" fillId="0" borderId="0">
      <alignment horizontal="left" wrapText="1"/>
    </xf>
    <xf numFmtId="0" fontId="34" fillId="40" borderId="0" applyNumberFormat="0" applyBorder="0" applyAlignment="0" applyProtection="0"/>
    <xf numFmtId="0" fontId="23" fillId="0" borderId="0"/>
    <xf numFmtId="0" fontId="34" fillId="41"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23" fillId="0" borderId="0"/>
    <xf numFmtId="0" fontId="58" fillId="0" borderId="0" applyFill="0"/>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176" fontId="23" fillId="0" borderId="0">
      <alignment horizontal="left" wrapText="1"/>
    </xf>
    <xf numFmtId="43" fontId="1" fillId="0" borderId="0" applyFont="0" applyFill="0" applyBorder="0" applyAlignment="0" applyProtection="0"/>
    <xf numFmtId="0" fontId="34" fillId="40" borderId="0" applyNumberFormat="0" applyBorder="0" applyAlignment="0" applyProtection="0"/>
    <xf numFmtId="0" fontId="34" fillId="40" borderId="0" applyNumberFormat="0" applyBorder="0" applyAlignment="0" applyProtection="0"/>
    <xf numFmtId="176" fontId="23" fillId="0" borderId="0">
      <alignment horizontal="left" wrapText="1"/>
    </xf>
    <xf numFmtId="176" fontId="23" fillId="0" borderId="0">
      <alignment horizontal="left" wrapText="1"/>
    </xf>
    <xf numFmtId="0" fontId="34" fillId="40" borderId="0" applyNumberFormat="0" applyBorder="0" applyAlignment="0" applyProtection="0"/>
    <xf numFmtId="176" fontId="23" fillId="0" borderId="0">
      <alignment horizontal="left" wrapText="1"/>
    </xf>
    <xf numFmtId="0" fontId="34" fillId="40" borderId="0" applyNumberFormat="0" applyBorder="0" applyAlignment="0" applyProtection="0"/>
    <xf numFmtId="176" fontId="23" fillId="0" borderId="0">
      <alignment horizontal="left" wrapText="1"/>
    </xf>
    <xf numFmtId="179" fontId="23" fillId="0" borderId="0">
      <alignment horizontal="right" wrapText="1"/>
    </xf>
    <xf numFmtId="176" fontId="23" fillId="0" borderId="0">
      <alignment horizontal="left" wrapText="1"/>
    </xf>
    <xf numFmtId="176" fontId="23" fillId="0" borderId="0">
      <alignment horizontal="left" wrapText="1"/>
    </xf>
    <xf numFmtId="0" fontId="34" fillId="40" borderId="0" applyNumberFormat="0" applyBorder="0" applyAlignment="0" applyProtection="0"/>
    <xf numFmtId="176" fontId="23" fillId="0" borderId="0">
      <alignment horizontal="left" wrapText="1"/>
    </xf>
    <xf numFmtId="176" fontId="23" fillId="0" borderId="0">
      <alignment horizontal="left" wrapText="1"/>
    </xf>
    <xf numFmtId="176" fontId="23" fillId="0" borderId="0">
      <alignment horizontal="left" wrapText="1"/>
    </xf>
    <xf numFmtId="0" fontId="23" fillId="0" borderId="0"/>
    <xf numFmtId="176" fontId="23" fillId="0" borderId="0">
      <alignment horizontal="left" wrapText="1"/>
    </xf>
    <xf numFmtId="0" fontId="23" fillId="0" borderId="0"/>
    <xf numFmtId="176" fontId="23" fillId="0" borderId="0">
      <alignment horizontal="left" wrapText="1"/>
    </xf>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5" borderId="0" applyNumberFormat="0" applyBorder="0" applyAlignment="0" applyProtection="0"/>
    <xf numFmtId="0" fontId="34" fillId="40"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49" fontId="59" fillId="0" borderId="12" applyNumberFormat="0" applyFont="0" applyFill="0" applyBorder="0" applyProtection="0">
      <alignment horizontal="left" vertical="center"/>
    </xf>
    <xf numFmtId="49" fontId="59" fillId="0" borderId="12" applyNumberFormat="0" applyFont="0" applyFill="0" applyBorder="0" applyProtection="0">
      <alignment horizontal="left" vertical="center" indent="2"/>
    </xf>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8"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3"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6"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9"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8" borderId="0" applyNumberFormat="0" applyBorder="0" applyAlignment="0" applyProtection="0"/>
    <xf numFmtId="0" fontId="34" fillId="43" borderId="0" applyNumberFormat="0" applyBorder="0" applyAlignment="0" applyProtection="0"/>
    <xf numFmtId="0" fontId="34" fillId="46" borderId="0" applyNumberFormat="0" applyBorder="0" applyAlignment="0" applyProtection="0"/>
    <xf numFmtId="0" fontId="34" fillId="49" borderId="0" applyNumberFormat="0" applyBorder="0" applyAlignment="0" applyProtection="0"/>
    <xf numFmtId="49" fontId="59" fillId="0" borderId="24" applyNumberFormat="0" applyFont="0" applyFill="0" applyBorder="0" applyProtection="0">
      <alignment horizontal="left" vertical="center"/>
    </xf>
    <xf numFmtId="49" fontId="59" fillId="0" borderId="24" applyNumberFormat="0" applyFont="0" applyFill="0" applyBorder="0" applyProtection="0">
      <alignment horizontal="left" vertical="center" indent="5"/>
    </xf>
    <xf numFmtId="0" fontId="23" fillId="0" borderId="0" applyNumberFormat="0" applyFont="0" applyFill="0" applyBorder="0" applyProtection="0">
      <alignment horizontal="left" vertical="center" indent="5"/>
    </xf>
    <xf numFmtId="49" fontId="59" fillId="0" borderId="24" applyNumberFormat="0" applyFont="0" applyFill="0" applyBorder="0" applyProtection="0">
      <alignment horizontal="left" vertical="center" indent="5"/>
    </xf>
    <xf numFmtId="0" fontId="23" fillId="0" borderId="0" applyNumberFormat="0" applyFont="0" applyFill="0" applyBorder="0" applyProtection="0">
      <alignment horizontal="left" vertical="center" indent="5"/>
    </xf>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50"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48"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3" borderId="0" applyNumberFormat="0" applyBorder="0" applyAlignment="0" applyProtection="0"/>
    <xf numFmtId="0" fontId="35" fillId="50" borderId="0" applyNumberFormat="0" applyBorder="0" applyAlignment="0" applyProtection="0"/>
    <xf numFmtId="0" fontId="35" fillId="47" borderId="0" applyNumberFormat="0" applyBorder="0" applyAlignment="0" applyProtection="0"/>
    <xf numFmtId="0" fontId="35" fillId="48"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60" fillId="0" borderId="0">
      <alignment horizontal="left"/>
    </xf>
    <xf numFmtId="0" fontId="22" fillId="66" borderId="0" applyNumberFormat="0" applyBorder="0" applyAlignment="0" applyProtection="0"/>
    <xf numFmtId="0" fontId="22" fillId="67" borderId="0" applyNumberFormat="0" applyBorder="0" applyAlignment="0" applyProtection="0"/>
    <xf numFmtId="0" fontId="33" fillId="68"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35" fillId="54" borderId="0" applyNumberFormat="0" applyBorder="0" applyAlignment="0" applyProtection="0"/>
    <xf numFmtId="0" fontId="22" fillId="69" borderId="0" applyNumberFormat="0" applyBorder="0" applyAlignment="0" applyProtection="0"/>
    <xf numFmtId="0" fontId="22" fillId="70" borderId="0" applyNumberFormat="0" applyBorder="0" applyAlignment="0" applyProtection="0"/>
    <xf numFmtId="0" fontId="33" fillId="70"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35" fillId="55" borderId="0" applyNumberFormat="0" applyBorder="0" applyAlignment="0" applyProtection="0"/>
    <xf numFmtId="0" fontId="22" fillId="71" borderId="0" applyNumberFormat="0" applyBorder="0" applyAlignment="0" applyProtection="0"/>
    <xf numFmtId="0" fontId="22" fillId="72" borderId="0" applyNumberFormat="0" applyBorder="0" applyAlignment="0" applyProtection="0"/>
    <xf numFmtId="0" fontId="33" fillId="72"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35" fillId="56" borderId="0" applyNumberFormat="0" applyBorder="0" applyAlignment="0" applyProtection="0"/>
    <xf numFmtId="0" fontId="22" fillId="73" borderId="0" applyNumberFormat="0" applyBorder="0" applyAlignment="0" applyProtection="0"/>
    <xf numFmtId="0" fontId="22" fillId="73" borderId="0" applyNumberFormat="0" applyBorder="0" applyAlignment="0" applyProtection="0"/>
    <xf numFmtId="0" fontId="33" fillId="74"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35" fillId="51" borderId="0" applyNumberFormat="0" applyBorder="0" applyAlignment="0" applyProtection="0"/>
    <xf numFmtId="0" fontId="22" fillId="75" borderId="0" applyNumberFormat="0" applyBorder="0" applyAlignment="0" applyProtection="0"/>
    <xf numFmtId="0" fontId="22" fillId="67" borderId="0" applyNumberFormat="0" applyBorder="0" applyAlignment="0" applyProtection="0"/>
    <xf numFmtId="0" fontId="33" fillId="76"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35" fillId="52" borderId="0" applyNumberFormat="0" applyBorder="0" applyAlignment="0" applyProtection="0"/>
    <xf numFmtId="0" fontId="22" fillId="77" borderId="0" applyNumberFormat="0" applyBorder="0" applyAlignment="0" applyProtection="0"/>
    <xf numFmtId="0" fontId="22" fillId="78" borderId="0" applyNumberFormat="0" applyBorder="0" applyAlignment="0" applyProtection="0"/>
    <xf numFmtId="0" fontId="33" fillId="79"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35" fillId="57" borderId="0" applyNumberFormat="0" applyBorder="0" applyAlignment="0" applyProtection="0"/>
    <xf numFmtId="0" fontId="61" fillId="80" borderId="0" applyBorder="0" applyAlignment="0"/>
    <xf numFmtId="4" fontId="61" fillId="80" borderId="0" applyBorder="0" applyAlignment="0"/>
    <xf numFmtId="0" fontId="59" fillId="80" borderId="0" applyBorder="0">
      <alignment horizontal="right" vertical="center"/>
    </xf>
    <xf numFmtId="4" fontId="59" fillId="80" borderId="0" applyBorder="0">
      <alignment horizontal="right" vertical="center"/>
    </xf>
    <xf numFmtId="0" fontId="59" fillId="80" borderId="12">
      <alignment horizontal="right" vertical="center"/>
    </xf>
    <xf numFmtId="4" fontId="59" fillId="81" borderId="0" applyBorder="0">
      <alignment horizontal="right" vertical="center"/>
    </xf>
    <xf numFmtId="4" fontId="59" fillId="81" borderId="0" applyBorder="0">
      <alignment horizontal="right" vertical="center"/>
    </xf>
    <xf numFmtId="0" fontId="62" fillId="81" borderId="12">
      <alignment horizontal="right" vertical="center"/>
    </xf>
    <xf numFmtId="4" fontId="62" fillId="81" borderId="12">
      <alignment horizontal="right" vertical="center"/>
    </xf>
    <xf numFmtId="0" fontId="62" fillId="81" borderId="29">
      <alignment horizontal="right" vertical="center"/>
    </xf>
    <xf numFmtId="0" fontId="63" fillId="81" borderId="12">
      <alignment horizontal="right" vertical="center"/>
    </xf>
    <xf numFmtId="4" fontId="63" fillId="81" borderId="12">
      <alignment horizontal="right" vertical="center"/>
    </xf>
    <xf numFmtId="0" fontId="62" fillId="64" borderId="12">
      <alignment horizontal="right" vertical="center"/>
    </xf>
    <xf numFmtId="4" fontId="62" fillId="64" borderId="12">
      <alignment horizontal="right" vertical="center"/>
    </xf>
    <xf numFmtId="0" fontId="62" fillId="64" borderId="29">
      <alignment horizontal="right" vertical="center"/>
    </xf>
    <xf numFmtId="0" fontId="62" fillId="64" borderId="12">
      <alignment horizontal="right" vertical="center"/>
    </xf>
    <xf numFmtId="4" fontId="62" fillId="64" borderId="12">
      <alignment horizontal="right" vertical="center"/>
    </xf>
    <xf numFmtId="0" fontId="62" fillId="64" borderId="25">
      <alignment horizontal="right" vertical="center"/>
    </xf>
    <xf numFmtId="0" fontId="62" fillId="64" borderId="24">
      <alignment horizontal="right" vertical="center"/>
    </xf>
    <xf numFmtId="4" fontId="62" fillId="64" borderId="24">
      <alignment horizontal="right" vertical="center"/>
    </xf>
    <xf numFmtId="0" fontId="62" fillId="64" borderId="28">
      <alignment horizontal="right" vertical="center"/>
    </xf>
    <xf numFmtId="4" fontId="62" fillId="64" borderId="28">
      <alignment horizontal="right" vertical="center"/>
    </xf>
    <xf numFmtId="0" fontId="35" fillId="54" borderId="0" applyNumberFormat="0" applyBorder="0" applyAlignment="0" applyProtection="0"/>
    <xf numFmtId="0" fontId="35" fillId="55" borderId="0" applyNumberFormat="0" applyBorder="0" applyAlignment="0" applyProtection="0"/>
    <xf numFmtId="0" fontId="35" fillId="56"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7" borderId="0" applyNumberFormat="0" applyBorder="0" applyAlignment="0" applyProtection="0"/>
    <xf numFmtId="0" fontId="47" fillId="58" borderId="21" applyNumberFormat="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7" fillId="58" borderId="14" applyNumberFormat="0" applyAlignment="0" applyProtection="0"/>
    <xf numFmtId="4" fontId="61" fillId="0" borderId="27" applyFill="0" applyBorder="0" applyProtection="0">
      <alignment horizontal="right" vertical="center"/>
    </xf>
    <xf numFmtId="0" fontId="64" fillId="0" borderId="26" applyNumberFormat="0" applyFon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180" fontId="23" fillId="0" borderId="30" applyNumberFormat="0" applyFill="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0" fontId="37" fillId="58" borderId="14" applyNumberFormat="0" applyAlignment="0" applyProtection="0"/>
    <xf numFmtId="37" fontId="65" fillId="12" borderId="14" applyNumberFormat="0" applyBorder="0">
      <alignment horizontal="center"/>
    </xf>
    <xf numFmtId="37" fontId="65" fillId="12" borderId="14" applyNumberFormat="0" applyBorder="0">
      <alignment horizontal="center"/>
    </xf>
    <xf numFmtId="37" fontId="65" fillId="12" borderId="14" applyNumberFormat="0" applyBorder="0">
      <alignment horizontal="center"/>
    </xf>
    <xf numFmtId="37" fontId="65" fillId="12" borderId="14" applyNumberFormat="0" applyBorder="0">
      <alignment horizontal="center"/>
    </xf>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44" fontId="23" fillId="0" borderId="0" applyFont="0" applyFill="0" applyBorder="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43" fontId="66" fillId="0" borderId="0" applyFont="0" applyFill="0" applyBorder="0" applyAlignment="0" applyProtection="0"/>
    <xf numFmtId="43" fontId="1" fillId="0" borderId="0" applyFont="0" applyFill="0" applyBorder="0" applyAlignment="0" applyProtection="0"/>
    <xf numFmtId="43" fontId="67"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6"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3" fontId="23" fillId="0" borderId="0" applyFont="0" applyFill="0" applyBorder="0" applyAlignment="0" applyProtection="0"/>
    <xf numFmtId="3" fontId="23" fillId="0" borderId="0" applyFont="0" applyFill="0" applyBorder="0" applyAlignment="0" applyProtection="0"/>
    <xf numFmtId="3" fontId="23" fillId="0" borderId="0" applyFont="0" applyFill="0" applyBorder="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2" fillId="0" borderId="0" applyNumberFormat="0">
      <alignment horizontal="right"/>
    </xf>
    <xf numFmtId="181" fontId="64" fillId="0" borderId="0" applyFont="0" applyFill="0" applyBorder="0" applyAlignment="0" applyProtection="0">
      <protection locked="0"/>
    </xf>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68"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68"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68" fillId="0" borderId="0" applyFont="0" applyFill="0" applyBorder="0" applyAlignment="0" applyProtection="0"/>
    <xf numFmtId="44" fontId="68"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8" fillId="0" borderId="0" applyFont="0" applyFill="0" applyBorder="0" applyAlignment="0" applyProtection="0"/>
    <xf numFmtId="44" fontId="68"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8" fillId="0" borderId="0" applyFont="0" applyFill="0" applyBorder="0" applyAlignment="0" applyProtection="0"/>
    <xf numFmtId="44" fontId="68" fillId="0" borderId="0" applyFont="0" applyFill="0" applyBorder="0" applyAlignment="0" applyProtection="0"/>
    <xf numFmtId="44" fontId="68"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8"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51"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68" fillId="0" borderId="0" applyFont="0" applyFill="0" applyBorder="0" applyAlignment="0" applyProtection="0"/>
    <xf numFmtId="44" fontId="6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1"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51" fillId="0" borderId="0" applyFont="0" applyFill="0" applyBorder="0" applyAlignment="0" applyProtection="0"/>
    <xf numFmtId="44" fontId="51" fillId="0" borderId="0" applyFont="0" applyFill="0" applyBorder="0" applyAlignment="0" applyProtection="0"/>
    <xf numFmtId="44" fontId="51" fillId="0" borderId="0" applyFont="0" applyFill="0" applyBorder="0" applyAlignment="0" applyProtection="0"/>
    <xf numFmtId="44" fontId="51" fillId="0" borderId="0" applyFont="0" applyFill="0" applyBorder="0" applyAlignment="0" applyProtection="0"/>
    <xf numFmtId="44" fontId="5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51" fillId="0" borderId="0" applyFont="0" applyFill="0" applyBorder="0" applyAlignment="0" applyProtection="0"/>
    <xf numFmtId="44" fontId="1"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34" fillId="0" borderId="0" applyFont="0" applyFill="0" applyBorder="0" applyAlignment="0" applyProtection="0"/>
    <xf numFmtId="44" fontId="34" fillId="0" borderId="0" applyFont="0" applyFill="0" applyBorder="0" applyAlignment="0" applyProtection="0"/>
    <xf numFmtId="182" fontId="23" fillId="0" borderId="0" applyFont="0" applyFill="0" applyBorder="0" applyAlignment="0" applyProtection="0"/>
    <xf numFmtId="182" fontId="23" fillId="0" borderId="0" applyFont="0" applyFill="0" applyBorder="0" applyAlignment="0" applyProtection="0"/>
    <xf numFmtId="5" fontId="23" fillId="0" borderId="0" applyFont="0" applyFill="0" applyBorder="0" applyAlignment="0" applyProtection="0"/>
    <xf numFmtId="0" fontId="59" fillId="64" borderId="31">
      <alignment horizontal="left" vertical="center" wrapText="1" indent="2"/>
    </xf>
    <xf numFmtId="0" fontId="59" fillId="0" borderId="31">
      <alignment horizontal="left" vertical="center" wrapText="1" indent="2"/>
    </xf>
    <xf numFmtId="0" fontId="59" fillId="81" borderId="24">
      <alignment horizontal="left" vertical="center"/>
    </xf>
    <xf numFmtId="0" fontId="23" fillId="62" borderId="0" applyNumberFormat="0" applyAlignment="0">
      <alignment horizontal="right"/>
    </xf>
    <xf numFmtId="0" fontId="23" fillId="64" borderId="0" applyNumberFormat="0" applyAlignment="0"/>
    <xf numFmtId="0" fontId="23" fillId="64" borderId="0" applyNumberFormat="0" applyAlignment="0"/>
    <xf numFmtId="0" fontId="23" fillId="64" borderId="0" applyNumberFormat="0" applyAlignment="0"/>
    <xf numFmtId="0" fontId="23" fillId="64" borderId="0" applyNumberFormat="0" applyAlignment="0"/>
    <xf numFmtId="0" fontId="23" fillId="64" borderId="0" applyNumberFormat="0" applyAlignment="0"/>
    <xf numFmtId="180" fontId="64" fillId="0" borderId="0" applyFont="0" applyFill="0" applyBorder="0" applyProtection="0">
      <alignment horizontal="right"/>
    </xf>
    <xf numFmtId="183" fontId="23" fillId="0" borderId="0" applyFont="0" applyFill="0" applyBorder="0" applyAlignment="0" applyProtection="0"/>
    <xf numFmtId="14" fontId="23" fillId="0" borderId="0" applyFont="0" applyFill="0" applyBorder="0" applyAlignment="0" applyProtection="0"/>
    <xf numFmtId="184" fontId="69" fillId="0" borderId="0"/>
    <xf numFmtId="0" fontId="62" fillId="0" borderId="32">
      <alignment horizontal="left" vertical="top" wrapText="1"/>
    </xf>
    <xf numFmtId="0" fontId="44" fillId="45" borderId="14" applyNumberFormat="0" applyAlignment="0" applyProtection="0"/>
    <xf numFmtId="0" fontId="70" fillId="82" borderId="0" applyNumberFormat="0" applyBorder="0" applyAlignment="0" applyProtection="0"/>
    <xf numFmtId="0" fontId="70" fillId="83" borderId="0" applyNumberFormat="0" applyBorder="0" applyAlignment="0" applyProtection="0"/>
    <xf numFmtId="0" fontId="70" fillId="84" borderId="0" applyNumberFormat="0" applyBorder="0" applyAlignment="0" applyProtection="0"/>
    <xf numFmtId="0" fontId="71" fillId="0" borderId="26"/>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9" fillId="0" borderId="23"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2" fontId="23" fillId="0" borderId="0" applyFont="0" applyFill="0" applyBorder="0" applyAlignment="0" applyProtection="0"/>
    <xf numFmtId="2" fontId="23" fillId="0" borderId="0" applyFont="0" applyFill="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72" fillId="0" borderId="0"/>
    <xf numFmtId="0" fontId="73" fillId="0" borderId="0">
      <alignment horizontal="center" wrapText="1"/>
    </xf>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74" fillId="85" borderId="33">
      <alignment horizontal="left"/>
    </xf>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73" fillId="0" borderId="0" applyNumberFormat="0" applyFill="0" applyBorder="0" applyAlignment="0" applyProtection="0"/>
    <xf numFmtId="0" fontId="24"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6"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77" fillId="0" borderId="0" applyNumberFormat="0" applyFill="0" applyBorder="0" applyAlignment="0" applyProtection="0"/>
    <xf numFmtId="0" fontId="78"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79" fillId="11" borderId="5"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15" fillId="11" borderId="5"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0" fontId="44" fillId="45" borderId="14" applyNumberFormat="0" applyAlignment="0" applyProtection="0"/>
    <xf numFmtId="10" fontId="1" fillId="86" borderId="14" applyNumberFormat="0" applyBorder="0">
      <alignment horizontal="center"/>
    </xf>
    <xf numFmtId="10" fontId="1" fillId="86" borderId="14" applyNumberFormat="0" applyBorder="0">
      <alignment horizontal="center"/>
    </xf>
    <xf numFmtId="10" fontId="1" fillId="86" borderId="14" applyNumberFormat="0" applyBorder="0">
      <alignment horizontal="center"/>
    </xf>
    <xf numFmtId="10" fontId="1" fillId="86" borderId="14" applyNumberFormat="0" applyBorder="0">
      <alignment horizontal="center"/>
    </xf>
    <xf numFmtId="0" fontId="59" fillId="0" borderId="0" applyBorder="0">
      <alignment horizontal="right" vertical="center"/>
    </xf>
    <xf numFmtId="4" fontId="59" fillId="0" borderId="0" applyBorder="0">
      <alignment horizontal="right" vertical="center"/>
    </xf>
    <xf numFmtId="0" fontId="59" fillId="0" borderId="13">
      <alignment horizontal="right" vertical="center"/>
    </xf>
    <xf numFmtId="0" fontId="59" fillId="0" borderId="12">
      <alignment horizontal="right" vertical="center"/>
    </xf>
    <xf numFmtId="4" fontId="59" fillId="0" borderId="12">
      <alignment horizontal="right" vertical="center"/>
    </xf>
    <xf numFmtId="0" fontId="59" fillId="0" borderId="29">
      <alignment horizontal="right" vertical="center"/>
    </xf>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0" fontId="36" fillId="41" borderId="0" applyNumberFormat="0" applyBorder="0" applyAlignment="0" applyProtection="0"/>
    <xf numFmtId="1" fontId="80" fillId="81" borderId="0" applyBorder="0">
      <alignment horizontal="right" vertical="center"/>
    </xf>
    <xf numFmtId="0" fontId="23" fillId="87" borderId="12"/>
    <xf numFmtId="0" fontId="24" fillId="0" borderId="0" applyNumberFormat="0" applyFill="0" applyBorder="0" applyAlignment="0" applyProtection="0">
      <alignment vertical="top"/>
      <protection locked="0"/>
    </xf>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0" fontId="45" fillId="0" borderId="19" applyNumberFormat="0" applyFill="0" applyAlignment="0" applyProtection="0"/>
    <xf numFmtId="43" fontId="23" fillId="0" borderId="0" applyFont="0" applyFill="0" applyBorder="0" applyAlignment="0" applyProtection="0"/>
    <xf numFmtId="43" fontId="73" fillId="0" borderId="0" applyFont="0" applyFill="0" applyBorder="0" applyAlignment="0" applyProtection="0"/>
    <xf numFmtId="43" fontId="23" fillId="0" borderId="0" applyFont="0" applyFill="0" applyBorder="0" applyAlignment="0" applyProtection="0"/>
    <xf numFmtId="185" fontId="81" fillId="0" borderId="0" applyFont="0" applyFill="0" applyBorder="0" applyProtection="0">
      <alignment horizontal="right"/>
    </xf>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46" fillId="60" borderId="0" applyNumberFormat="0" applyBorder="0" applyAlignment="0" applyProtection="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3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66" fillId="0" borderId="0"/>
    <xf numFmtId="0" fontId="66" fillId="0" borderId="0"/>
    <xf numFmtId="0" fontId="66" fillId="0" borderId="0"/>
    <xf numFmtId="0" fontId="66" fillId="0" borderId="0"/>
    <xf numFmtId="0" fontId="1" fillId="0" borderId="0"/>
    <xf numFmtId="0" fontId="1" fillId="0" borderId="0"/>
    <xf numFmtId="0" fontId="1" fillId="0" borderId="0"/>
    <xf numFmtId="0" fontId="1" fillId="0" borderId="0"/>
    <xf numFmtId="0" fontId="1" fillId="0" borderId="0"/>
    <xf numFmtId="0" fontId="1" fillId="0" borderId="0"/>
    <xf numFmtId="0" fontId="66" fillId="0" borderId="0"/>
    <xf numFmtId="0" fontId="82"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1" fillId="0" borderId="0"/>
    <xf numFmtId="0" fontId="1"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1"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3" fillId="0" borderId="0"/>
    <xf numFmtId="0" fontId="66" fillId="0" borderId="0"/>
    <xf numFmtId="0" fontId="23" fillId="0" borderId="0"/>
    <xf numFmtId="0" fontId="1" fillId="0" borderId="0"/>
    <xf numFmtId="0" fontId="66"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5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1" fillId="0" borderId="0"/>
    <xf numFmtId="0" fontId="1" fillId="0" borderId="0"/>
    <xf numFmtId="0" fontId="66" fillId="0" borderId="0"/>
    <xf numFmtId="0" fontId="66" fillId="0" borderId="0"/>
    <xf numFmtId="0" fontId="66" fillId="0" borderId="0"/>
    <xf numFmtId="0" fontId="66" fillId="0" borderId="0"/>
    <xf numFmtId="0" fontId="66" fillId="0" borderId="0"/>
    <xf numFmtId="0" fontId="1" fillId="0" borderId="0"/>
    <xf numFmtId="0" fontId="25"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68" fillId="0" borderId="0"/>
    <xf numFmtId="0" fontId="68"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8"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23" fillId="0" borderId="0"/>
    <xf numFmtId="0" fontId="23" fillId="0" borderId="0"/>
    <xf numFmtId="0" fontId="23" fillId="0" borderId="0"/>
    <xf numFmtId="0" fontId="23" fillId="0" borderId="0"/>
    <xf numFmtId="0" fontId="23" fillId="0" borderId="0"/>
    <xf numFmtId="0" fontId="23" fillId="0" borderId="0"/>
    <xf numFmtId="0" fontId="68"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83" fillId="0" borderId="0"/>
    <xf numFmtId="0" fontId="68" fillId="0" borderId="0"/>
    <xf numFmtId="0" fontId="84" fillId="0" borderId="0"/>
    <xf numFmtId="0" fontId="1" fillId="0" borderId="0"/>
    <xf numFmtId="1"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5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23" fillId="0" borderId="0"/>
    <xf numFmtId="0" fontId="34"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0" borderId="0"/>
    <xf numFmtId="0" fontId="34"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1" fillId="0" borderId="0"/>
    <xf numFmtId="0" fontId="66" fillId="0" borderId="0"/>
    <xf numFmtId="0" fontId="66" fillId="0" borderId="0"/>
    <xf numFmtId="0" fontId="66" fillId="0" borderId="0"/>
    <xf numFmtId="0" fontId="66" fillId="0" borderId="0"/>
    <xf numFmtId="0" fontId="25"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85"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23"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3" fillId="0" borderId="0"/>
    <xf numFmtId="0" fontId="21" fillId="0" borderId="0"/>
    <xf numFmtId="0" fontId="23" fillId="0" borderId="0"/>
    <xf numFmtId="0" fontId="21"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 fillId="0" borderId="0"/>
    <xf numFmtId="0" fontId="21" fillId="0" borderId="0"/>
    <xf numFmtId="0" fontId="21" fillId="0" borderId="0"/>
    <xf numFmtId="0" fontId="21" fillId="0" borderId="0"/>
    <xf numFmtId="0" fontId="21" fillId="0" borderId="0"/>
    <xf numFmtId="0" fontId="2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86"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3" fillId="0" borderId="0"/>
    <xf numFmtId="0" fontId="23" fillId="0" borderId="0"/>
    <xf numFmtId="0" fontId="21" fillId="0" borderId="0"/>
    <xf numFmtId="0" fontId="23" fillId="0" borderId="0"/>
    <xf numFmtId="0" fontId="23" fillId="0" borderId="0"/>
    <xf numFmtId="0" fontId="21" fillId="0" borderId="0"/>
    <xf numFmtId="0" fontId="21" fillId="0" borderId="0"/>
    <xf numFmtId="0" fontId="23" fillId="0" borderId="0"/>
    <xf numFmtId="0" fontId="23" fillId="0" borderId="0"/>
    <xf numFmtId="0" fontId="1"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51"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alignment readingOrder="1"/>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66" fillId="0" borderId="0"/>
    <xf numFmtId="0" fontId="66" fillId="0" borderId="0"/>
    <xf numFmtId="0" fontId="2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alignment readingOrder="1"/>
    </xf>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23" fillId="0" borderId="0"/>
    <xf numFmtId="0" fontId="23" fillId="0" borderId="0"/>
    <xf numFmtId="0" fontId="23" fillId="0" borderId="0"/>
    <xf numFmtId="0" fontId="66" fillId="0" borderId="0"/>
    <xf numFmtId="0" fontId="66" fillId="0" borderId="0"/>
    <xf numFmtId="0" fontId="23" fillId="0" borderId="0"/>
    <xf numFmtId="0" fontId="23" fillId="0" borderId="0"/>
    <xf numFmtId="0" fontId="23" fillId="0" borderId="0"/>
    <xf numFmtId="0" fontId="5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5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6" fillId="0" borderId="0"/>
    <xf numFmtId="0" fontId="66" fillId="0" borderId="0"/>
    <xf numFmtId="0" fontId="66" fillId="0" borderId="0"/>
    <xf numFmtId="0" fontId="1" fillId="0" borderId="0"/>
    <xf numFmtId="0" fontId="1" fillId="0" borderId="0"/>
    <xf numFmtId="0" fontId="1" fillId="0" borderId="0"/>
    <xf numFmtId="0" fontId="1" fillId="0" borderId="0"/>
    <xf numFmtId="0" fontId="66" fillId="0" borderId="0"/>
    <xf numFmtId="0" fontId="6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23" fillId="0" borderId="0"/>
    <xf numFmtId="0" fontId="1"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1"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66" fillId="0" borderId="0"/>
    <xf numFmtId="0" fontId="66" fillId="0" borderId="0"/>
    <xf numFmtId="0" fontId="66" fillId="0" borderId="0"/>
    <xf numFmtId="0" fontId="66" fillId="0" borderId="0"/>
    <xf numFmtId="0" fontId="66" fillId="0" borderId="0"/>
    <xf numFmtId="0" fontId="66" fillId="0" borderId="0"/>
    <xf numFmtId="4" fontId="59" fillId="0" borderId="12" applyFill="0" applyBorder="0" applyProtection="0">
      <alignment horizontal="right" vertical="center"/>
    </xf>
    <xf numFmtId="4" fontId="59" fillId="0" borderId="0" applyFill="0" applyBorder="0" applyProtection="0">
      <alignment horizontal="right" vertical="center"/>
    </xf>
    <xf numFmtId="49" fontId="61" fillId="0" borderId="12" applyNumberFormat="0" applyFill="0" applyBorder="0" applyProtection="0">
      <alignment horizontal="left" vertical="center"/>
    </xf>
    <xf numFmtId="0" fontId="61" fillId="0" borderId="0" applyNumberFormat="0" applyFill="0" applyBorder="0" applyProtection="0">
      <alignment horizontal="left" vertical="center"/>
    </xf>
    <xf numFmtId="0" fontId="61" fillId="0" borderId="0" applyNumberFormat="0" applyFill="0" applyBorder="0" applyProtection="0">
      <alignment horizontal="left" vertical="center"/>
    </xf>
    <xf numFmtId="0" fontId="59" fillId="0" borderId="12" applyNumberFormat="0" applyFill="0" applyAlignment="0" applyProtection="0"/>
    <xf numFmtId="0" fontId="87" fillId="63" borderId="0" applyNumberFormat="0" applyFont="0" applyBorder="0" applyAlignment="0" applyProtection="0"/>
    <xf numFmtId="0" fontId="87" fillId="65" borderId="0" applyNumberFormat="0" applyFont="0" applyBorder="0" applyAlignment="0" applyProtection="0"/>
    <xf numFmtId="0" fontId="87" fillId="63" borderId="0" applyNumberFormat="0" applyFont="0" applyBorder="0" applyAlignment="0" applyProtection="0"/>
    <xf numFmtId="0" fontId="23" fillId="65" borderId="0" applyNumberFormat="0" applyFont="0" applyBorder="0" applyAlignment="0" applyProtection="0"/>
    <xf numFmtId="0" fontId="87" fillId="65" borderId="0" applyNumberFormat="0" applyFont="0" applyBorder="0" applyAlignment="0" applyProtection="0"/>
    <xf numFmtId="0" fontId="87" fillId="65" borderId="0" applyNumberFormat="0" applyFont="0" applyBorder="0" applyAlignment="0" applyProtection="0"/>
    <xf numFmtId="0" fontId="23" fillId="0" borderId="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66" fillId="61" borderId="20" applyNumberFormat="0" applyFont="0" applyAlignment="0" applyProtection="0"/>
    <xf numFmtId="0" fontId="66" fillId="61" borderId="20" applyNumberFormat="0" applyFont="0" applyAlignment="0" applyProtection="0"/>
    <xf numFmtId="0" fontId="66" fillId="61" borderId="20" applyNumberFormat="0" applyFont="0" applyAlignment="0" applyProtection="0"/>
    <xf numFmtId="0" fontId="66" fillId="61" borderId="20" applyNumberFormat="0" applyFont="0" applyAlignment="0" applyProtection="0"/>
    <xf numFmtId="0" fontId="51"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66"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23" fillId="61" borderId="20" applyNumberFormat="0" applyFon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186" fontId="22" fillId="88" borderId="0">
      <alignment horizontal="right"/>
    </xf>
    <xf numFmtId="40" fontId="88" fillId="39" borderId="0">
      <alignment horizontal="right"/>
    </xf>
    <xf numFmtId="186" fontId="22" fillId="88" borderId="0">
      <alignment horizontal="right"/>
    </xf>
    <xf numFmtId="40" fontId="88" fillId="39" borderId="0">
      <alignment horizontal="right"/>
    </xf>
    <xf numFmtId="0" fontId="89" fillId="89" borderId="0">
      <alignment horizontal="center"/>
    </xf>
    <xf numFmtId="0" fontId="90" fillId="39" borderId="0">
      <alignment horizontal="right"/>
    </xf>
    <xf numFmtId="0" fontId="89" fillId="89" borderId="0">
      <alignment horizontal="center"/>
    </xf>
    <xf numFmtId="0" fontId="90" fillId="39" borderId="0">
      <alignment horizontal="right"/>
    </xf>
    <xf numFmtId="0" fontId="74" fillId="90" borderId="11"/>
    <xf numFmtId="0" fontId="91" fillId="39" borderId="11"/>
    <xf numFmtId="0" fontId="74" fillId="90" borderId="11"/>
    <xf numFmtId="0" fontId="91" fillId="39" borderId="11"/>
    <xf numFmtId="0" fontId="91" fillId="39" borderId="11"/>
    <xf numFmtId="0" fontId="91" fillId="0" borderId="0" applyBorder="0">
      <alignment horizontal="centerContinuous"/>
    </xf>
    <xf numFmtId="0" fontId="92" fillId="90" borderId="0" applyBorder="0">
      <alignment horizontal="centerContinuous"/>
    </xf>
    <xf numFmtId="0" fontId="93" fillId="0" borderId="0" applyFill="0" applyBorder="0" applyProtection="0">
      <alignment horizontal="left"/>
    </xf>
    <xf numFmtId="0" fontId="94" fillId="0" borderId="0" applyFill="0" applyBorder="0" applyProtection="0">
      <alignment horizontal="left"/>
    </xf>
    <xf numFmtId="187" fontId="59" fillId="91" borderId="12" applyNumberFormat="0" applyFont="0" applyBorder="0" applyAlignment="0" applyProtection="0">
      <alignment horizontal="right" vertical="center"/>
    </xf>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8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68"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68" fillId="0" borderId="0" applyFont="0" applyFill="0" applyBorder="0" applyAlignment="0" applyProtection="0"/>
    <xf numFmtId="9" fontId="66" fillId="0" borderId="0" applyFont="0" applyFill="0" applyBorder="0" applyAlignment="0" applyProtection="0"/>
    <xf numFmtId="9" fontId="23" fillId="0" borderId="0" applyFont="0" applyFill="0" applyBorder="0" applyAlignment="0" applyProtection="0"/>
    <xf numFmtId="9" fontId="8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5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4"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188" fontId="64" fillId="0" borderId="0" applyFont="0" applyFill="0" applyBorder="0" applyProtection="0">
      <alignment horizontal="right"/>
    </xf>
    <xf numFmtId="9" fontId="23" fillId="0" borderId="0" applyFont="0" applyFill="0" applyBorder="0" applyAlignment="0" applyProtection="0"/>
    <xf numFmtId="189" fontId="23" fillId="0" borderId="0" applyFont="0" applyFill="0" applyBorder="0" applyAlignment="0" applyProtection="0"/>
    <xf numFmtId="0" fontId="23" fillId="0" borderId="34" applyNumberFormat="0" applyFont="0" applyFill="0" applyAlignment="0" applyProtection="0"/>
    <xf numFmtId="0" fontId="23" fillId="0" borderId="35" applyNumberFormat="0" applyFont="0" applyFill="0" applyAlignment="0" applyProtection="0"/>
    <xf numFmtId="0" fontId="23" fillId="0" borderId="36" applyNumberFormat="0" applyFont="0" applyFill="0" applyAlignment="0" applyProtection="0"/>
    <xf numFmtId="0" fontId="23" fillId="0" borderId="37" applyNumberFormat="0" applyFont="0" applyFill="0" applyAlignment="0" applyProtection="0"/>
    <xf numFmtId="0" fontId="23" fillId="0" borderId="38" applyNumberFormat="0" applyFont="0" applyFill="0" applyAlignment="0" applyProtection="0"/>
    <xf numFmtId="0" fontId="23" fillId="88" borderId="0" applyNumberFormat="0" applyFont="0" applyBorder="0" applyAlignment="0" applyProtection="0"/>
    <xf numFmtId="0" fontId="23" fillId="0" borderId="39" applyNumberFormat="0" applyFont="0" applyFill="0" applyAlignment="0" applyProtection="0"/>
    <xf numFmtId="0" fontId="23" fillId="0" borderId="40" applyNumberFormat="0" applyFont="0" applyFill="0" applyAlignment="0" applyProtection="0"/>
    <xf numFmtId="46" fontId="23"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41" applyNumberFormat="0" applyFont="0" applyFill="0" applyAlignment="0" applyProtection="0"/>
    <xf numFmtId="0" fontId="23" fillId="0" borderId="42" applyNumberFormat="0" applyFont="0" applyFill="0" applyAlignment="0" applyProtection="0"/>
    <xf numFmtId="0" fontId="23" fillId="0" borderId="20" applyNumberFormat="0" applyFont="0" applyFill="0" applyAlignment="0" applyProtection="0"/>
    <xf numFmtId="0" fontId="23" fillId="0" borderId="43" applyNumberFormat="0" applyFont="0" applyFill="0" applyAlignment="0" applyProtection="0"/>
    <xf numFmtId="0" fontId="23" fillId="0" borderId="20" applyNumberFormat="0" applyFont="0" applyFill="0" applyAlignment="0" applyProtection="0"/>
    <xf numFmtId="0" fontId="23" fillId="0" borderId="0" applyNumberFormat="0" applyFont="0" applyFill="0" applyBorder="0" applyProtection="0">
      <alignment horizontal="center"/>
    </xf>
    <xf numFmtId="0" fontId="53" fillId="0" borderId="0" applyNumberFormat="0" applyFill="0" applyBorder="0" applyAlignment="0" applyProtection="0"/>
    <xf numFmtId="0" fontId="95" fillId="0" borderId="0" applyNumberFormat="0" applyFill="0" applyBorder="0" applyAlignment="0" applyProtection="0"/>
    <xf numFmtId="0" fontId="96" fillId="0" borderId="0" applyNumberFormat="0" applyFill="0" applyBorder="0" applyProtection="0">
      <alignment horizontal="left"/>
    </xf>
    <xf numFmtId="0" fontId="23" fillId="88" borderId="0" applyNumberFormat="0" applyFont="0" applyBorder="0" applyAlignment="0" applyProtection="0"/>
    <xf numFmtId="0" fontId="5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44" applyNumberFormat="0" applyFont="0" applyFill="0" applyAlignment="0" applyProtection="0"/>
    <xf numFmtId="0" fontId="23" fillId="0" borderId="45" applyNumberFormat="0" applyFont="0" applyFill="0" applyAlignment="0" applyProtection="0"/>
    <xf numFmtId="190" fontId="23" fillId="0" borderId="0" applyFont="0" applyFill="0" applyBorder="0" applyAlignment="0" applyProtection="0"/>
    <xf numFmtId="0" fontId="23" fillId="0" borderId="46" applyNumberFormat="0" applyFont="0" applyFill="0" applyAlignment="0" applyProtection="0"/>
    <xf numFmtId="0" fontId="23" fillId="0" borderId="47" applyNumberFormat="0" applyFont="0" applyFill="0" applyAlignment="0" applyProtection="0"/>
    <xf numFmtId="0" fontId="23" fillId="0" borderId="48" applyNumberFormat="0" applyFont="0" applyFill="0" applyAlignment="0" applyProtection="0"/>
    <xf numFmtId="0" fontId="23" fillId="0" borderId="49" applyNumberFormat="0" applyFont="0" applyFill="0" applyAlignment="0" applyProtection="0"/>
    <xf numFmtId="0" fontId="23" fillId="0" borderId="50" applyNumberFormat="0" applyFont="0" applyFill="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36" fillId="41" borderId="0" applyNumberFormat="0" applyBorder="0" applyAlignment="0" applyProtection="0"/>
    <xf numFmtId="0" fontId="59" fillId="65" borderId="12"/>
    <xf numFmtId="0" fontId="55" fillId="92" borderId="0" applyNumberFormat="0" applyFont="0" applyBorder="0" applyAlignment="0" applyProtection="0"/>
    <xf numFmtId="0" fontId="48" fillId="0" borderId="0" applyNumberFormat="0" applyFill="0" applyBorder="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47" fillId="58" borderId="21" applyNumberFormat="0" applyAlignment="0" applyProtection="0"/>
    <xf numFmtId="0" fontId="97" fillId="0" borderId="0"/>
    <xf numFmtId="0" fontId="23" fillId="39" borderId="12" applyNumberFormat="0" applyProtection="0">
      <alignment horizontal="left" vertical="center"/>
    </xf>
    <xf numFmtId="0" fontId="96" fillId="0" borderId="0" applyFill="0" applyBorder="0" applyProtection="0">
      <alignment horizontal="center" vertical="center"/>
    </xf>
    <xf numFmtId="0" fontId="96" fillId="0" borderId="0" applyFill="0" applyBorder="0" applyProtection="0"/>
    <xf numFmtId="0" fontId="32" fillId="0" borderId="0" applyFill="0" applyBorder="0" applyProtection="0">
      <alignment horizontal="left"/>
    </xf>
    <xf numFmtId="0" fontId="98" fillId="0" borderId="0" applyFill="0" applyBorder="0" applyProtection="0">
      <alignment horizontal="left" vertical="top"/>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9"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31" fillId="0" borderId="0" applyNumberFormat="0" applyFill="0" applyBorder="0" applyAlignment="0" applyProtection="0"/>
    <xf numFmtId="0" fontId="9"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48" fillId="0" borderId="0" applyNumberFormat="0" applyFill="0" applyBorder="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54"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30" fillId="0" borderId="0" applyNumberFormat="0" applyFon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23" fillId="0" borderId="51" applyNumberFormat="0" applyFont="0" applyBorder="0" applyAlignment="0" applyProtection="0"/>
    <xf numFmtId="0" fontId="23" fillId="0" borderId="51" applyNumberFormat="0" applyFont="0" applyBorder="0" applyAlignment="0" applyProtection="0"/>
    <xf numFmtId="0" fontId="23" fillId="0" borderId="51" applyNumberFormat="0" applyFont="0" applyBorder="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9" fillId="0" borderId="23" applyNumberFormat="0" applyFill="0" applyAlignment="0" applyProtection="0"/>
    <xf numFmtId="0" fontId="48" fillId="0" borderId="0" applyNumberFormat="0" applyFill="0" applyBorder="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38" fillId="59" borderId="15" applyNumberFormat="0" applyAlignment="0" applyProtection="0"/>
    <xf numFmtId="0" fontId="45" fillId="0" borderId="19" applyNumberFormat="0" applyFill="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23" fillId="0" borderId="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180" fontId="64" fillId="0" borderId="0" applyFont="0" applyFill="0" applyBorder="0" applyProtection="0">
      <alignment horizontal="right"/>
    </xf>
    <xf numFmtId="0" fontId="38" fillId="59" borderId="15" applyNumberFormat="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59" fillId="0" borderId="0"/>
    <xf numFmtId="0" fontId="23" fillId="0" borderId="0"/>
    <xf numFmtId="191" fontId="23" fillId="0" borderId="0"/>
    <xf numFmtId="0" fontId="23"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3"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34" fillId="61" borderId="20" applyNumberFormat="0" applyFont="0" applyAlignment="0" applyProtection="0"/>
    <xf numFmtId="0" fontId="23" fillId="0" borderId="0">
      <alignment horizontal="left" wrapText="1"/>
    </xf>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8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3" fillId="0" borderId="0"/>
    <xf numFmtId="0" fontId="23" fillId="0" borderId="0"/>
    <xf numFmtId="0" fontId="23" fillId="0" borderId="0"/>
    <xf numFmtId="0" fontId="28" fillId="0" borderId="0"/>
  </cellStyleXfs>
  <cellXfs count="109">
    <xf numFmtId="0" fontId="0" fillId="0" borderId="0" xfId="0"/>
    <xf numFmtId="10" fontId="0" fillId="0" borderId="0" xfId="0" applyNumberFormat="1"/>
    <xf numFmtId="2" fontId="0" fillId="0" borderId="0" xfId="0" applyNumberFormat="1"/>
    <xf numFmtId="9" fontId="0" fillId="0" borderId="0" xfId="0" applyNumberFormat="1"/>
    <xf numFmtId="0" fontId="0" fillId="0" borderId="0" xfId="0" applyAlignment="1">
      <alignment vertical="center" wrapText="1"/>
    </xf>
    <xf numFmtId="3" fontId="0" fillId="0" borderId="0" xfId="0" applyNumberFormat="1" applyAlignment="1">
      <alignment vertical="center" wrapText="1"/>
    </xf>
    <xf numFmtId="1" fontId="0" fillId="0" borderId="0" xfId="0" applyNumberFormat="1"/>
    <xf numFmtId="0" fontId="2" fillId="0" borderId="0" xfId="0" applyFont="1"/>
    <xf numFmtId="1" fontId="2" fillId="0" borderId="0" xfId="0" applyNumberFormat="1" applyFont="1"/>
    <xf numFmtId="0" fontId="3" fillId="0" borderId="0" xfId="2"/>
    <xf numFmtId="0" fontId="0" fillId="0" borderId="0" xfId="0" applyAlignment="1">
      <alignment horizontal="center" vertical="center" wrapText="1"/>
    </xf>
    <xf numFmtId="44" fontId="0" fillId="0" borderId="0" xfId="1" applyFont="1"/>
    <xf numFmtId="2" fontId="0" fillId="0" borderId="0" xfId="1" applyNumberFormat="1" applyFont="1"/>
    <xf numFmtId="0" fontId="4" fillId="2" borderId="0" xfId="0" applyFont="1" applyFill="1" applyAlignment="1">
      <alignment wrapText="1"/>
    </xf>
    <xf numFmtId="0" fontId="0" fillId="0" borderId="0" xfId="0" applyAlignment="1">
      <alignment wrapText="1"/>
    </xf>
    <xf numFmtId="0" fontId="0" fillId="3" borderId="0" xfId="0" applyFill="1"/>
    <xf numFmtId="0" fontId="5" fillId="4" borderId="0" xfId="2" applyFont="1" applyFill="1"/>
    <xf numFmtId="165" fontId="0" fillId="0" borderId="0" xfId="0" applyNumberFormat="1"/>
    <xf numFmtId="164" fontId="0" fillId="3" borderId="0" xfId="1" applyNumberFormat="1" applyFont="1" applyFill="1"/>
    <xf numFmtId="166" fontId="0" fillId="0" borderId="0" xfId="1" applyNumberFormat="1" applyFont="1"/>
    <xf numFmtId="9" fontId="0" fillId="0" borderId="0" xfId="3" applyFont="1"/>
    <xf numFmtId="165" fontId="0" fillId="0" borderId="0" xfId="3" applyNumberFormat="1" applyFont="1"/>
    <xf numFmtId="2" fontId="0" fillId="0" borderId="0" xfId="3" applyNumberFormat="1" applyFont="1"/>
    <xf numFmtId="0" fontId="7" fillId="0" borderId="0" xfId="0" applyFont="1"/>
    <xf numFmtId="0" fontId="6" fillId="0" borderId="0" xfId="0" applyFont="1"/>
    <xf numFmtId="9" fontId="2" fillId="0" borderId="0" xfId="0" applyNumberFormat="1" applyFont="1"/>
    <xf numFmtId="0" fontId="4" fillId="2" borderId="0" xfId="0" applyFont="1" applyFill="1"/>
    <xf numFmtId="6" fontId="0" fillId="0" borderId="0" xfId="0" applyNumberFormat="1"/>
    <xf numFmtId="8" fontId="0" fillId="0" borderId="0" xfId="0" applyNumberFormat="1"/>
    <xf numFmtId="17" fontId="0" fillId="0" borderId="0" xfId="0" applyNumberFormat="1"/>
    <xf numFmtId="0" fontId="0" fillId="0" borderId="1" xfId="0" applyBorder="1"/>
    <xf numFmtId="167" fontId="0" fillId="0" borderId="0" xfId="1" applyNumberFormat="1" applyFont="1"/>
    <xf numFmtId="167" fontId="0" fillId="5" borderId="1" xfId="1" applyNumberFormat="1" applyFont="1" applyFill="1" applyBorder="1"/>
    <xf numFmtId="167" fontId="0" fillId="0" borderId="1" xfId="1" applyNumberFormat="1" applyFont="1" applyBorder="1"/>
    <xf numFmtId="164" fontId="0" fillId="0" borderId="0" xfId="1" applyNumberFormat="1" applyFont="1"/>
    <xf numFmtId="164" fontId="0" fillId="0" borderId="0" xfId="1" applyNumberFormat="1" applyFont="1" applyFill="1"/>
    <xf numFmtId="0" fontId="0" fillId="6" borderId="0" xfId="0" applyFill="1"/>
    <xf numFmtId="0" fontId="5" fillId="6" borderId="0" xfId="2" applyFont="1" applyFill="1"/>
    <xf numFmtId="0" fontId="5" fillId="6" borderId="0" xfId="2" quotePrefix="1" applyNumberFormat="1" applyFont="1" applyFill="1"/>
    <xf numFmtId="0" fontId="0" fillId="6" borderId="0" xfId="0" quotePrefix="1" applyFill="1"/>
    <xf numFmtId="0" fontId="8" fillId="0" borderId="0" xfId="0" applyFont="1"/>
    <xf numFmtId="166" fontId="5" fillId="0" borderId="0" xfId="1" applyNumberFormat="1" applyFont="1" applyFill="1"/>
    <xf numFmtId="0" fontId="5" fillId="0" borderId="0" xfId="0" applyFont="1"/>
    <xf numFmtId="166" fontId="0" fillId="0" borderId="0" xfId="1" applyNumberFormat="1" applyFont="1" applyFill="1"/>
    <xf numFmtId="167" fontId="5" fillId="0" borderId="0" xfId="1" applyNumberFormat="1" applyFont="1" applyFill="1"/>
    <xf numFmtId="166" fontId="5" fillId="7" borderId="0" xfId="1" applyNumberFormat="1" applyFont="1" applyFill="1"/>
    <xf numFmtId="167" fontId="5" fillId="7" borderId="0" xfId="1" applyNumberFormat="1" applyFont="1" applyFill="1"/>
    <xf numFmtId="4" fontId="100" fillId="0" borderId="0" xfId="43248" applyNumberFormat="1" applyFont="1" applyAlignment="1">
      <alignment vertical="top"/>
    </xf>
    <xf numFmtId="2" fontId="100" fillId="0" borderId="0" xfId="43248" applyNumberFormat="1" applyFont="1" applyAlignment="1">
      <alignment vertical="top"/>
    </xf>
    <xf numFmtId="167" fontId="0" fillId="0" borderId="0" xfId="0" applyNumberFormat="1"/>
    <xf numFmtId="9" fontId="0" fillId="0" borderId="0" xfId="3" applyFont="1" applyFill="1"/>
    <xf numFmtId="2" fontId="0" fillId="0" borderId="0" xfId="3" applyNumberFormat="1" applyFont="1" applyFill="1"/>
    <xf numFmtId="167" fontId="2" fillId="0" borderId="0" xfId="1" applyNumberFormat="1" applyFont="1"/>
    <xf numFmtId="0" fontId="0" fillId="0" borderId="0" xfId="0" quotePrefix="1"/>
    <xf numFmtId="193" fontId="0" fillId="0" borderId="0" xfId="1" applyNumberFormat="1" applyFont="1"/>
    <xf numFmtId="0" fontId="4" fillId="93" borderId="0" xfId="0" applyFont="1" applyFill="1"/>
    <xf numFmtId="1" fontId="0" fillId="0" borderId="0" xfId="1" applyNumberFormat="1" applyFont="1"/>
    <xf numFmtId="0" fontId="0" fillId="0" borderId="0" xfId="0" applyAlignment="1">
      <alignment horizontal="left"/>
    </xf>
    <xf numFmtId="194" fontId="0" fillId="0" borderId="0" xfId="0" applyNumberFormat="1"/>
    <xf numFmtId="192" fontId="0" fillId="0" borderId="0" xfId="0" applyNumberFormat="1"/>
    <xf numFmtId="193" fontId="0" fillId="0" borderId="0" xfId="0" applyNumberFormat="1"/>
    <xf numFmtId="195" fontId="0" fillId="0" borderId="0" xfId="0" applyNumberFormat="1"/>
    <xf numFmtId="164" fontId="0" fillId="0" borderId="0" xfId="0" applyNumberFormat="1"/>
    <xf numFmtId="164" fontId="0" fillId="94" borderId="0" xfId="1" applyNumberFormat="1" applyFont="1" applyFill="1"/>
    <xf numFmtId="167" fontId="0" fillId="95" borderId="0" xfId="0" applyNumberFormat="1" applyFill="1"/>
    <xf numFmtId="44" fontId="0" fillId="0" borderId="0" xfId="0" applyNumberFormat="1"/>
    <xf numFmtId="0" fontId="0" fillId="96" borderId="0" xfId="0" applyFill="1"/>
    <xf numFmtId="2" fontId="3" fillId="0" borderId="0" xfId="2" applyNumberFormat="1"/>
    <xf numFmtId="167" fontId="101" fillId="0" borderId="0" xfId="1" applyNumberFormat="1" applyFont="1"/>
    <xf numFmtId="167" fontId="6" fillId="0" borderId="0" xfId="1" applyNumberFormat="1" applyFont="1"/>
    <xf numFmtId="166" fontId="5" fillId="97" borderId="0" xfId="1" applyNumberFormat="1" applyFont="1" applyFill="1"/>
    <xf numFmtId="0" fontId="5" fillId="97" borderId="0" xfId="0" applyFont="1" applyFill="1"/>
    <xf numFmtId="192" fontId="5" fillId="0" borderId="0" xfId="1" applyNumberFormat="1" applyFont="1"/>
    <xf numFmtId="167" fontId="0" fillId="0" borderId="0" xfId="1" quotePrefix="1" applyNumberFormat="1" applyFont="1"/>
    <xf numFmtId="0" fontId="0" fillId="98" borderId="0" xfId="0" applyFill="1" applyAlignment="1">
      <alignment vertical="center" wrapText="1"/>
    </xf>
    <xf numFmtId="0" fontId="0" fillId="99" borderId="0" xfId="0" applyFill="1" applyAlignment="1">
      <alignment vertical="center" wrapText="1"/>
    </xf>
    <xf numFmtId="0" fontId="104" fillId="99" borderId="52" xfId="0" applyFont="1" applyFill="1" applyBorder="1" applyAlignment="1">
      <alignment vertical="center" wrapText="1"/>
    </xf>
    <xf numFmtId="9" fontId="0" fillId="98" borderId="0" xfId="0" applyNumberFormat="1" applyFill="1" applyAlignment="1">
      <alignment vertical="center" wrapText="1"/>
    </xf>
    <xf numFmtId="0" fontId="0" fillId="98" borderId="0" xfId="0" applyFill="1" applyAlignment="1">
      <alignment vertical="center"/>
    </xf>
    <xf numFmtId="0" fontId="103" fillId="0" borderId="0" xfId="0" applyFont="1"/>
    <xf numFmtId="0" fontId="105" fillId="99" borderId="0" xfId="0" applyFont="1" applyFill="1" applyAlignment="1">
      <alignment vertical="center"/>
    </xf>
    <xf numFmtId="0" fontId="2" fillId="99" borderId="0" xfId="0" applyFont="1" applyFill="1" applyAlignment="1">
      <alignment vertical="center"/>
    </xf>
    <xf numFmtId="196" fontId="0" fillId="0" borderId="0" xfId="0" applyNumberFormat="1"/>
    <xf numFmtId="166" fontId="5" fillId="3" borderId="0" xfId="1" applyNumberFormat="1" applyFont="1" applyFill="1" applyAlignment="1">
      <alignment horizontal="center"/>
    </xf>
    <xf numFmtId="192" fontId="5" fillId="0" borderId="0" xfId="1" applyNumberFormat="1" applyFont="1" applyFill="1"/>
    <xf numFmtId="0" fontId="4" fillId="100" borderId="0" xfId="0" applyFont="1" applyFill="1"/>
    <xf numFmtId="0" fontId="0" fillId="94" borderId="0" xfId="0" applyFill="1"/>
    <xf numFmtId="0" fontId="5" fillId="94" borderId="0" xfId="0" applyFont="1" applyFill="1"/>
    <xf numFmtId="192" fontId="5" fillId="94" borderId="0" xfId="1" applyNumberFormat="1" applyFont="1" applyFill="1"/>
    <xf numFmtId="1" fontId="5" fillId="94" borderId="0" xfId="0" applyNumberFormat="1" applyFont="1" applyFill="1"/>
    <xf numFmtId="0" fontId="2" fillId="94" borderId="0" xfId="0" applyFont="1" applyFill="1"/>
    <xf numFmtId="0" fontId="8" fillId="94" borderId="0" xfId="0" applyFont="1" applyFill="1" applyAlignment="1">
      <alignment vertical="center"/>
    </xf>
    <xf numFmtId="1" fontId="5" fillId="0" borderId="0" xfId="0" applyNumberFormat="1" applyFont="1"/>
    <xf numFmtId="0" fontId="4" fillId="0" borderId="53" xfId="0" applyFont="1" applyBorder="1" applyAlignment="1">
      <alignment vertical="center"/>
    </xf>
    <xf numFmtId="0" fontId="20" fillId="0" borderId="0" xfId="0" applyFont="1"/>
    <xf numFmtId="1" fontId="20" fillId="0" borderId="0" xfId="0" applyNumberFormat="1" applyFont="1"/>
    <xf numFmtId="0" fontId="2" fillId="0" borderId="0" xfId="0" applyFont="1" applyAlignment="1">
      <alignment vertical="center"/>
    </xf>
    <xf numFmtId="0" fontId="5" fillId="0" borderId="53" xfId="0" applyFont="1" applyBorder="1" applyAlignment="1">
      <alignment vertical="center"/>
    </xf>
    <xf numFmtId="0" fontId="5" fillId="0" borderId="54" xfId="0" applyFont="1" applyBorder="1" applyAlignment="1">
      <alignment vertical="center"/>
    </xf>
    <xf numFmtId="166" fontId="5" fillId="3" borderId="0" xfId="1" applyNumberFormat="1" applyFont="1" applyFill="1" applyAlignment="1">
      <alignment horizontal="center"/>
    </xf>
    <xf numFmtId="0" fontId="0" fillId="0" borderId="0" xfId="0" applyAlignment="1">
      <alignment horizontal="center"/>
    </xf>
    <xf numFmtId="0" fontId="103" fillId="98" borderId="0" xfId="0" applyFont="1" applyFill="1" applyAlignment="1">
      <alignment vertical="center" wrapText="1"/>
    </xf>
    <xf numFmtId="0" fontId="0" fillId="98" borderId="0" xfId="0" applyFill="1" applyAlignment="1">
      <alignment vertical="center"/>
    </xf>
    <xf numFmtId="0" fontId="0" fillId="98" borderId="0" xfId="0" applyFill="1" applyAlignment="1">
      <alignment vertical="top" wrapText="1"/>
    </xf>
    <xf numFmtId="9" fontId="2" fillId="0" borderId="0" xfId="0" applyNumberFormat="1" applyFont="1" applyAlignment="1">
      <alignment horizontal="center"/>
    </xf>
    <xf numFmtId="0" fontId="106" fillId="0" borderId="0" xfId="0" applyFont="1" applyAlignment="1">
      <alignment horizontal="center" vertical="center" wrapText="1"/>
    </xf>
    <xf numFmtId="0" fontId="0" fillId="94" borderId="0" xfId="0" applyFill="1" applyAlignment="1">
      <alignment wrapText="1"/>
    </xf>
    <xf numFmtId="0" fontId="3" fillId="0" borderId="0" xfId="2" applyAlignment="1">
      <alignment vertical="center" wrapText="1"/>
    </xf>
    <xf numFmtId="0" fontId="109" fillId="0" borderId="0" xfId="0" applyFont="1" applyAlignment="1">
      <alignment vertical="center" wrapText="1"/>
    </xf>
  </cellXfs>
  <cellStyles count="43249">
    <cellStyle name="_x0013_" xfId="366" xr:uid="{8AD8F59F-6FEC-48F9-B50A-16B3B797FBF9}"/>
    <cellStyle name="$/MWh" xfId="516" xr:uid="{26A52CE4-F4D8-4F5A-AE77-F673C13F729A}"/>
    <cellStyle name="(S)Currency ($)" xfId="367" xr:uid="{E9AA4D9B-DC85-48AB-ABAF-2C4C99DCAAC3}"/>
    <cellStyle name="(S)Currency (no $)" xfId="368" xr:uid="{D825320C-ECDA-4C82-9F30-C42EE89213C8}"/>
    <cellStyle name="(S)Multiple (no x)" xfId="369" xr:uid="{2966C5B9-9105-41BD-8506-C52778B6920F}"/>
    <cellStyle name="(S)Multiple (x)" xfId="370" xr:uid="{FDBB5B0A-BB29-4D75-92E1-D01A0274C2BB}"/>
    <cellStyle name="(S)Percent (%)" xfId="371" xr:uid="{D6ED1BCA-AD97-439A-8BA6-4803EE24CF8C}"/>
    <cellStyle name="(S)Percent (no %)" xfId="372" xr:uid="{CB00D6DE-D5EB-4D83-A4F6-252AE11D762F}"/>
    <cellStyle name="_~6107799" xfId="373" xr:uid="{81FF7A3C-8A2A-495D-AB34-7E1C7906A981}"/>
    <cellStyle name="_~6107799_2006-2009 Updated Graph" xfId="518" xr:uid="{6AC2C540-EFDC-4E65-8577-74088AC0222F}"/>
    <cellStyle name="_~6107799_Avoided Cost Appendix" xfId="522" xr:uid="{CF9516B2-17DC-4BE6-8709-66D0231035AC}"/>
    <cellStyle name="_~6107799_Avoided Cost Appendix_2006-2009 Updated Graph" xfId="511" xr:uid="{41B57704-A52B-4335-8A14-384E1ED7B090}"/>
    <cellStyle name="_~6107799_Avoided Cost Summary" xfId="506" xr:uid="{A51444AD-A1D8-4612-BC7F-FBA6B3EB5311}"/>
    <cellStyle name="_~6107799_Avoided Cost Summary_2006-2009 Updated Graph" xfId="505" xr:uid="{D9BB529B-ED6A-4C14-8F7E-A6BD8CA5463B}"/>
    <cellStyle name="_~6107799_Avoided Cost Summary_Avoided Cost Appendix" xfId="504" xr:uid="{3FD7287F-87B7-47E4-96AA-1613E94F7C81}"/>
    <cellStyle name="_~6107799_Avoided Cost Summary_Conservation Costs" xfId="503" xr:uid="{9F0CEB90-F8E2-406F-B684-7F88E5C91AA9}"/>
    <cellStyle name="_~6107799_Avoided Cost Summary_Figure 38" xfId="502" xr:uid="{F0906B78-E2A1-4270-98A1-26E644D488BA}"/>
    <cellStyle name="_~6107799_Avoided Cost Summary_Figure 39" xfId="501" xr:uid="{B5E3AAA1-B6D6-43BD-AEF8-F4E65DD00C94}"/>
    <cellStyle name="_~6107799_Avoided Cost Summary_Figure 40" xfId="500" xr:uid="{E942EE81-9E5D-4726-8909-172DDD181560}"/>
    <cellStyle name="_~6107799_Avoided Cost Summary_TRC PAT" xfId="499" xr:uid="{E3498DA0-CD07-4402-ADF1-385AED720077}"/>
    <cellStyle name="_~6107799_Conservation Costs" xfId="498" xr:uid="{DE920F2C-B30A-4DF4-A40E-215AB3272808}"/>
    <cellStyle name="_~6107799_Conservation Costs_2006-2009 Updated Graph" xfId="497" xr:uid="{CD3ED203-83D4-4197-BE70-2CD87E8A26CC}"/>
    <cellStyle name="_~6107799_Cost Inputs from CTC" xfId="496" xr:uid="{02ED5526-B8D9-4039-A678-7AFBA0B21C62}"/>
    <cellStyle name="_~6107799_Cost Inputs from CTC_2006-2009 Updated Graph" xfId="495" xr:uid="{F0B4364B-3272-43F3-9717-56CC9113F4B1}"/>
    <cellStyle name="_~6107799_Cost Inputs from CTC_Avoided Cost Appendix" xfId="494" xr:uid="{99F89078-3595-41B3-8B42-12E947A7499D}"/>
    <cellStyle name="_~6107799_Cost Inputs from CTC_Conservation Costs" xfId="526" xr:uid="{D612A59B-B49A-4413-9B73-D214CBCE07AB}"/>
    <cellStyle name="_~6107799_Cost Inputs from CTC_Figure 38" xfId="493" xr:uid="{3B8D891F-3AB6-44AE-BBB0-FFE6B02ADAA2}"/>
    <cellStyle name="_~6107799_Cost Inputs from CTC_Figure 39" xfId="524" xr:uid="{42660B03-F45B-4083-B122-C136581B908F}"/>
    <cellStyle name="_~6107799_Cost Inputs from CTC_Figure 40" xfId="515" xr:uid="{4A9EDA6F-B523-4683-80BF-C64C84D43D77}"/>
    <cellStyle name="_~6107799_Cost Inputs from CTC_TRC PAT" xfId="521" xr:uid="{9E32BD0B-B6B2-44EA-A375-F7C7EE1AAB64}"/>
    <cellStyle name="_~6107799_Figure 37" xfId="492" xr:uid="{49DB00D4-E02C-422E-A15A-9DBD3AE7A55E}"/>
    <cellStyle name="_~6107799_Figure 38" xfId="513" xr:uid="{26B38C4F-3EA3-4986-8424-9F3430E2B1F4}"/>
    <cellStyle name="_~6107799_Figure 39" xfId="517" xr:uid="{D8EBDDBE-00FA-4352-A5DA-4114BE09C29A}"/>
    <cellStyle name="_~6107799_Figure 39_2006-2009 Updated Graph" xfId="491" xr:uid="{A9513CB7-A389-411C-9386-9C3063410159}"/>
    <cellStyle name="_~6107799_Figure 40" xfId="510" xr:uid="{DB8C976A-6D78-4355-99A7-C10BD35E5965}"/>
    <cellStyle name="_~6107799_Figure 40_1" xfId="490" xr:uid="{4B36B2DD-9B77-42DA-97F9-4B802623ECA9}"/>
    <cellStyle name="_~6107799_Figure 40_2" xfId="489" xr:uid="{B9FF19D7-BE2A-490F-A4FC-DF4FED4B7E96}"/>
    <cellStyle name="_~6107799_Figure 40_2_2006-2009 Updated Graph" xfId="447" xr:uid="{904E947A-979B-41E9-A7BE-D351B4F6AB9E}"/>
    <cellStyle name="_~6107799_Figure 40_2006-2009 Updated Graph" xfId="450" xr:uid="{C08DCEFF-DB0A-4FE1-BDCC-70B93DB515F7}"/>
    <cellStyle name="_~6107799_Figure 40_3" xfId="520" xr:uid="{7E051E10-63A1-41A9-A119-92094B6BF263}"/>
    <cellStyle name="_~6107799_Figure 40_3_2006-2009 Updated Graph" xfId="488" xr:uid="{932CFCA5-2AC0-4DCC-A57D-0D977F9187CE}"/>
    <cellStyle name="_~6107799_Figure 41" xfId="487" xr:uid="{B90DBF57-09CD-489A-B448-DA57001EE515}"/>
    <cellStyle name="_~6107799_TRC PAT" xfId="486" xr:uid="{A6871F70-B05E-4C0A-929A-55DF9794D07E}"/>
    <cellStyle name="_~6107799_TRC PAT_1" xfId="485" xr:uid="{5767BECD-03B5-441C-ADE6-CD10FF857672}"/>
    <cellStyle name="_~6107799_TRC PAT_1_2006-2009 Updated Graph" xfId="484" xr:uid="{55E75BF8-C1AA-468D-970F-D3ADD8FA0FAF}"/>
    <cellStyle name="_x0013__2006-2009 Updated Graph" xfId="452" xr:uid="{8CD9CA28-66C0-4207-A696-84BAA716A89F}"/>
    <cellStyle name="_x0013__Avoided Cost Appendix" xfId="523" xr:uid="{19450E4D-2E50-4596-AC27-AD9093B00635}"/>
    <cellStyle name="_x0013__Conservation Costs" xfId="525" xr:uid="{D9C7FA41-736E-475D-BA7C-4ED4C18262C0}"/>
    <cellStyle name="_x0013__Figure 38" xfId="434" xr:uid="{5760C0E6-2D63-4485-8212-129E335E8093}"/>
    <cellStyle name="_x0013__Figure 39" xfId="446" xr:uid="{A062D075-F47D-4BDB-8462-F199735E2260}"/>
    <cellStyle name="_x0013__Figure 40" xfId="449" xr:uid="{9328B904-F249-44B9-B42C-9021AAA12F2D}"/>
    <cellStyle name="_Table2_Out" xfId="483" xr:uid="{C35ED877-C4C5-44C2-877E-094115AB19CE}"/>
    <cellStyle name="_x0013__TRC PAT" xfId="482" xr:uid="{E047EAA4-81CD-482F-B4BF-26E734CF001B}"/>
    <cellStyle name="20 % - Accent1 10" xfId="481" xr:uid="{AB6CFC90-5B19-4CC2-AE7F-6277AC94720B}"/>
    <cellStyle name="20 % - Accent1 11" xfId="480" xr:uid="{B954AD4B-61E8-49CE-9355-40C8454ABF81}"/>
    <cellStyle name="20 % - Accent1 12" xfId="479" xr:uid="{A830999A-2D24-4734-BC99-1086100B0270}"/>
    <cellStyle name="20 % - Accent1 13" xfId="456" xr:uid="{9DCAC35A-4E0E-4C22-B843-BA11C4EE160D}"/>
    <cellStyle name="20 % - Accent1 14" xfId="478" xr:uid="{5B481660-30AF-472F-82A0-FFC9D0092E07}"/>
    <cellStyle name="20 % - Accent1 15" xfId="454" xr:uid="{E0BDA742-7198-4520-A398-5A9BB27A9EE9}"/>
    <cellStyle name="20 % - Accent1 16" xfId="508" xr:uid="{28664EB7-BF25-416B-885C-FDFD575F0811}"/>
    <cellStyle name="20 % - Accent1 17" xfId="509" xr:uid="{C9A572C5-CDFA-4A9D-906E-10C2693FC2CC}"/>
    <cellStyle name="20 % - Accent1 18" xfId="512" xr:uid="{6038040A-1F52-433F-BD99-CA4D1E5C04DC}"/>
    <cellStyle name="20 % - Accent1 19" xfId="514" xr:uid="{12C4FA6F-A908-4C96-BFD7-D01BC218C31E}"/>
    <cellStyle name="20 % - Accent1 2" xfId="477" xr:uid="{6FBEEF0B-B9F7-4723-8593-D27B5E81E71F}"/>
    <cellStyle name="20 % - Accent1 20" xfId="476" xr:uid="{97022DB2-A5C0-4ADC-B5E9-92595F29E8E8}"/>
    <cellStyle name="20 % - Accent1 21" xfId="475" xr:uid="{3CBEC654-3124-410C-B436-913DCFCECDFF}"/>
    <cellStyle name="20 % - Accent1 22" xfId="474" xr:uid="{B9124CA9-C899-4404-9F98-829FB390BDD2}"/>
    <cellStyle name="20 % - Accent1 23" xfId="473" xr:uid="{CEE29D7A-E0AA-493B-AEDB-9E736C62DA86}"/>
    <cellStyle name="20 % - Accent1 24" xfId="472" xr:uid="{EC4616EE-EB42-43E3-B274-1141D1AC7B77}"/>
    <cellStyle name="20 % - Accent1 25" xfId="519" xr:uid="{468BBABA-E6E2-4C9A-8DAE-B946EAC5EFAE}"/>
    <cellStyle name="20 % - Accent1 26" xfId="471" xr:uid="{C06F8FEA-9FDC-4AA4-9089-F1B94A3BD150}"/>
    <cellStyle name="20 % - Accent1 3" xfId="451" xr:uid="{C1613E6A-890B-43E1-8AE0-9D9F5646E910}"/>
    <cellStyle name="20 % - Accent1 4" xfId="470" xr:uid="{8040B170-39EF-4D5D-8039-39451B19779F}"/>
    <cellStyle name="20 % - Accent1 5" xfId="448" xr:uid="{AFB217E8-1206-45EB-A438-DBC0F206E7FF}"/>
    <cellStyle name="20 % - Accent1 6" xfId="469" xr:uid="{6DE63161-1C20-4152-A995-92274AB6EBD4}"/>
    <cellStyle name="20 % - Accent1 7" xfId="455" xr:uid="{1343DF96-9D89-4573-BAB4-F132DDD34462}"/>
    <cellStyle name="20 % - Accent1 8" xfId="445" xr:uid="{8DBB0982-37C5-4404-B50B-449CCB531E08}"/>
    <cellStyle name="20 % - Accent1 9" xfId="468" xr:uid="{5AB66577-BBB7-4C5B-A5DA-13DD8E619555}"/>
    <cellStyle name="20 % - Accent2 10" xfId="453" xr:uid="{5E7FAEEE-2679-4E02-BD75-DC6F07B63DFE}"/>
    <cellStyle name="20 % - Accent2 11" xfId="467" xr:uid="{A36532E6-FF9F-4EA4-B0BC-891BB6A9EA62}"/>
    <cellStyle name="20 % - Accent2 12" xfId="466" xr:uid="{64DA2F69-A55E-492E-B7B5-873B58C2E1DE}"/>
    <cellStyle name="20 % - Accent2 13" xfId="465" xr:uid="{2E8D7F51-5865-4DB8-ADB6-E4A886A930DB}"/>
    <cellStyle name="20 % - Accent2 14" xfId="464" xr:uid="{ADF60603-AD3A-4AA2-87BE-3F04E394FB42}"/>
    <cellStyle name="20 % - Accent2 15" xfId="463" xr:uid="{584A6E38-19E2-4D58-9490-2D353E24F6F7}"/>
    <cellStyle name="20 % - Accent2 16" xfId="462" xr:uid="{31BACF87-BA8F-46AA-963C-C86AF13636B2}"/>
    <cellStyle name="20 % - Accent2 17" xfId="461" xr:uid="{03581A78-2DE8-440C-8EDD-FACD393B68CB}"/>
    <cellStyle name="20 % - Accent2 18" xfId="460" xr:uid="{34485CCE-0A36-42BF-BDA4-85ABFBF5847B}"/>
    <cellStyle name="20 % - Accent2 19" xfId="459" xr:uid="{D41678D2-410D-4912-96B8-63629BA67F4C}"/>
    <cellStyle name="20 % - Accent2 2" xfId="458" xr:uid="{8D8059CA-DC12-40FA-A69F-FA990EAA06B4}"/>
    <cellStyle name="20 % - Accent2 20" xfId="457" xr:uid="{96E872FF-7446-4B12-85B5-B0FA521BE8E8}"/>
    <cellStyle name="20 % - Accent2 21" xfId="527" xr:uid="{3D170D4A-8C37-4487-AD00-CDE78D16EFE6}"/>
    <cellStyle name="20 % - Accent2 22" xfId="528" xr:uid="{24A5B9C2-DBED-4196-8B41-D7AC76194D70}"/>
    <cellStyle name="20 % - Accent2 23" xfId="529" xr:uid="{48E1766D-E5B6-46FE-AF21-42000568BBA6}"/>
    <cellStyle name="20 % - Accent2 24" xfId="530" xr:uid="{6A055FEB-53C0-446B-9531-603BC01F1A67}"/>
    <cellStyle name="20 % - Accent2 25" xfId="531" xr:uid="{03104E18-FD82-47CF-8FAD-7BE835A4EC13}"/>
    <cellStyle name="20 % - Accent2 26" xfId="532" xr:uid="{9F840644-091C-4C49-A5B6-46353F727C95}"/>
    <cellStyle name="20 % - Accent2 3" xfId="533" xr:uid="{101A738D-7BCE-4B13-9AC8-2D7437EAF85C}"/>
    <cellStyle name="20 % - Accent2 4" xfId="534" xr:uid="{1921445D-28BA-407C-B6D0-41DCE9E88407}"/>
    <cellStyle name="20 % - Accent2 5" xfId="535" xr:uid="{F9CE06A8-E3CC-4AB8-9638-A2FDBB553944}"/>
    <cellStyle name="20 % - Accent2 6" xfId="536" xr:uid="{E898B2DA-5564-42D9-A819-4C46A91AE44F}"/>
    <cellStyle name="20 % - Accent2 7" xfId="537" xr:uid="{C1DD3BEA-40FC-41F4-94C8-70563F55F48C}"/>
    <cellStyle name="20 % - Accent2 8" xfId="538" xr:uid="{B2023C99-B484-4F3A-BA0E-950F5C464929}"/>
    <cellStyle name="20 % - Accent2 9" xfId="539" xr:uid="{A704178E-CDA7-47C2-BEA9-103F2422DA24}"/>
    <cellStyle name="20 % - Accent3 10" xfId="540" xr:uid="{91EDCE7A-348E-4856-AEB2-D11879B54321}"/>
    <cellStyle name="20 % - Accent3 11" xfId="541" xr:uid="{BB36E94F-EAEA-409B-83C1-B80E43D00C52}"/>
    <cellStyle name="20 % - Accent3 12" xfId="542" xr:uid="{0682D043-EBE6-4265-9235-86809B0C7956}"/>
    <cellStyle name="20 % - Accent3 13" xfId="543" xr:uid="{30D0BE86-AD47-48A6-B352-003A88F68673}"/>
    <cellStyle name="20 % - Accent3 14" xfId="544" xr:uid="{DF0B130A-A38D-4335-9445-4E8E4283F905}"/>
    <cellStyle name="20 % - Accent3 15" xfId="545" xr:uid="{456919A7-06F1-482E-ACDF-13C92FFA6DB7}"/>
    <cellStyle name="20 % - Accent3 16" xfId="546" xr:uid="{03B23EA3-8581-4A6D-B885-2E71C03D9A53}"/>
    <cellStyle name="20 % - Accent3 17" xfId="547" xr:uid="{976778F8-CE37-4048-99C7-1833F189C8F1}"/>
    <cellStyle name="20 % - Accent3 18" xfId="548" xr:uid="{CB31022E-89FA-4BE3-978E-0D1241F0992E}"/>
    <cellStyle name="20 % - Accent3 19" xfId="549" xr:uid="{0D5C3DA2-4E74-4067-B21F-498A4E4B2A6B}"/>
    <cellStyle name="20 % - Accent3 2" xfId="550" xr:uid="{B080770B-D049-4A8C-BF0A-45EF80F8B444}"/>
    <cellStyle name="20 % - Accent3 20" xfId="551" xr:uid="{6E5F3CEE-947A-4293-8CEF-9B1DA4C64DFE}"/>
    <cellStyle name="20 % - Accent3 21" xfId="552" xr:uid="{6361569F-04D0-468D-BD85-3DDECC19E186}"/>
    <cellStyle name="20 % - Accent3 22" xfId="553" xr:uid="{55E10EF9-8CFB-4C62-A71F-4A2FE498A92D}"/>
    <cellStyle name="20 % - Accent3 23" xfId="554" xr:uid="{30AC2766-435F-4777-956A-071D5796BCCB}"/>
    <cellStyle name="20 % - Accent3 24" xfId="555" xr:uid="{8D11E08E-5A52-4D32-B3F7-99C3DEE1896E}"/>
    <cellStyle name="20 % - Accent3 25" xfId="556" xr:uid="{038E2EA9-AA89-4489-8B39-EFD6C794322D}"/>
    <cellStyle name="20 % - Accent3 26" xfId="557" xr:uid="{D9D03796-6EFA-442C-873F-1631A483032C}"/>
    <cellStyle name="20 % - Accent3 3" xfId="558" xr:uid="{D39BBF26-1498-4018-AE58-F80F433532DB}"/>
    <cellStyle name="20 % - Accent3 4" xfId="559" xr:uid="{F887FE7E-2FCF-45FA-B248-B207F5E2F1CD}"/>
    <cellStyle name="20 % - Accent3 5" xfId="560" xr:uid="{6098E797-2B9F-4E86-85A6-44BB0CC89D41}"/>
    <cellStyle name="20 % - Accent3 6" xfId="561" xr:uid="{BEE9220E-BFAB-4D4D-9924-06B211E07F56}"/>
    <cellStyle name="20 % - Accent3 7" xfId="562" xr:uid="{260AB81F-2870-4817-8634-BF9759801BDD}"/>
    <cellStyle name="20 % - Accent3 8" xfId="563" xr:uid="{2A7996D4-27A9-490E-BE1C-6A15EF200977}"/>
    <cellStyle name="20 % - Accent3 9" xfId="564" xr:uid="{D8A71B8B-9DFB-437B-9932-862F0D34C8AF}"/>
    <cellStyle name="20 % - Accent4 10" xfId="565" xr:uid="{4987E38B-20A7-49B5-8AB5-CA171FB06CCE}"/>
    <cellStyle name="20 % - Accent4 11" xfId="566" xr:uid="{B3F2A322-4D54-4C30-B36D-5A40B6AF309D}"/>
    <cellStyle name="20 % - Accent4 12" xfId="567" xr:uid="{D5F2B5BF-E8FA-485A-BCEA-E4CCD1966C88}"/>
    <cellStyle name="20 % - Accent4 13" xfId="568" xr:uid="{183DD7A2-ED2E-4BA8-9B6A-DA7F85770CF5}"/>
    <cellStyle name="20 % - Accent4 14" xfId="569" xr:uid="{839E8160-A303-44DC-97BD-1394BA87BE4F}"/>
    <cellStyle name="20 % - Accent4 15" xfId="570" xr:uid="{524E31C5-D9E7-49CE-810B-E85A22B2ED0B}"/>
    <cellStyle name="20 % - Accent4 16" xfId="571" xr:uid="{215CF8C3-9284-4CBE-B6B2-D8E9A765A276}"/>
    <cellStyle name="20 % - Accent4 17" xfId="572" xr:uid="{0C8F490D-64C8-46D6-8DA6-AD3EEA1F2FE2}"/>
    <cellStyle name="20 % - Accent4 18" xfId="573" xr:uid="{B14588C1-ABDE-493C-ABFE-6D8523E83CB4}"/>
    <cellStyle name="20 % - Accent4 19" xfId="574" xr:uid="{1B6CCF98-540F-489D-877A-B9D2FD5C0901}"/>
    <cellStyle name="20 % - Accent4 2" xfId="575" xr:uid="{AE1B4767-EA9C-48BA-8402-F3AE57738E9C}"/>
    <cellStyle name="20 % - Accent4 20" xfId="576" xr:uid="{5FAED83F-C776-4165-A3C9-EF5768E5F373}"/>
    <cellStyle name="20 % - Accent4 21" xfId="577" xr:uid="{ADDC7AF6-C47F-4AC4-A4B0-5E341E5A2B57}"/>
    <cellStyle name="20 % - Accent4 22" xfId="578" xr:uid="{AEB567B4-F50F-40EC-AED1-3AFF6BDD5363}"/>
    <cellStyle name="20 % - Accent4 23" xfId="579" xr:uid="{9430CF20-6203-4E38-932D-F076FE0871D9}"/>
    <cellStyle name="20 % - Accent4 24" xfId="580" xr:uid="{B348ABEF-C6A7-409E-B4B3-0D76DEA6C35B}"/>
    <cellStyle name="20 % - Accent4 25" xfId="581" xr:uid="{6009609B-0999-4C12-B2C4-5E17C2BE94FE}"/>
    <cellStyle name="20 % - Accent4 26" xfId="582" xr:uid="{A54F2670-B2A5-40EB-ABF7-EFCD2F623EE5}"/>
    <cellStyle name="20 % - Accent4 3" xfId="583" xr:uid="{C1F1DDEB-C744-4C51-9110-B75B2377A1D7}"/>
    <cellStyle name="20 % - Accent4 4" xfId="584" xr:uid="{487ED49F-A83F-475E-A182-C2AFA9DEDF73}"/>
    <cellStyle name="20 % - Accent4 5" xfId="585" xr:uid="{7B457DF4-23C6-43AD-9BFF-EB8FCCC479AC}"/>
    <cellStyle name="20 % - Accent4 6" xfId="586" xr:uid="{CA0BB9CB-0A3D-474E-A5D1-D820D4F769B1}"/>
    <cellStyle name="20 % - Accent4 7" xfId="587" xr:uid="{23405FC9-A404-4804-8D36-497CA16EF8BA}"/>
    <cellStyle name="20 % - Accent4 8" xfId="588" xr:uid="{CD482601-230C-40C0-BEAC-77262108EF65}"/>
    <cellStyle name="20 % - Accent4 9" xfId="589" xr:uid="{3280A832-CA37-4D95-BD45-5B89573DBABD}"/>
    <cellStyle name="20 % - Accent5 10" xfId="590" xr:uid="{5E6188AF-9BC9-41D5-BFD3-9EDE2113A855}"/>
    <cellStyle name="20 % - Accent5 11" xfId="591" xr:uid="{AA6BE70F-F0FC-4749-976C-BD9BF302B04A}"/>
    <cellStyle name="20 % - Accent5 12" xfId="592" xr:uid="{F8ED429B-8CF6-48AC-876B-199B5C076C71}"/>
    <cellStyle name="20 % - Accent5 13" xfId="593" xr:uid="{101A0B39-AA71-4332-9C34-110F76BAF5B5}"/>
    <cellStyle name="20 % - Accent5 14" xfId="594" xr:uid="{2C6A9E0C-9376-454A-A651-E104CF615293}"/>
    <cellStyle name="20 % - Accent5 15" xfId="595" xr:uid="{3C849C78-25D9-4632-80E4-B1FEBDFF99D8}"/>
    <cellStyle name="20 % - Accent5 16" xfId="596" xr:uid="{A4B6363B-F449-4214-8104-5E8496EB4F20}"/>
    <cellStyle name="20 % - Accent5 17" xfId="597" xr:uid="{7556C60F-3613-4595-B5AF-50D2095E3E6A}"/>
    <cellStyle name="20 % - Accent5 18" xfId="598" xr:uid="{BDD22551-5A73-42D0-B165-B9D788FA5814}"/>
    <cellStyle name="20 % - Accent5 19" xfId="599" xr:uid="{EE9713B8-83CF-45C3-B809-CE449B33B44A}"/>
    <cellStyle name="20 % - Accent5 2" xfId="600" xr:uid="{E01D2F87-9EC7-417D-8A43-8A018474E8DF}"/>
    <cellStyle name="20 % - Accent5 20" xfId="601" xr:uid="{3D3D3E73-F0A9-4467-BEE6-671A91CB181F}"/>
    <cellStyle name="20 % - Accent5 21" xfId="602" xr:uid="{3FE621A8-6A90-4B7D-8FB9-4676997F4FBA}"/>
    <cellStyle name="20 % - Accent5 22" xfId="603" xr:uid="{49FC700C-CF7C-40E4-A30A-3418D618FFB1}"/>
    <cellStyle name="20 % - Accent5 23" xfId="604" xr:uid="{1B09EB0A-188B-44D7-B0A6-CA9C9A0AA52D}"/>
    <cellStyle name="20 % - Accent5 24" xfId="605" xr:uid="{6A03F8E6-C80B-4D60-A609-98D6A9AD3ABF}"/>
    <cellStyle name="20 % - Accent5 25" xfId="606" xr:uid="{3143439D-591B-4589-A403-C65A7DB24366}"/>
    <cellStyle name="20 % - Accent5 26" xfId="607" xr:uid="{8812D33A-E307-403E-A4E5-1DB64DA1E6EB}"/>
    <cellStyle name="20 % - Accent5 3" xfId="608" xr:uid="{6025A599-57B6-4759-A19E-30D6F0ED0891}"/>
    <cellStyle name="20 % - Accent5 4" xfId="609" xr:uid="{76358D16-02B7-4E04-87FC-6A351CC0172A}"/>
    <cellStyle name="20 % - Accent5 5" xfId="610" xr:uid="{E8007B30-106C-4AF7-81F7-06D6368C59EE}"/>
    <cellStyle name="20 % - Accent5 6" xfId="611" xr:uid="{6B33637A-71E6-404B-B2B8-B5075DC8BDF2}"/>
    <cellStyle name="20 % - Accent5 7" xfId="612" xr:uid="{E69489B9-7928-4522-BB40-21F0032EB7D1}"/>
    <cellStyle name="20 % - Accent5 8" xfId="613" xr:uid="{29219FDC-8BCA-4BB6-9A37-A65A45DA1E8B}"/>
    <cellStyle name="20 % - Accent5 9" xfId="614" xr:uid="{234AFECE-FD1A-431F-96B5-52B979D19876}"/>
    <cellStyle name="20 % - Accent6 10" xfId="615" xr:uid="{191C7F53-7A10-4346-8AEE-12FE52BA5958}"/>
    <cellStyle name="20 % - Accent6 11" xfId="616" xr:uid="{7165D85C-5F51-4547-80BC-ABC42F777BA9}"/>
    <cellStyle name="20 % - Accent6 12" xfId="617" xr:uid="{0D44C5FF-AD18-4155-983D-112D33E3F400}"/>
    <cellStyle name="20 % - Accent6 13" xfId="618" xr:uid="{36D6B0D7-5BA2-4D43-88B0-CE2741D01009}"/>
    <cellStyle name="20 % - Accent6 14" xfId="619" xr:uid="{BA04B5D3-B93C-49F9-9BE8-8E05382CF0B4}"/>
    <cellStyle name="20 % - Accent6 15" xfId="620" xr:uid="{7585C2EA-4C47-4994-8EEE-E3786FC26865}"/>
    <cellStyle name="20 % - Accent6 16" xfId="621" xr:uid="{2BD1E106-1EEC-462D-BB8D-955A368BCB7D}"/>
    <cellStyle name="20 % - Accent6 17" xfId="622" xr:uid="{C7F584CC-D638-4012-B840-E74A7BF30763}"/>
    <cellStyle name="20 % - Accent6 18" xfId="623" xr:uid="{EAD90D1A-8451-45C2-B617-A2E487423442}"/>
    <cellStyle name="20 % - Accent6 19" xfId="624" xr:uid="{58CF1A73-218C-4077-B820-F2DD118432B5}"/>
    <cellStyle name="20 % - Accent6 2" xfId="625" xr:uid="{69E7A3AE-755F-44E8-8CCB-D015A93103D8}"/>
    <cellStyle name="20 % - Accent6 20" xfId="626" xr:uid="{91865DE3-784F-4DFC-A506-4B0989D8A291}"/>
    <cellStyle name="20 % - Accent6 21" xfId="627" xr:uid="{AA91B7CA-AD3E-4A2B-B2BF-DC9B524AFFBE}"/>
    <cellStyle name="20 % - Accent6 22" xfId="628" xr:uid="{EF3E184E-9396-4153-954E-F6A94FAB008C}"/>
    <cellStyle name="20 % - Accent6 23" xfId="629" xr:uid="{486FDFEF-5737-42DC-AE3C-251188CE549A}"/>
    <cellStyle name="20 % - Accent6 24" xfId="630" xr:uid="{E66EEE0D-73E9-48BF-87FE-BE435D9D47C0}"/>
    <cellStyle name="20 % - Accent6 25" xfId="631" xr:uid="{38F34496-938A-48A2-9C65-F75D81D28321}"/>
    <cellStyle name="20 % - Accent6 26" xfId="632" xr:uid="{BE0E9D8F-9AFD-4C69-8FA1-77EA90F99098}"/>
    <cellStyle name="20 % - Accent6 3" xfId="633" xr:uid="{50827ABA-A157-4E9C-89BF-0261A661047C}"/>
    <cellStyle name="20 % - Accent6 4" xfId="634" xr:uid="{574828AA-636F-4B8B-AA7D-79051581A3C6}"/>
    <cellStyle name="20 % - Accent6 5" xfId="635" xr:uid="{E33FCC7F-1C73-4A55-A8AF-AEDDC071C104}"/>
    <cellStyle name="20 % - Accent6 6" xfId="636" xr:uid="{8502084A-BB15-4729-B133-E6FF0505BA67}"/>
    <cellStyle name="20 % - Accent6 7" xfId="637" xr:uid="{07CCF701-2664-40F6-B54A-B1F982B615B9}"/>
    <cellStyle name="20 % - Accent6 8" xfId="638" xr:uid="{0502AB67-4317-41D3-A239-DB96239835E0}"/>
    <cellStyle name="20 % - Accent6 9" xfId="639" xr:uid="{0FFB8466-2054-41D3-B3AE-E349A5810BB1}"/>
    <cellStyle name="20% - Accent1" xfId="20" builtinId="30" customBuiltin="1"/>
    <cellStyle name="20% - Accent1 10" xfId="640" xr:uid="{660FAA71-DC67-4597-82BF-E60E30603AFD}"/>
    <cellStyle name="20% - Accent1 11" xfId="641" xr:uid="{4E609626-0EBC-4DFD-A717-B45B8D2A32CF}"/>
    <cellStyle name="20% - Accent1 12" xfId="642" xr:uid="{7DC63D08-5153-4ADE-9669-66B4C1D43945}"/>
    <cellStyle name="20% - Accent1 13" xfId="643" xr:uid="{347B24B0-0E58-4092-8002-AC6E10F0DA77}"/>
    <cellStyle name="20% - Accent1 14" xfId="644" xr:uid="{B719126A-3BA0-4E4E-9882-E7D835EEE949}"/>
    <cellStyle name="20% - Accent1 15" xfId="645" xr:uid="{8BB761BE-A763-4A40-8D21-3073C13103FA}"/>
    <cellStyle name="20% - Accent1 16" xfId="646" xr:uid="{D47E7800-0D91-4C9D-82EA-6A3453FE1F0C}"/>
    <cellStyle name="20% - Accent1 17" xfId="647" xr:uid="{47221C1A-09A5-4F21-8627-026648683726}"/>
    <cellStyle name="20% - Accent1 18" xfId="648" xr:uid="{4E74DB6A-0C56-41F6-80C8-25B10A9BC2A3}"/>
    <cellStyle name="20% - Accent1 19" xfId="649" xr:uid="{CB1C9EEF-33F9-4920-BC69-18A55D8D8E12}"/>
    <cellStyle name="20% - Accent1 2" xfId="374" xr:uid="{2D0D00A7-5583-4E9E-8CF3-594F66A9235D}"/>
    <cellStyle name="20% - Accent1 2 2" xfId="650" xr:uid="{A834C8B0-0A27-41E3-930E-541C44121464}"/>
    <cellStyle name="20% - Accent1 2 3" xfId="651" xr:uid="{1F08E9CD-0465-4223-A7B7-823BAB5AB5C6}"/>
    <cellStyle name="20% - Accent1 20" xfId="652" xr:uid="{C3779A7C-D39E-4307-B836-00D300C6FF29}"/>
    <cellStyle name="20% - Accent1 21" xfId="653" xr:uid="{98BDEA56-615D-4AE2-A84D-3FB096136AA5}"/>
    <cellStyle name="20% - Accent1 22" xfId="654" xr:uid="{4159D873-75FA-4242-9B76-5BE01ABD2D6E}"/>
    <cellStyle name="20% - Accent1 23" xfId="655" xr:uid="{E634C939-F1D7-4973-AE21-22C5E9AFD559}"/>
    <cellStyle name="20% - Accent1 3" xfId="656" xr:uid="{F53DAF65-9DDD-47C4-A7B0-4D9D91CCF559}"/>
    <cellStyle name="20% - Accent1 4" xfId="657" xr:uid="{5C6560C0-2CD0-4AD9-9CA0-514DB42ED573}"/>
    <cellStyle name="20% - Accent1 5" xfId="658" xr:uid="{7EF0DD5D-4EE4-492C-A444-DBBA9501CC94}"/>
    <cellStyle name="20% - Accent1 6" xfId="659" xr:uid="{5E2CB383-1ECA-4283-94F7-D8A2357BB477}"/>
    <cellStyle name="20% - Accent1 7" xfId="660" xr:uid="{DF6B30C6-C140-43D8-97A3-A14A6BE4CC33}"/>
    <cellStyle name="20% - Accent1 8" xfId="661" xr:uid="{167780B7-B568-4784-8B16-F08724994276}"/>
    <cellStyle name="20% - Accent1 9" xfId="662" xr:uid="{01C014DE-5B5B-4E2E-ABE3-6BA1025F1D20}"/>
    <cellStyle name="20% - Accent2" xfId="23" builtinId="34" customBuiltin="1"/>
    <cellStyle name="20% - Accent2 10" xfId="663" xr:uid="{CCBEA286-01AD-49ED-93D7-6768976421E9}"/>
    <cellStyle name="20% - Accent2 11" xfId="664" xr:uid="{DE2749B3-D8E2-4DCD-A8B1-DE219913A2CB}"/>
    <cellStyle name="20% - Accent2 12" xfId="665" xr:uid="{3C904B5E-08D4-4108-872C-096623FF8EDD}"/>
    <cellStyle name="20% - Accent2 13" xfId="666" xr:uid="{2B8147E6-5D1F-4474-BDC0-A2633458C23E}"/>
    <cellStyle name="20% - Accent2 14" xfId="667" xr:uid="{D91C5E55-F921-4AEA-A0E6-B9F8AD0C98B6}"/>
    <cellStyle name="20% - Accent2 15" xfId="668" xr:uid="{61935532-848A-403C-9997-BCA49BB4BE4A}"/>
    <cellStyle name="20% - Accent2 16" xfId="669" xr:uid="{C9C45389-7948-4BFB-85C0-D7A334EDD0AA}"/>
    <cellStyle name="20% - Accent2 17" xfId="670" xr:uid="{F2AE0A21-7D44-401E-8AE8-BCC4F6FB9A72}"/>
    <cellStyle name="20% - Accent2 18" xfId="671" xr:uid="{366FEEBB-BE38-4FAE-A2C0-70311B3AABCF}"/>
    <cellStyle name="20% - Accent2 19" xfId="672" xr:uid="{F97182E7-A373-4330-8C2C-A9E2D33B8ED2}"/>
    <cellStyle name="20% - Accent2 2" xfId="375" xr:uid="{14958B39-9477-45BE-915F-EBA7E7A1D4A7}"/>
    <cellStyle name="20% - Accent2 2 2" xfId="673" xr:uid="{F873FF14-5EC1-4E57-8A57-A632CF499A63}"/>
    <cellStyle name="20% - Accent2 2 3" xfId="674" xr:uid="{78DDD1BE-4319-49E1-A1CD-F0FD0ED6D12E}"/>
    <cellStyle name="20% - Accent2 20" xfId="675" xr:uid="{6723E687-8B8E-4855-9601-E74406C78C70}"/>
    <cellStyle name="20% - Accent2 21" xfId="676" xr:uid="{7B2BB923-D728-4A1E-BB19-2B6D252C4CDE}"/>
    <cellStyle name="20% - Accent2 22" xfId="677" xr:uid="{77B47E8B-F37D-4738-87A1-4D6902ED5BFD}"/>
    <cellStyle name="20% - Accent2 23" xfId="678" xr:uid="{DD345F66-DFB4-4DEC-9400-0CC0E8543EB0}"/>
    <cellStyle name="20% - Accent2 3" xfId="679" xr:uid="{317254FE-C943-4032-B456-54AA168FA9C2}"/>
    <cellStyle name="20% - Accent2 4" xfId="680" xr:uid="{B4C0506E-5C8F-4192-AF3D-E2A256FD5FD1}"/>
    <cellStyle name="20% - Accent2 5" xfId="681" xr:uid="{88FA0D28-460C-4A38-9A6A-D8C5CC04ACAF}"/>
    <cellStyle name="20% - Accent2 6" xfId="682" xr:uid="{64ABB572-F014-4074-87A0-4DD41E73DF94}"/>
    <cellStyle name="20% - Accent2 7" xfId="683" xr:uid="{DB046B49-51ED-4EFB-97A6-BAA45C2D3967}"/>
    <cellStyle name="20% - Accent2 8" xfId="684" xr:uid="{42207B51-B816-4EF7-8B61-23CECF1CB44B}"/>
    <cellStyle name="20% - Accent2 9" xfId="685" xr:uid="{5C58BBE4-C0B0-4939-8E9F-182EF4F7FFBE}"/>
    <cellStyle name="20% - Accent3" xfId="26" builtinId="38" customBuiltin="1"/>
    <cellStyle name="20% - Accent3 10" xfId="686" xr:uid="{15DA92DA-2F22-4FC0-A1F9-62D7BED5309A}"/>
    <cellStyle name="20% - Accent3 11" xfId="687" xr:uid="{CB873565-2C0F-4C66-8B82-31DC4349B1C7}"/>
    <cellStyle name="20% - Accent3 12" xfId="688" xr:uid="{EBC76365-7B81-409D-BA8D-F83F569EDE4B}"/>
    <cellStyle name="20% - Accent3 13" xfId="689" xr:uid="{3C8A424A-7AA5-4EF1-A16C-38777B263F2B}"/>
    <cellStyle name="20% - Accent3 14" xfId="690" xr:uid="{A4AD5058-4E6E-4C1C-8DE1-893DAC695A20}"/>
    <cellStyle name="20% - Accent3 15" xfId="691" xr:uid="{9EC0E214-1E2C-486A-B628-5D3222C60D30}"/>
    <cellStyle name="20% - Accent3 16" xfId="692" xr:uid="{E2ED8FDC-20AB-4381-BBB3-7594CF9D194D}"/>
    <cellStyle name="20% - Accent3 17" xfId="693" xr:uid="{2683A32E-B941-4C63-BABF-C39D11C16E50}"/>
    <cellStyle name="20% - Accent3 18" xfId="694" xr:uid="{FCE13D80-5FFA-4720-B600-1BD4078B6C0E}"/>
    <cellStyle name="20% - Accent3 19" xfId="695" xr:uid="{04B16C38-7088-4F08-9519-E44F46E6D8E2}"/>
    <cellStyle name="20% - Accent3 2" xfId="376" xr:uid="{C5D78FE3-3746-4582-B0B9-9BA6833C284C}"/>
    <cellStyle name="20% - Accent3 2 2" xfId="696" xr:uid="{B66D3876-EC08-4686-88EC-01164F770479}"/>
    <cellStyle name="20% - Accent3 2 3" xfId="697" xr:uid="{9BAB428C-1647-48C7-B5FD-1D0AC39E7FCA}"/>
    <cellStyle name="20% - Accent3 20" xfId="698" xr:uid="{1E65C4CE-71B8-4DAB-8895-46F0BEC7FDEB}"/>
    <cellStyle name="20% - Accent3 21" xfId="699" xr:uid="{298698EB-D571-4AD2-AB7B-B4B475E701D2}"/>
    <cellStyle name="20% - Accent3 22" xfId="700" xr:uid="{AB84370F-162B-493C-9955-2F49DF4222D7}"/>
    <cellStyle name="20% - Accent3 23" xfId="701" xr:uid="{263111CC-84EE-4DB7-8E45-A8028B737E64}"/>
    <cellStyle name="20% - Accent3 3" xfId="702" xr:uid="{CF034FC2-CDA3-4F19-857F-06C669FBD114}"/>
    <cellStyle name="20% - Accent3 4" xfId="703" xr:uid="{F220A600-C5E6-4526-AB52-52F28C4D8AB4}"/>
    <cellStyle name="20% - Accent3 5" xfId="704" xr:uid="{283CE471-70F8-49C4-A94E-ED679033AB96}"/>
    <cellStyle name="20% - Accent3 6" xfId="705" xr:uid="{20108789-563B-4196-843A-A497DA9C14EB}"/>
    <cellStyle name="20% - Accent3 7" xfId="706" xr:uid="{9D90DCD8-29F8-4A58-9514-D7A97C819E90}"/>
    <cellStyle name="20% - Accent3 8" xfId="707" xr:uid="{7A919E2D-5AA3-4D71-A45F-549A20BD21E5}"/>
    <cellStyle name="20% - Accent3 9" xfId="708" xr:uid="{B72CBBF7-29D1-4709-9849-70D5BF428102}"/>
    <cellStyle name="20% - Accent4" xfId="29" builtinId="42" customBuiltin="1"/>
    <cellStyle name="20% - Accent4 10" xfId="709" xr:uid="{6609A0E1-801A-42F7-9441-043835F275D7}"/>
    <cellStyle name="20% - Accent4 11" xfId="710" xr:uid="{83335180-F1E1-4391-A00E-D71FB6AAD751}"/>
    <cellStyle name="20% - Accent4 12" xfId="711" xr:uid="{95B0FD01-C9D0-4210-A343-F13CD8EC2287}"/>
    <cellStyle name="20% - Accent4 13" xfId="712" xr:uid="{2C05CC35-32C1-40EF-92D0-71987F90DB4D}"/>
    <cellStyle name="20% - Accent4 14" xfId="713" xr:uid="{D386AFAA-D029-4A16-9FE7-5338CC38DC34}"/>
    <cellStyle name="20% - Accent4 15" xfId="714" xr:uid="{E3B88751-86D1-4BBB-A901-91C9743EFAD1}"/>
    <cellStyle name="20% - Accent4 16" xfId="715" xr:uid="{30D34A7A-E3F9-458B-990A-2308CF9D0031}"/>
    <cellStyle name="20% - Accent4 17" xfId="716" xr:uid="{47C9A6BC-5CED-4297-94B1-ADDDEB88871B}"/>
    <cellStyle name="20% - Accent4 18" xfId="717" xr:uid="{79FF0626-16B0-4007-BF80-F418BE255D7C}"/>
    <cellStyle name="20% - Accent4 19" xfId="718" xr:uid="{B7875FBD-12E2-47BE-AB7D-ECED4B2E6C16}"/>
    <cellStyle name="20% - Accent4 2" xfId="377" xr:uid="{3CB964A8-0683-4F7A-ADB1-C8B6798CED3A}"/>
    <cellStyle name="20% - Accent4 2 2" xfId="719" xr:uid="{4E71A0B7-4E33-48FE-A2C8-916DEA98F6EB}"/>
    <cellStyle name="20% - Accent4 2 3" xfId="720" xr:uid="{18F58539-49DE-470D-A664-A323570C04CB}"/>
    <cellStyle name="20% - Accent4 20" xfId="721" xr:uid="{9ADA3C88-1E24-4CDF-9A7F-37CCB37528BA}"/>
    <cellStyle name="20% - Accent4 21" xfId="722" xr:uid="{461CFBA3-9998-4C81-837B-5454CBCE34EF}"/>
    <cellStyle name="20% - Accent4 22" xfId="723" xr:uid="{1531D386-3AE6-4D7C-A0AE-067DED8E5028}"/>
    <cellStyle name="20% - Accent4 23" xfId="724" xr:uid="{A5693687-017B-4450-8CC6-EBE981AE4E19}"/>
    <cellStyle name="20% - Accent4 3" xfId="725" xr:uid="{41846CCF-D73F-498E-ACB0-E88009D7CC1F}"/>
    <cellStyle name="20% - Accent4 4" xfId="726" xr:uid="{714C2AD2-E31B-43DB-A056-35A215D1A8D6}"/>
    <cellStyle name="20% - Accent4 5" xfId="727" xr:uid="{55A29763-EE1C-4D36-86B3-941605AB7B78}"/>
    <cellStyle name="20% - Accent4 6" xfId="728" xr:uid="{A5B39E1D-1A65-4C5B-84C9-95E8366D2C38}"/>
    <cellStyle name="20% - Accent4 7" xfId="729" xr:uid="{29FB13E9-12BB-45E2-9A25-CD194E20E580}"/>
    <cellStyle name="20% - Accent4 8" xfId="730" xr:uid="{43A8777C-ABA3-4CEF-8094-7EB720E49A08}"/>
    <cellStyle name="20% - Accent4 9" xfId="731" xr:uid="{DC072082-6F39-4D7E-9EA1-F43F12761EFE}"/>
    <cellStyle name="20% - Accent5" xfId="32" builtinId="46" customBuiltin="1"/>
    <cellStyle name="20% - Accent5 10" xfId="732" xr:uid="{C137DCC7-D4C1-475D-A856-60AEFF3F3115}"/>
    <cellStyle name="20% - Accent5 11" xfId="733" xr:uid="{850ACA8D-007F-4089-8B15-267FE08E4ADE}"/>
    <cellStyle name="20% - Accent5 12" xfId="734" xr:uid="{486DD068-110B-4FB5-ADE0-DC2FBFDEE28F}"/>
    <cellStyle name="20% - Accent5 13" xfId="735" xr:uid="{A911B686-4016-48AE-9047-76F44589DD24}"/>
    <cellStyle name="20% - Accent5 14" xfId="736" xr:uid="{079F2769-C9E0-4E0F-BF25-49E26D8551D7}"/>
    <cellStyle name="20% - Accent5 15" xfId="737" xr:uid="{DEFAF45D-E505-4BE3-8E0D-86C8F8F4B568}"/>
    <cellStyle name="20% - Accent5 16" xfId="738" xr:uid="{EFF7C631-6E97-435F-A96D-C78444686DFF}"/>
    <cellStyle name="20% - Accent5 17" xfId="739" xr:uid="{207A16FE-0C42-43DB-A3CC-E13B1A074ECA}"/>
    <cellStyle name="20% - Accent5 18" xfId="740" xr:uid="{86BF2E74-C149-4DCF-971C-9D8EAA58C2CF}"/>
    <cellStyle name="20% - Accent5 19" xfId="741" xr:uid="{645243A2-5463-4C45-96DB-074E123FFEE3}"/>
    <cellStyle name="20% - Accent5 2" xfId="378" xr:uid="{A429D85F-34EF-4D10-B2C1-348093638CE4}"/>
    <cellStyle name="20% - Accent5 2 2" xfId="742" xr:uid="{9BFD17DD-4120-465D-A5B9-DD7D709460CF}"/>
    <cellStyle name="20% - Accent5 2 3" xfId="743" xr:uid="{658FA4D8-D7EA-481D-B586-8549D677189E}"/>
    <cellStyle name="20% - Accent5 20" xfId="744" xr:uid="{9CA5178E-DBA2-4470-8C8A-57615CFC2127}"/>
    <cellStyle name="20% - Accent5 21" xfId="745" xr:uid="{C60A2CF6-1808-49B5-9D83-22A74222217F}"/>
    <cellStyle name="20% - Accent5 22" xfId="746" xr:uid="{20CFB468-C99A-4A02-8846-01C52006C293}"/>
    <cellStyle name="20% - Accent5 23" xfId="747" xr:uid="{AAE7E38A-EECC-4BE0-A80F-94ED921EB090}"/>
    <cellStyle name="20% - Accent5 3" xfId="748" xr:uid="{28604280-F0BE-4932-BFDD-09B68D9D3653}"/>
    <cellStyle name="20% - Accent5 4" xfId="749" xr:uid="{F6965475-15FB-42C6-8A9A-30695770D7B3}"/>
    <cellStyle name="20% - Accent5 5" xfId="750" xr:uid="{C1ABB24F-6642-4CEF-9036-2A8FEEF35110}"/>
    <cellStyle name="20% - Accent5 6" xfId="751" xr:uid="{2DACA444-9CEF-4F0D-B8D7-726DB9E39226}"/>
    <cellStyle name="20% - Accent5 7" xfId="752" xr:uid="{24F003D5-824B-4B62-A337-29C55C183150}"/>
    <cellStyle name="20% - Accent5 8" xfId="753" xr:uid="{2AFD8280-9805-417A-A739-A1D260ED7254}"/>
    <cellStyle name="20% - Accent5 9" xfId="754" xr:uid="{F79BF6F8-A8D2-478E-A067-4B049E355742}"/>
    <cellStyle name="20% - Accent6" xfId="35" builtinId="50" customBuiltin="1"/>
    <cellStyle name="20% - Accent6 10" xfId="755" xr:uid="{0587495B-D33D-49F5-8834-9EA926B7AD2C}"/>
    <cellStyle name="20% - Accent6 11" xfId="756" xr:uid="{3CA02EF5-0E2C-4FDD-95C7-9B44BE0A2A22}"/>
    <cellStyle name="20% - Accent6 12" xfId="757" xr:uid="{3C1CA357-47E6-42F1-8C32-0CBB1930797D}"/>
    <cellStyle name="20% - Accent6 13" xfId="758" xr:uid="{DE0109A8-545F-44FF-B7B9-F137ECA59C1A}"/>
    <cellStyle name="20% - Accent6 14" xfId="759" xr:uid="{AB6107B7-93D2-45EF-B190-A214659D5DA3}"/>
    <cellStyle name="20% - Accent6 15" xfId="760" xr:uid="{48BC74C9-734C-48F9-A482-CDF11F07D2C1}"/>
    <cellStyle name="20% - Accent6 16" xfId="761" xr:uid="{0B7AE459-E1B2-415C-A8AF-399F0AF75278}"/>
    <cellStyle name="20% - Accent6 17" xfId="762" xr:uid="{7786BE44-AFBA-4C1B-9DCE-2196575584F1}"/>
    <cellStyle name="20% - Accent6 18" xfId="763" xr:uid="{6366F905-672D-4FAA-87FB-00236AE8A33C}"/>
    <cellStyle name="20% - Accent6 19" xfId="764" xr:uid="{3BA91787-8A66-43F9-9003-CE861C89AED2}"/>
    <cellStyle name="20% - Accent6 2" xfId="379" xr:uid="{A6DBBC0D-7117-4F4E-B5D0-1B8B0FCB8FE3}"/>
    <cellStyle name="20% - Accent6 2 2" xfId="765" xr:uid="{BCFAB5F3-53AD-49A6-8B78-6B9910CC6CB3}"/>
    <cellStyle name="20% - Accent6 2 3" xfId="766" xr:uid="{CC7DD3C2-4418-4431-BDAA-B7D622C567AD}"/>
    <cellStyle name="20% - Accent6 20" xfId="767" xr:uid="{1320A971-0258-4A9E-90E7-0DFFFFD4883A}"/>
    <cellStyle name="20% - Accent6 21" xfId="768" xr:uid="{4B8572CA-4410-4E72-9207-BA1496575D2F}"/>
    <cellStyle name="20% - Accent6 22" xfId="769" xr:uid="{4CBA4B37-D07D-4C79-81A2-33335B299ED7}"/>
    <cellStyle name="20% - Accent6 23" xfId="770" xr:uid="{CBF4F1A8-9A46-42AB-87F6-C88E9D112FED}"/>
    <cellStyle name="20% - Accent6 3" xfId="771" xr:uid="{BE1BC928-68BC-4587-9612-130755C996AA}"/>
    <cellStyle name="20% - Accent6 4" xfId="772" xr:uid="{E31EBDF4-80AF-4B45-A07B-9B3504646C2C}"/>
    <cellStyle name="20% - Accent6 5" xfId="773" xr:uid="{F3DE908B-35CF-4A0C-B401-2F7A7101261F}"/>
    <cellStyle name="20% - Accent6 6" xfId="774" xr:uid="{1209ACDC-6A0D-4F20-8720-9B95DC930357}"/>
    <cellStyle name="20% - Accent6 7" xfId="775" xr:uid="{252F86B4-60F0-4E9A-9AB9-F34FAFDEC205}"/>
    <cellStyle name="20% - Accent6 8" xfId="776" xr:uid="{3AB0FD61-AEBF-4398-9067-B9647D348797}"/>
    <cellStyle name="20% - Accent6 9" xfId="777" xr:uid="{22DBB63E-8984-44E9-A9DD-764B5329D844}"/>
    <cellStyle name="20% - Akzent1" xfId="778" xr:uid="{9DFBE3D1-7E80-4365-AC98-193EAF2FFB0A}"/>
    <cellStyle name="20% - Akzent2" xfId="779" xr:uid="{06551D25-8C4F-4954-B42E-0E9998E54481}"/>
    <cellStyle name="20% - Akzent3" xfId="780" xr:uid="{066D2FCC-621D-4E27-B2BF-4623534D567A}"/>
    <cellStyle name="20% - Akzent4" xfId="781" xr:uid="{6F03785C-8D6A-4C2C-8E75-9EC12B19B69D}"/>
    <cellStyle name="20% - Akzent5" xfId="782" xr:uid="{A0E2D1B1-038A-4A16-BCDF-2172F00B9F15}"/>
    <cellStyle name="20% - Akzent6" xfId="783" xr:uid="{A526A200-A07F-437C-A5E9-12D593668619}"/>
    <cellStyle name="2x indented GHG Textfiels" xfId="784" xr:uid="{F06540EB-9E3C-4E8C-90FD-384825223CA7}"/>
    <cellStyle name="2x indented GHG Textfiels 2" xfId="785" xr:uid="{12422593-DB1E-4893-B6DB-CD4E252A384C}"/>
    <cellStyle name="40 % - Accent1 10" xfId="786" xr:uid="{A61A7719-975D-4F9C-8756-C923FFA736A0}"/>
    <cellStyle name="40 % - Accent1 11" xfId="787" xr:uid="{4BAA2157-E780-4B96-B670-20A56127DAED}"/>
    <cellStyle name="40 % - Accent1 12" xfId="788" xr:uid="{F05DFFBC-54DB-40FA-A9C1-67CEF992E86A}"/>
    <cellStyle name="40 % - Accent1 13" xfId="789" xr:uid="{A67B2871-EDCA-461E-B6B8-398BC478C77C}"/>
    <cellStyle name="40 % - Accent1 14" xfId="790" xr:uid="{7BA77288-A0A4-4595-9A0E-178A78F8CE85}"/>
    <cellStyle name="40 % - Accent1 15" xfId="791" xr:uid="{2992B6B3-B874-4931-875C-54EA6E447578}"/>
    <cellStyle name="40 % - Accent1 16" xfId="792" xr:uid="{389EE412-9533-462F-9ADD-8A7639D8C64F}"/>
    <cellStyle name="40 % - Accent1 17" xfId="793" xr:uid="{88D0A53F-8053-43A0-9BC8-5346BEF5A0F6}"/>
    <cellStyle name="40 % - Accent1 18" xfId="794" xr:uid="{FEFBB5D5-74AA-4F8B-869B-D4CE414DE690}"/>
    <cellStyle name="40 % - Accent1 19" xfId="795" xr:uid="{76DEC24F-FD99-4B21-A65E-1E2B0F770EC8}"/>
    <cellStyle name="40 % - Accent1 2" xfId="796" xr:uid="{3D2EE229-E2E6-4E95-BBF6-54E483733DD2}"/>
    <cellStyle name="40 % - Accent1 20" xfId="797" xr:uid="{5F93D5D0-FCE8-483B-BF8D-3E24C0E35D36}"/>
    <cellStyle name="40 % - Accent1 21" xfId="798" xr:uid="{139D1BCB-EB8B-4365-8D2B-7FB01462AC2E}"/>
    <cellStyle name="40 % - Accent1 22" xfId="799" xr:uid="{8A5E9AFA-EE5E-4E3D-B99B-7F8DE02CBC60}"/>
    <cellStyle name="40 % - Accent1 23" xfId="800" xr:uid="{01F82B15-B23F-43BA-A515-6DC8F47185F9}"/>
    <cellStyle name="40 % - Accent1 24" xfId="801" xr:uid="{6B1EBFBD-4AB8-4CE6-B987-C0B2D9A9A785}"/>
    <cellStyle name="40 % - Accent1 25" xfId="802" xr:uid="{4F78A0D7-BF6C-4AEB-9651-3713CA747CB6}"/>
    <cellStyle name="40 % - Accent1 26" xfId="803" xr:uid="{79690416-E1DD-4DBA-9179-8685E39CFE07}"/>
    <cellStyle name="40 % - Accent1 3" xfId="804" xr:uid="{0CBBD626-82AC-48A1-B7EF-684E7631D694}"/>
    <cellStyle name="40 % - Accent1 4" xfId="805" xr:uid="{EC01411F-9C1E-4D91-9571-A185FF336F74}"/>
    <cellStyle name="40 % - Accent1 5" xfId="806" xr:uid="{B640B5D9-1217-4F4A-818C-E1B34ADF53EA}"/>
    <cellStyle name="40 % - Accent1 6" xfId="807" xr:uid="{2D1FC084-CA01-4D1F-B79E-81976A89B3E6}"/>
    <cellStyle name="40 % - Accent1 7" xfId="808" xr:uid="{29B23E8C-9C95-4CAE-8BB2-79E0F5C3AA6D}"/>
    <cellStyle name="40 % - Accent1 8" xfId="809" xr:uid="{B69267DB-5907-4EC3-A3F8-80983EEE8492}"/>
    <cellStyle name="40 % - Accent1 9" xfId="810" xr:uid="{281DD430-F94C-484F-A8AF-F7C6629FFF9C}"/>
    <cellStyle name="40 % - Accent2 10" xfId="811" xr:uid="{D50D09A2-222B-4374-A7E1-31EFA886044A}"/>
    <cellStyle name="40 % - Accent2 11" xfId="812" xr:uid="{580AE60C-E9E9-4CDD-AD05-6354BFDC04FF}"/>
    <cellStyle name="40 % - Accent2 12" xfId="813" xr:uid="{7D193DD0-A78A-49DB-A93F-4BAC8AEAB056}"/>
    <cellStyle name="40 % - Accent2 13" xfId="814" xr:uid="{A35B3F51-EDBC-4BFD-B86F-BE85DD113D0B}"/>
    <cellStyle name="40 % - Accent2 14" xfId="815" xr:uid="{A31162D2-0927-4785-865B-67F1FE619C05}"/>
    <cellStyle name="40 % - Accent2 15" xfId="816" xr:uid="{0FBBB3A6-01FC-425A-A937-E1D027CE116A}"/>
    <cellStyle name="40 % - Accent2 16" xfId="817" xr:uid="{CC5E4B78-B30A-4B09-B0CC-1C6EDADAB8CC}"/>
    <cellStyle name="40 % - Accent2 17" xfId="818" xr:uid="{B177DB74-3FC4-4654-BECD-43053EA385FC}"/>
    <cellStyle name="40 % - Accent2 18" xfId="819" xr:uid="{572264A6-C4FC-4638-A65C-DCD9D1907A27}"/>
    <cellStyle name="40 % - Accent2 19" xfId="820" xr:uid="{47A65A70-86B5-47BA-9B03-E193AFBD7A26}"/>
    <cellStyle name="40 % - Accent2 2" xfId="821" xr:uid="{E02E7AB7-EDF7-492A-A058-8741E44A639E}"/>
    <cellStyle name="40 % - Accent2 20" xfId="822" xr:uid="{DB485004-2B1D-4A91-B83E-7587A16B4148}"/>
    <cellStyle name="40 % - Accent2 21" xfId="823" xr:uid="{0C711975-EE4A-4DBF-92C6-63BC40069F8D}"/>
    <cellStyle name="40 % - Accent2 22" xfId="824" xr:uid="{D8028330-C254-4A9A-A383-E9C21534F356}"/>
    <cellStyle name="40 % - Accent2 23" xfId="825" xr:uid="{DC8FA446-3F16-4D4E-B2B9-5B31100C2F48}"/>
    <cellStyle name="40 % - Accent2 24" xfId="826" xr:uid="{D428AC70-AC78-44A1-94CA-936B026DC4CC}"/>
    <cellStyle name="40 % - Accent2 25" xfId="827" xr:uid="{743BEEF4-A3B9-4FC5-8D16-99DCCB4D6FFA}"/>
    <cellStyle name="40 % - Accent2 26" xfId="828" xr:uid="{2501248D-F9D4-429E-962B-2814183E0539}"/>
    <cellStyle name="40 % - Accent2 3" xfId="829" xr:uid="{08516C7B-524D-4DFC-8007-BBF90D059024}"/>
    <cellStyle name="40 % - Accent2 4" xfId="830" xr:uid="{0041F03E-1F41-4287-9CC6-E15CEF4CB8F2}"/>
    <cellStyle name="40 % - Accent2 5" xfId="831" xr:uid="{C6CF2D22-9A01-4B8D-B3B6-D4581DA5D1FA}"/>
    <cellStyle name="40 % - Accent2 6" xfId="832" xr:uid="{13A568FE-F057-4B17-AB41-651E1195FF50}"/>
    <cellStyle name="40 % - Accent2 7" xfId="833" xr:uid="{F812AB6E-005F-433C-B1B5-939EABA57DCA}"/>
    <cellStyle name="40 % - Accent2 8" xfId="834" xr:uid="{714B9669-DC99-4AC0-8298-5EC77543C667}"/>
    <cellStyle name="40 % - Accent2 9" xfId="835" xr:uid="{467B3FAE-C9A1-4784-B02F-C82546875BEE}"/>
    <cellStyle name="40 % - Accent3 10" xfId="836" xr:uid="{712DA042-D29D-4137-98B9-11003E35A5ED}"/>
    <cellStyle name="40 % - Accent3 11" xfId="837" xr:uid="{7097E0C7-02D5-4B39-B61E-B75D08B4C277}"/>
    <cellStyle name="40 % - Accent3 12" xfId="838" xr:uid="{374C0C0D-32FA-491A-BF0E-645CAF47B9E2}"/>
    <cellStyle name="40 % - Accent3 13" xfId="839" xr:uid="{CCA341C4-450E-4B30-9BA2-AC6246DF7F20}"/>
    <cellStyle name="40 % - Accent3 14" xfId="840" xr:uid="{56EBC47E-3BED-487D-B121-F8D3699EB9B3}"/>
    <cellStyle name="40 % - Accent3 15" xfId="841" xr:uid="{1D797C05-CD76-440B-97BF-0AE5CBBA0A45}"/>
    <cellStyle name="40 % - Accent3 16" xfId="842" xr:uid="{26B6D952-642B-4DDE-B268-0FB611BA75FC}"/>
    <cellStyle name="40 % - Accent3 17" xfId="843" xr:uid="{A21750F8-EEF2-4175-807C-F7A9C876ECFC}"/>
    <cellStyle name="40 % - Accent3 18" xfId="844" xr:uid="{1C3B35F2-DBCE-4F1F-8923-1880439F9696}"/>
    <cellStyle name="40 % - Accent3 19" xfId="845" xr:uid="{2EDE46B7-A2CF-4C8F-9E5C-88B1D4197BB9}"/>
    <cellStyle name="40 % - Accent3 2" xfId="846" xr:uid="{E4B9669A-BB16-4307-AEB2-6B7D75571FEA}"/>
    <cellStyle name="40 % - Accent3 20" xfId="847" xr:uid="{2F4DEB72-2F52-47B1-A53D-3FB5C59164B4}"/>
    <cellStyle name="40 % - Accent3 21" xfId="848" xr:uid="{5D56977E-A6D6-4A17-AC70-5A81FFC99734}"/>
    <cellStyle name="40 % - Accent3 22" xfId="849" xr:uid="{83430FD6-6155-4CAE-B29F-75746DF7CB2D}"/>
    <cellStyle name="40 % - Accent3 23" xfId="850" xr:uid="{72E5E069-FA16-474A-AE9B-54DF75D1CAB4}"/>
    <cellStyle name="40 % - Accent3 24" xfId="851" xr:uid="{4E417F97-0DB4-4BBA-A044-E59FE714A434}"/>
    <cellStyle name="40 % - Accent3 25" xfId="852" xr:uid="{E4CBE8B4-C507-468E-B2BA-8F86C8848D24}"/>
    <cellStyle name="40 % - Accent3 26" xfId="853" xr:uid="{B2AC0EEB-B192-4CCD-8A67-EAE892AC34F1}"/>
    <cellStyle name="40 % - Accent3 3" xfId="854" xr:uid="{777AB5C8-19C3-49CA-AE06-B70124A62E5C}"/>
    <cellStyle name="40 % - Accent3 4" xfId="855" xr:uid="{BF07FF61-983C-424E-B11A-50ADEAF5DF1E}"/>
    <cellStyle name="40 % - Accent3 5" xfId="856" xr:uid="{71A28843-381C-459A-A326-E6B4EFE8E360}"/>
    <cellStyle name="40 % - Accent3 6" xfId="857" xr:uid="{03CB6FE9-BEA0-43E3-A5B4-44B1131506E6}"/>
    <cellStyle name="40 % - Accent3 7" xfId="858" xr:uid="{1870B8E6-ED28-452E-AD7A-1FAC53F6D28E}"/>
    <cellStyle name="40 % - Accent3 8" xfId="859" xr:uid="{A71580C3-7AFD-4BCF-BA3D-F795ABF9BFB9}"/>
    <cellStyle name="40 % - Accent3 9" xfId="860" xr:uid="{0EC58D3E-BCF9-4019-AADF-22F3ED1EB858}"/>
    <cellStyle name="40 % - Accent4 10" xfId="861" xr:uid="{029BD56F-429B-465E-84F3-47602C8583E7}"/>
    <cellStyle name="40 % - Accent4 11" xfId="862" xr:uid="{DA33DBA4-FCFF-433D-9CE0-59569EED5A2D}"/>
    <cellStyle name="40 % - Accent4 12" xfId="863" xr:uid="{762680DD-29B3-4F75-8768-43465A8FB199}"/>
    <cellStyle name="40 % - Accent4 13" xfId="864" xr:uid="{6A8366FD-9D5C-4621-8AD0-1C07CE1A972C}"/>
    <cellStyle name="40 % - Accent4 14" xfId="865" xr:uid="{626F73AD-9420-4F98-A663-635E30F253FC}"/>
    <cellStyle name="40 % - Accent4 15" xfId="866" xr:uid="{734DAE2D-7B7A-4D00-87EB-B3E0807646B5}"/>
    <cellStyle name="40 % - Accent4 16" xfId="867" xr:uid="{9B9403B7-7D66-4DDC-94C6-8B8C2A6AB101}"/>
    <cellStyle name="40 % - Accent4 17" xfId="868" xr:uid="{776ACC3D-8725-408B-A783-E61E5B2D2A5E}"/>
    <cellStyle name="40 % - Accent4 18" xfId="869" xr:uid="{C2B0C640-CEF9-46CC-A4E8-68F9030B4A69}"/>
    <cellStyle name="40 % - Accent4 19" xfId="870" xr:uid="{301D6F6B-CC35-4D77-B007-94B75518188C}"/>
    <cellStyle name="40 % - Accent4 2" xfId="871" xr:uid="{2AEEF8EC-88B5-4334-9665-45D711806B75}"/>
    <cellStyle name="40 % - Accent4 20" xfId="872" xr:uid="{59DE2710-D617-4DBC-B52D-9CF05C6846F7}"/>
    <cellStyle name="40 % - Accent4 21" xfId="873" xr:uid="{01A65E9F-5AAE-4438-8A76-AE1C2D68F4EC}"/>
    <cellStyle name="40 % - Accent4 22" xfId="874" xr:uid="{F239D4E2-EEA1-4D71-B210-AC44B824FA3F}"/>
    <cellStyle name="40 % - Accent4 23" xfId="875" xr:uid="{273C6A07-8E8A-4DAE-A25A-FD7B13FFBD29}"/>
    <cellStyle name="40 % - Accent4 24" xfId="876" xr:uid="{51293519-F958-433C-BCDE-009BCBCCC81C}"/>
    <cellStyle name="40 % - Accent4 25" xfId="877" xr:uid="{0579628E-C4BD-4633-8D44-71B9807BD180}"/>
    <cellStyle name="40 % - Accent4 26" xfId="878" xr:uid="{25529DB8-2F5B-4006-BD0E-561D200C0768}"/>
    <cellStyle name="40 % - Accent4 3" xfId="879" xr:uid="{DE90B158-0F22-4791-85A3-C6173924CD88}"/>
    <cellStyle name="40 % - Accent4 4" xfId="880" xr:uid="{5B22A0E0-E796-40CE-8928-45C8891EDF83}"/>
    <cellStyle name="40 % - Accent4 5" xfId="881" xr:uid="{83630AB4-BB00-4915-9DF2-1108ADC1AEF6}"/>
    <cellStyle name="40 % - Accent4 6" xfId="882" xr:uid="{E601B8AE-C6EF-485D-994B-E18EB895A52D}"/>
    <cellStyle name="40 % - Accent4 7" xfId="883" xr:uid="{811445A5-55A7-4E4C-9B09-CEF8EA38E6EB}"/>
    <cellStyle name="40 % - Accent4 8" xfId="884" xr:uid="{F48E2E69-7BBF-416F-9131-E4A66F369DB8}"/>
    <cellStyle name="40 % - Accent4 9" xfId="885" xr:uid="{9B3B4F81-5826-44B0-A558-527F3457AF83}"/>
    <cellStyle name="40 % - Accent5 10" xfId="886" xr:uid="{517E1C95-E7E1-4CAA-9EA1-41974741C7B5}"/>
    <cellStyle name="40 % - Accent5 11" xfId="887" xr:uid="{B757D1BB-1234-4D2F-BEC7-1F1CB378EDDF}"/>
    <cellStyle name="40 % - Accent5 12" xfId="888" xr:uid="{799338B3-F7B0-4FB4-8DB6-3A91151EAFCA}"/>
    <cellStyle name="40 % - Accent5 13" xfId="889" xr:uid="{FCA616EA-1C18-4348-8EB7-4E11F9BECA13}"/>
    <cellStyle name="40 % - Accent5 14" xfId="890" xr:uid="{34FB66B6-7E87-4B3B-8AA9-4CB782655976}"/>
    <cellStyle name="40 % - Accent5 15" xfId="891" xr:uid="{6762AC95-FDEA-4053-A826-910954A0420C}"/>
    <cellStyle name="40 % - Accent5 16" xfId="892" xr:uid="{4498E1C6-90B3-4ADF-92EE-8DCCDB7FCD8C}"/>
    <cellStyle name="40 % - Accent5 17" xfId="893" xr:uid="{FE50100C-366F-4D07-A6C4-7D99D2D04460}"/>
    <cellStyle name="40 % - Accent5 18" xfId="894" xr:uid="{D8326D5E-097A-4F9C-8747-D2AA6E8D7986}"/>
    <cellStyle name="40 % - Accent5 19" xfId="895" xr:uid="{438A0EDD-BC60-486B-A06D-7ECC18D8D024}"/>
    <cellStyle name="40 % - Accent5 2" xfId="896" xr:uid="{8D3F66B0-EF1B-41FE-B64E-A90EEC2FA52A}"/>
    <cellStyle name="40 % - Accent5 20" xfId="897" xr:uid="{E522FBFC-CDE3-44C2-B764-38F90ECBABD8}"/>
    <cellStyle name="40 % - Accent5 21" xfId="898" xr:uid="{AF522502-76B3-47D3-A8E7-0479DF9E17FC}"/>
    <cellStyle name="40 % - Accent5 22" xfId="899" xr:uid="{8C417389-8896-40C5-B9C6-1D493A419852}"/>
    <cellStyle name="40 % - Accent5 23" xfId="900" xr:uid="{38F91427-1468-40A8-8AD8-1B68BD457909}"/>
    <cellStyle name="40 % - Accent5 24" xfId="901" xr:uid="{1C043833-BDEA-4A13-8361-885F7A47D071}"/>
    <cellStyle name="40 % - Accent5 25" xfId="902" xr:uid="{4AE95D81-C3DE-47D5-AB03-4ED4000CC748}"/>
    <cellStyle name="40 % - Accent5 26" xfId="903" xr:uid="{78D90BA0-C7AD-4446-9B3A-8250ABC88B26}"/>
    <cellStyle name="40 % - Accent5 3" xfId="904" xr:uid="{49D07768-C9DD-4A87-AADB-B15C569A269D}"/>
    <cellStyle name="40 % - Accent5 4" xfId="905" xr:uid="{190A4778-C253-4ABE-81BF-F6E43851DF8E}"/>
    <cellStyle name="40 % - Accent5 5" xfId="906" xr:uid="{AFCAAC83-B860-4BCC-B143-9BF045536F35}"/>
    <cellStyle name="40 % - Accent5 6" xfId="907" xr:uid="{F7CFB445-A329-421B-BC60-E2D0DF231635}"/>
    <cellStyle name="40 % - Accent5 7" xfId="908" xr:uid="{AE791B01-58B1-4A53-9AE3-C120C71221B6}"/>
    <cellStyle name="40 % - Accent5 8" xfId="909" xr:uid="{1D796666-E8FE-43CD-854E-E49AB3D93549}"/>
    <cellStyle name="40 % - Accent5 9" xfId="910" xr:uid="{B6B99C8B-98BE-4C6C-B354-E55901A1A7F0}"/>
    <cellStyle name="40 % - Accent6 10" xfId="911" xr:uid="{CBAE2531-242F-4556-B3B6-0D23372AD80B}"/>
    <cellStyle name="40 % - Accent6 11" xfId="912" xr:uid="{3BC46A1C-45DE-4807-89ED-69C184B3346B}"/>
    <cellStyle name="40 % - Accent6 12" xfId="913" xr:uid="{C2E32FE9-28A9-4EE6-8FE6-1B57ADED7273}"/>
    <cellStyle name="40 % - Accent6 13" xfId="914" xr:uid="{81784F08-1BE0-43D6-A81A-D60409832322}"/>
    <cellStyle name="40 % - Accent6 14" xfId="915" xr:uid="{F57B05D3-0389-449F-856E-F6849892864C}"/>
    <cellStyle name="40 % - Accent6 15" xfId="916" xr:uid="{EDE998B7-CB6D-4BF4-886B-6158D95DB7EC}"/>
    <cellStyle name="40 % - Accent6 16" xfId="917" xr:uid="{F6154E67-5D1C-4204-955A-73C2472F9D92}"/>
    <cellStyle name="40 % - Accent6 17" xfId="918" xr:uid="{E87AA6D6-9229-400D-9017-557E85345FA3}"/>
    <cellStyle name="40 % - Accent6 18" xfId="919" xr:uid="{EEE35E04-F7BD-4FFB-BF2C-C8C49E2312DB}"/>
    <cellStyle name="40 % - Accent6 19" xfId="920" xr:uid="{7463ADC2-CBA7-4116-B56F-4E8F7574D097}"/>
    <cellStyle name="40 % - Accent6 2" xfId="921" xr:uid="{F88094C8-728D-4F9A-AD8F-73905D6FF350}"/>
    <cellStyle name="40 % - Accent6 20" xfId="922" xr:uid="{38982648-FB7E-42A5-8E67-DA6C9AE3DD05}"/>
    <cellStyle name="40 % - Accent6 21" xfId="923" xr:uid="{CF3A06E6-6BCE-4E64-ACBF-E60134FAAD50}"/>
    <cellStyle name="40 % - Accent6 22" xfId="924" xr:uid="{E7123C5A-5DC5-4542-8B9E-566F80E05D6A}"/>
    <cellStyle name="40 % - Accent6 23" xfId="925" xr:uid="{CA76B9CD-7052-4928-BFAE-12311987EC61}"/>
    <cellStyle name="40 % - Accent6 24" xfId="926" xr:uid="{A9ECCED9-8F6E-4FA3-B584-450C498B0EC2}"/>
    <cellStyle name="40 % - Accent6 25" xfId="927" xr:uid="{56E27487-134B-41F3-820F-BCB1DAE544B7}"/>
    <cellStyle name="40 % - Accent6 26" xfId="928" xr:uid="{57D62C22-37CB-45AF-A9DB-5D66C4F1CED2}"/>
    <cellStyle name="40 % - Accent6 3" xfId="929" xr:uid="{B5291FC9-E9D8-4E0F-A97F-A3D7EA70C653}"/>
    <cellStyle name="40 % - Accent6 4" xfId="930" xr:uid="{48788AC7-3E14-43E2-8C57-3B72B493CB1F}"/>
    <cellStyle name="40 % - Accent6 5" xfId="931" xr:uid="{41527FE4-B31B-47A1-9492-EFB7F6A2D5F6}"/>
    <cellStyle name="40 % - Accent6 6" xfId="932" xr:uid="{5E206185-0C45-41D5-A8ED-448EE13DA447}"/>
    <cellStyle name="40 % - Accent6 7" xfId="933" xr:uid="{293184FF-D3B4-4132-964C-881F27F7D945}"/>
    <cellStyle name="40 % - Accent6 8" xfId="934" xr:uid="{E0DCA68B-3273-49BE-8593-5CAF2B425D14}"/>
    <cellStyle name="40 % - Accent6 9" xfId="935" xr:uid="{BB6C16E6-4006-41FA-9C00-542D09A9DC5A}"/>
    <cellStyle name="40% - Accent1" xfId="21" builtinId="31" customBuiltin="1"/>
    <cellStyle name="40% - Accent1 10" xfId="936" xr:uid="{EB97D455-3F21-43AA-A460-00EAE40E41A9}"/>
    <cellStyle name="40% - Accent1 11" xfId="937" xr:uid="{CA98CB47-76A8-4D69-87CD-20EE973E064B}"/>
    <cellStyle name="40% - Accent1 12" xfId="938" xr:uid="{6D407268-D081-472A-BBEE-B3A9A7BA9C34}"/>
    <cellStyle name="40% - Accent1 13" xfId="939" xr:uid="{388379A2-F030-4CF0-AB88-DD2BD102B30B}"/>
    <cellStyle name="40% - Accent1 14" xfId="940" xr:uid="{EB9DFFB4-EF9A-45D6-8E9A-9C1307B101A0}"/>
    <cellStyle name="40% - Accent1 15" xfId="941" xr:uid="{10FEFF97-E49A-4C22-B24F-FECC899F55E0}"/>
    <cellStyle name="40% - Accent1 16" xfId="942" xr:uid="{22DFE24A-F71C-4946-B27A-E5D314353972}"/>
    <cellStyle name="40% - Accent1 17" xfId="943" xr:uid="{8098A261-02D0-4445-A549-7613115F5224}"/>
    <cellStyle name="40% - Accent1 18" xfId="944" xr:uid="{64E51026-1538-451D-A758-63566F02324A}"/>
    <cellStyle name="40% - Accent1 19" xfId="945" xr:uid="{EA7C2241-3FBE-411D-9CC7-FE161516A777}"/>
    <cellStyle name="40% - Accent1 2" xfId="380" xr:uid="{DE1E2432-EEAC-4228-A13E-42835C97B720}"/>
    <cellStyle name="40% - Accent1 2 2" xfId="946" xr:uid="{22DD3DC3-6B32-4BAD-A556-4BA387F1133E}"/>
    <cellStyle name="40% - Accent1 2 3" xfId="947" xr:uid="{F9D6617F-E575-4650-8E93-27EC452DC97C}"/>
    <cellStyle name="40% - Accent1 20" xfId="948" xr:uid="{491E28FC-EF08-4B1D-966A-93DD3A90AF95}"/>
    <cellStyle name="40% - Accent1 21" xfId="949" xr:uid="{8A7EA644-CFC3-4496-A3A6-DED5CC33B302}"/>
    <cellStyle name="40% - Accent1 22" xfId="950" xr:uid="{A4B235AA-6143-4C7F-994D-05742775667F}"/>
    <cellStyle name="40% - Accent1 23" xfId="951" xr:uid="{563D883E-EC7A-49BD-AFF3-5AE80A24DB8A}"/>
    <cellStyle name="40% - Accent1 3" xfId="952" xr:uid="{A171793B-3F4A-43BB-9253-4C5FF586247E}"/>
    <cellStyle name="40% - Accent1 4" xfId="953" xr:uid="{1E4731CD-5858-4834-A38B-1043FE12CFAA}"/>
    <cellStyle name="40% - Accent1 5" xfId="954" xr:uid="{C53CE993-C125-4B50-A0D2-48503406F1A9}"/>
    <cellStyle name="40% - Accent1 6" xfId="955" xr:uid="{F49C4408-234A-47C4-A3BB-792EB83C94C9}"/>
    <cellStyle name="40% - Accent1 7" xfId="956" xr:uid="{E8388D21-5904-4C17-913D-AC76669C9961}"/>
    <cellStyle name="40% - Accent1 8" xfId="957" xr:uid="{BC903125-688E-4219-9F2D-BC731D20C656}"/>
    <cellStyle name="40% - Accent1 9" xfId="958" xr:uid="{6935A266-34A3-4D4F-B3A4-478278F27555}"/>
    <cellStyle name="40% - Accent2" xfId="24" builtinId="35" customBuiltin="1"/>
    <cellStyle name="40% - Accent2 10" xfId="959" xr:uid="{CF192C8D-4204-4FC2-A961-9A041EB3EA66}"/>
    <cellStyle name="40% - Accent2 11" xfId="960" xr:uid="{60C1D067-3B41-4495-ACE0-D151D785BB4E}"/>
    <cellStyle name="40% - Accent2 12" xfId="961" xr:uid="{5988B7A9-A9B5-4326-93B8-B0F71DBFE013}"/>
    <cellStyle name="40% - Accent2 13" xfId="962" xr:uid="{575D1E07-7B89-4C70-BDAE-93FF0C9F24D6}"/>
    <cellStyle name="40% - Accent2 14" xfId="963" xr:uid="{65A7B30A-D209-4C9D-895B-FD8162056AB5}"/>
    <cellStyle name="40% - Accent2 15" xfId="964" xr:uid="{4F356F51-C700-4289-A908-2B10F5A37F8B}"/>
    <cellStyle name="40% - Accent2 16" xfId="965" xr:uid="{F66ED3DD-69E9-44F7-BC4B-014A2257ED4E}"/>
    <cellStyle name="40% - Accent2 17" xfId="966" xr:uid="{2372E6D4-922E-44B1-8A0E-66E57A2614EB}"/>
    <cellStyle name="40% - Accent2 18" xfId="967" xr:uid="{89198A0A-F7B8-4875-B367-48850EBDA334}"/>
    <cellStyle name="40% - Accent2 19" xfId="968" xr:uid="{C4D7168D-3366-432F-9E31-2257276F3D6D}"/>
    <cellStyle name="40% - Accent2 2" xfId="381" xr:uid="{DB175956-BA36-4BDC-88ED-E97745106301}"/>
    <cellStyle name="40% - Accent2 2 2" xfId="969" xr:uid="{30B7C55B-0575-495C-BB96-79B4929BF2D8}"/>
    <cellStyle name="40% - Accent2 2 3" xfId="970" xr:uid="{F5A9048E-7120-42F7-A854-BD5BF91D286A}"/>
    <cellStyle name="40% - Accent2 20" xfId="971" xr:uid="{84EA929E-7ACC-4DA6-BE39-414578711C32}"/>
    <cellStyle name="40% - Accent2 21" xfId="972" xr:uid="{FC84B864-6617-4070-8686-CDA63816C497}"/>
    <cellStyle name="40% - Accent2 22" xfId="973" xr:uid="{6C6B68A6-7300-4AD8-B59F-768C03655A1E}"/>
    <cellStyle name="40% - Accent2 23" xfId="974" xr:uid="{57066C13-D2A1-48E8-8332-24523051268F}"/>
    <cellStyle name="40% - Accent2 3" xfId="975" xr:uid="{A971C458-2380-44C8-BD12-650DBCB585A1}"/>
    <cellStyle name="40% - Accent2 4" xfId="976" xr:uid="{0D8A5E0E-4892-4E83-9ECD-D841F58D6BB4}"/>
    <cellStyle name="40% - Accent2 5" xfId="977" xr:uid="{EE81C6F8-83F9-48EF-9C4B-B555F3A1A014}"/>
    <cellStyle name="40% - Accent2 6" xfId="978" xr:uid="{29C13913-6981-4FA4-8FC1-3BB3B8A84C5E}"/>
    <cellStyle name="40% - Accent2 7" xfId="979" xr:uid="{35E90EB8-8015-4351-899A-9A982A05E5F7}"/>
    <cellStyle name="40% - Accent2 8" xfId="980" xr:uid="{E859E8E2-1EF3-4683-8C55-7B65947D05DA}"/>
    <cellStyle name="40% - Accent2 9" xfId="981" xr:uid="{068958A8-855F-4784-8EF8-C90481941098}"/>
    <cellStyle name="40% - Accent3" xfId="27" builtinId="39" customBuiltin="1"/>
    <cellStyle name="40% - Accent3 10" xfId="982" xr:uid="{8B851F45-C76A-4048-B1E1-495D018A1AF4}"/>
    <cellStyle name="40% - Accent3 11" xfId="983" xr:uid="{0D0299C3-AE83-4743-832A-FCFA2EE13038}"/>
    <cellStyle name="40% - Accent3 12" xfId="984" xr:uid="{09430086-C624-48F4-BE91-01DDF782A056}"/>
    <cellStyle name="40% - Accent3 13" xfId="985" xr:uid="{85DFCE56-30A3-42DC-B0DA-27A35709F007}"/>
    <cellStyle name="40% - Accent3 14" xfId="986" xr:uid="{AD3E9264-F046-4B1C-B766-4453690994D5}"/>
    <cellStyle name="40% - Accent3 15" xfId="987" xr:uid="{4102299F-2417-421C-B7BE-2E15D88478D6}"/>
    <cellStyle name="40% - Accent3 16" xfId="988" xr:uid="{98295F7D-0242-441C-82E8-32E3955D41D3}"/>
    <cellStyle name="40% - Accent3 17" xfId="989" xr:uid="{B56136BB-6350-4CF2-BDF8-AFECDD72311C}"/>
    <cellStyle name="40% - Accent3 18" xfId="990" xr:uid="{ED1825E2-D067-40AC-B702-D6D2E1ABC50B}"/>
    <cellStyle name="40% - Accent3 19" xfId="991" xr:uid="{6C8D78DA-0870-4780-B5E2-02901EF44C74}"/>
    <cellStyle name="40% - Accent3 2" xfId="382" xr:uid="{8088D800-7782-42B6-A1BB-8306C81AAC51}"/>
    <cellStyle name="40% - Accent3 2 2" xfId="992" xr:uid="{64223989-A1E1-46F1-9380-0A23FD79E425}"/>
    <cellStyle name="40% - Accent3 2 3" xfId="993" xr:uid="{36A3ED57-1211-4F2D-92D1-927F3F1B06AD}"/>
    <cellStyle name="40% - Accent3 20" xfId="994" xr:uid="{C84D227B-0D74-4BA8-B695-46DCA9ACC7C0}"/>
    <cellStyle name="40% - Accent3 21" xfId="995" xr:uid="{320F72D5-D631-4E0D-9038-027C5B76175C}"/>
    <cellStyle name="40% - Accent3 22" xfId="996" xr:uid="{0D5F7AB6-538F-4FEA-9D11-725A66860FB0}"/>
    <cellStyle name="40% - Accent3 23" xfId="997" xr:uid="{5CE8D3FF-84CD-4A3B-ADFB-B6973F285273}"/>
    <cellStyle name="40% - Accent3 3" xfId="998" xr:uid="{06DFA464-163D-4249-BF54-5701D18DC430}"/>
    <cellStyle name="40% - Accent3 4" xfId="999" xr:uid="{4E134A23-3740-4175-A6FC-3E1D5EFB163B}"/>
    <cellStyle name="40% - Accent3 5" xfId="1000" xr:uid="{B3A47574-2D52-4368-BCED-67283306DB77}"/>
    <cellStyle name="40% - Accent3 6" xfId="1001" xr:uid="{39C310EF-C73D-4E43-8612-629A536C1389}"/>
    <cellStyle name="40% - Accent3 7" xfId="1002" xr:uid="{65F02FA4-F6E1-45EC-A923-3D56D74AABED}"/>
    <cellStyle name="40% - Accent3 8" xfId="1003" xr:uid="{9EB282EA-6635-454C-8D2A-F4B297DAD172}"/>
    <cellStyle name="40% - Accent3 9" xfId="1004" xr:uid="{B1D9BB48-DD71-4B4E-BC69-B5AA9A735140}"/>
    <cellStyle name="40% - Accent4" xfId="30" builtinId="43" customBuiltin="1"/>
    <cellStyle name="40% - Accent4 10" xfId="1005" xr:uid="{6190731D-2F17-4A7D-A945-8B9EBAA96F05}"/>
    <cellStyle name="40% - Accent4 11" xfId="1006" xr:uid="{1ABD5CF6-7DBF-40F3-9338-C2B08BC7D3AB}"/>
    <cellStyle name="40% - Accent4 12" xfId="1007" xr:uid="{F84FE48E-EE4C-4945-996E-72ABC3782EF1}"/>
    <cellStyle name="40% - Accent4 13" xfId="1008" xr:uid="{167C54D6-20D3-4423-863E-E4EB7EDD995B}"/>
    <cellStyle name="40% - Accent4 14" xfId="1009" xr:uid="{F09E17DF-D6ED-4776-B804-72BC199A6AF4}"/>
    <cellStyle name="40% - Accent4 15" xfId="1010" xr:uid="{E967B4ED-91DC-41BF-9815-117B60D880CB}"/>
    <cellStyle name="40% - Accent4 16" xfId="1011" xr:uid="{9746E6F1-60E4-415F-AB81-B6C4825AD96A}"/>
    <cellStyle name="40% - Accent4 17" xfId="1012" xr:uid="{0356F33B-FF3B-41E3-848F-DAD0DFEE741E}"/>
    <cellStyle name="40% - Accent4 18" xfId="1013" xr:uid="{214C967E-C449-447B-A62C-71E926244781}"/>
    <cellStyle name="40% - Accent4 19" xfId="1014" xr:uid="{A7EAE94C-DF3F-4374-804A-5EBBE89A20C9}"/>
    <cellStyle name="40% - Accent4 2" xfId="383" xr:uid="{3633331C-557D-4BE4-8E08-BFCEB0A0D5F0}"/>
    <cellStyle name="40% - Accent4 2 2" xfId="1015" xr:uid="{EF61F1AE-4D71-4A47-9A84-61A01A6E48A6}"/>
    <cellStyle name="40% - Accent4 2 3" xfId="1016" xr:uid="{F1D34D23-F3E7-4C55-95C2-6A4FD81A73AB}"/>
    <cellStyle name="40% - Accent4 20" xfId="1017" xr:uid="{149C9E63-E74D-440E-BA52-41ACE4E83E59}"/>
    <cellStyle name="40% - Accent4 21" xfId="1018" xr:uid="{D1435689-2BD4-4D42-AA4B-D900F81A2F7C}"/>
    <cellStyle name="40% - Accent4 22" xfId="1019" xr:uid="{4AAC0E9A-B9C9-4474-BE66-B799A44395F1}"/>
    <cellStyle name="40% - Accent4 23" xfId="1020" xr:uid="{B044049D-E88A-45A4-9312-CC561A3A6AC1}"/>
    <cellStyle name="40% - Accent4 3" xfId="1021" xr:uid="{22F46C55-92E4-4D6C-88D3-7F70F26E9076}"/>
    <cellStyle name="40% - Accent4 4" xfId="1022" xr:uid="{ABB72F52-7D60-4EAC-94BC-C77A6D92B881}"/>
    <cellStyle name="40% - Accent4 5" xfId="1023" xr:uid="{7655714A-5F29-4ABF-9597-BFF9A7380D2C}"/>
    <cellStyle name="40% - Accent4 6" xfId="1024" xr:uid="{43875125-2A38-4838-AFB3-DACDC7E92D40}"/>
    <cellStyle name="40% - Accent4 7" xfId="1025" xr:uid="{3AE5C275-67EB-46E9-B779-9873AD4055AD}"/>
    <cellStyle name="40% - Accent4 8" xfId="1026" xr:uid="{39CE49AA-489A-4C52-B8E8-20754BF13F14}"/>
    <cellStyle name="40% - Accent4 9" xfId="1027" xr:uid="{0255BD71-29BB-4E92-806B-DD4D90FF131A}"/>
    <cellStyle name="40% - Accent5" xfId="33" builtinId="47" customBuiltin="1"/>
    <cellStyle name="40% - Accent5 10" xfId="1028" xr:uid="{79946C15-0BEE-47A6-B2F6-903C64708400}"/>
    <cellStyle name="40% - Accent5 11" xfId="1029" xr:uid="{C62CB48C-DCAA-4048-B840-8DA08944DB91}"/>
    <cellStyle name="40% - Accent5 12" xfId="1030" xr:uid="{18CF528D-0152-46C9-9CAD-A03D19CD1332}"/>
    <cellStyle name="40% - Accent5 13" xfId="1031" xr:uid="{DFBD974A-5715-4932-B532-A27BA4330A8E}"/>
    <cellStyle name="40% - Accent5 14" xfId="1032" xr:uid="{4FD46DDD-6AD5-4871-8E15-3829E819C396}"/>
    <cellStyle name="40% - Accent5 15" xfId="1033" xr:uid="{34F13DF9-9867-4ECD-8690-AA9C9FB63C72}"/>
    <cellStyle name="40% - Accent5 16" xfId="1034" xr:uid="{291626F0-69EA-4DA4-83EF-9EE99F4DBA70}"/>
    <cellStyle name="40% - Accent5 17" xfId="1035" xr:uid="{EF64DB8D-65EA-42AE-B339-1DCD301D0AE2}"/>
    <cellStyle name="40% - Accent5 18" xfId="1036" xr:uid="{C1977806-B219-4925-A66A-7C574E4E5AA6}"/>
    <cellStyle name="40% - Accent5 19" xfId="1037" xr:uid="{82015294-1D8D-40AC-8A6E-DC888DAB7019}"/>
    <cellStyle name="40% - Accent5 2" xfId="384" xr:uid="{6233E4F8-2153-41EC-A0E8-2509EFFBD73F}"/>
    <cellStyle name="40% - Accent5 2 2" xfId="1038" xr:uid="{1046BDFD-5A43-4721-A1AE-A6A477766469}"/>
    <cellStyle name="40% - Accent5 2 3" xfId="1039" xr:uid="{EB2AE2B5-9CBF-484C-AD49-649873D9E358}"/>
    <cellStyle name="40% - Accent5 20" xfId="1040" xr:uid="{6C886F79-4AE1-4574-A923-474B7423B08F}"/>
    <cellStyle name="40% - Accent5 21" xfId="1041" xr:uid="{E0A4AA76-0600-4133-A341-5F6A08690BFC}"/>
    <cellStyle name="40% - Accent5 22" xfId="1042" xr:uid="{475858B6-959C-4DC9-9E3D-8674CAA81A52}"/>
    <cellStyle name="40% - Accent5 23" xfId="1043" xr:uid="{C6401A4E-5AEA-420C-AAB3-6BEC223B41C3}"/>
    <cellStyle name="40% - Accent5 3" xfId="1044" xr:uid="{27A810E8-EE3A-4E59-88B0-618DA31094EC}"/>
    <cellStyle name="40% - Accent5 4" xfId="1045" xr:uid="{3DC75507-BEFC-42F6-B52B-8170458EE55F}"/>
    <cellStyle name="40% - Accent5 5" xfId="1046" xr:uid="{CF2E8D24-5355-4104-B206-CECD17BD7D63}"/>
    <cellStyle name="40% - Accent5 6" xfId="1047" xr:uid="{9BFD038E-ECEC-4FA8-A06B-C2D29C439D1A}"/>
    <cellStyle name="40% - Accent5 7" xfId="1048" xr:uid="{377B1963-9A3A-4E52-86E8-C0A6EB3CCB01}"/>
    <cellStyle name="40% - Accent5 8" xfId="1049" xr:uid="{1BF0BCDE-B9FD-4843-A73A-1D2ADF9C4D18}"/>
    <cellStyle name="40% - Accent5 9" xfId="1050" xr:uid="{6A725B69-DEDE-4D66-967A-4B5543C5A5A0}"/>
    <cellStyle name="40% - Accent6" xfId="36" builtinId="51" customBuiltin="1"/>
    <cellStyle name="40% - Accent6 10" xfId="1051" xr:uid="{9E533966-C858-43B2-865A-AD1619E53C42}"/>
    <cellStyle name="40% - Accent6 11" xfId="1052" xr:uid="{766C38AD-E93C-4B14-87D7-F8D4FE43D66F}"/>
    <cellStyle name="40% - Accent6 12" xfId="1053" xr:uid="{3E0662C4-2DD5-4E68-A4BB-A3E794E3361E}"/>
    <cellStyle name="40% - Accent6 13" xfId="1054" xr:uid="{0E33357E-38B0-4B10-A012-85A156932A7D}"/>
    <cellStyle name="40% - Accent6 14" xfId="1055" xr:uid="{94C13A0D-59CE-4012-9E07-0C900CD60C7C}"/>
    <cellStyle name="40% - Accent6 15" xfId="1056" xr:uid="{8B2EB1E4-B47E-4F97-927C-3875A885CF31}"/>
    <cellStyle name="40% - Accent6 16" xfId="1057" xr:uid="{519126B8-FE57-4409-914F-51675FABEBCD}"/>
    <cellStyle name="40% - Accent6 17" xfId="1058" xr:uid="{09E61298-6620-4C07-A804-1D4382728018}"/>
    <cellStyle name="40% - Accent6 18" xfId="1059" xr:uid="{CBCDC60C-0BD0-405B-BF80-909C271E90B7}"/>
    <cellStyle name="40% - Accent6 19" xfId="1060" xr:uid="{95CF1D0D-6776-451B-B65B-0C8948EBA43F}"/>
    <cellStyle name="40% - Accent6 2" xfId="385" xr:uid="{55C69A0E-9E31-4533-8112-D3DAA9F734B6}"/>
    <cellStyle name="40% - Accent6 2 2" xfId="1061" xr:uid="{BD3B03FE-0213-43A8-9B56-02B420E362B0}"/>
    <cellStyle name="40% - Accent6 2 3" xfId="1062" xr:uid="{A926187B-A4AA-4F6F-9B1A-5DFC0FAFE718}"/>
    <cellStyle name="40% - Accent6 20" xfId="1063" xr:uid="{C42C5E48-7DD8-4391-B6FC-53782AE76E2F}"/>
    <cellStyle name="40% - Accent6 21" xfId="1064" xr:uid="{2BCF2D99-4A26-4148-967D-4E2FC5992CA7}"/>
    <cellStyle name="40% - Accent6 22" xfId="1065" xr:uid="{B05CDD71-9681-4A28-AC63-9DC2ED1C32FD}"/>
    <cellStyle name="40% - Accent6 23" xfId="1066" xr:uid="{3524F8EF-05D2-4EE5-BCD6-761D87E44CA1}"/>
    <cellStyle name="40% - Accent6 3" xfId="1067" xr:uid="{8286A842-17A7-458F-B94C-CB009BD58280}"/>
    <cellStyle name="40% - Accent6 4" xfId="1068" xr:uid="{D6F9ADBE-5059-499C-A9B5-C130668114D8}"/>
    <cellStyle name="40% - Accent6 5" xfId="1069" xr:uid="{5F327F55-E43B-4763-B143-3E775025673B}"/>
    <cellStyle name="40% - Accent6 6" xfId="1070" xr:uid="{D9F57DC7-55C4-40B8-9E08-D5A1680B8461}"/>
    <cellStyle name="40% - Accent6 7" xfId="1071" xr:uid="{68DEAD61-B774-48EF-81DC-B3F03F50A5D7}"/>
    <cellStyle name="40% - Accent6 8" xfId="1072" xr:uid="{432144F7-12B0-4480-8F47-83EC86E51AB5}"/>
    <cellStyle name="40% - Accent6 9" xfId="1073" xr:uid="{46A83B46-07A5-4A1A-B693-74C33D185970}"/>
    <cellStyle name="40% - Akzent1" xfId="1074" xr:uid="{EA37AB53-C3C2-46CB-BDF1-864396C53B2F}"/>
    <cellStyle name="40% - Akzent2" xfId="1075" xr:uid="{9043A22A-4FB3-49B7-B251-AA1387DB79A0}"/>
    <cellStyle name="40% - Akzent3" xfId="1076" xr:uid="{1CDEDE14-2A3A-4FF5-A085-75248F902A21}"/>
    <cellStyle name="40% - Akzent4" xfId="1077" xr:uid="{F7938F77-5532-4F9C-8FFD-7707CBCDA374}"/>
    <cellStyle name="40% - Akzent5" xfId="1078" xr:uid="{F0A92E1A-0CA1-4560-8611-1A322545684D}"/>
    <cellStyle name="40% - Akzent6" xfId="1079" xr:uid="{69B3D175-A9E8-4559-A5BB-50EFF523BB43}"/>
    <cellStyle name="5x indented GHG Textfiels" xfId="1080" xr:uid="{729CA595-A63E-4C6D-B64A-F20AC5FFE11A}"/>
    <cellStyle name="5x indented GHG Textfiels 2" xfId="1081" xr:uid="{BB76D230-C09B-484C-97BC-3B3C32385546}"/>
    <cellStyle name="5x indented GHG Textfiels 3" xfId="1082" xr:uid="{991BD086-AFCC-4349-A7EB-B284417D1A2B}"/>
    <cellStyle name="5x indented GHG Textfiels 4" xfId="1083" xr:uid="{C15904FF-E443-4A2A-9E68-83F5773D4FA1}"/>
    <cellStyle name="5x indented GHG Textfiels_A4-3" xfId="1084" xr:uid="{51DA7CCD-3087-4AC3-A661-0777A708D0A1}"/>
    <cellStyle name="60 % - Accent1 10" xfId="1085" xr:uid="{E29D6E8D-ACAF-40D5-9CB6-0C95FE376C5F}"/>
    <cellStyle name="60 % - Accent1 11" xfId="1086" xr:uid="{EC7C3C00-3B3D-410B-B4AC-5744DE1BDBB9}"/>
    <cellStyle name="60 % - Accent1 12" xfId="1087" xr:uid="{FC097D5E-09BA-4F54-9A7E-0FC450EDAB3B}"/>
    <cellStyle name="60 % - Accent1 13" xfId="1088" xr:uid="{0B4C5AD2-7043-4EED-9600-EE3F974B19C1}"/>
    <cellStyle name="60 % - Accent1 14" xfId="1089" xr:uid="{C713C5A0-8B1C-4A12-8577-D9C9BDFBB2C3}"/>
    <cellStyle name="60 % - Accent1 15" xfId="1090" xr:uid="{13AD592E-7E8B-4B82-BEC0-0ADA7F3E5788}"/>
    <cellStyle name="60 % - Accent1 16" xfId="1091" xr:uid="{81DFC5AB-0978-407C-A18F-9DC2B3EA5F15}"/>
    <cellStyle name="60 % - Accent1 17" xfId="1092" xr:uid="{11B9DE36-2A23-49A6-AADC-2E6A3A1190A6}"/>
    <cellStyle name="60 % - Accent1 18" xfId="1093" xr:uid="{C84943A4-8169-4940-A84E-024A25E0D3F5}"/>
    <cellStyle name="60 % - Accent1 19" xfId="1094" xr:uid="{43A08515-3A3E-41D1-A7AA-1F3F84DA9772}"/>
    <cellStyle name="60 % - Accent1 2" xfId="1095" xr:uid="{017AB050-E083-454E-B318-C07AFBA67961}"/>
    <cellStyle name="60 % - Accent1 20" xfId="1096" xr:uid="{B65D3AB7-7A27-4FA8-8E5B-601CFAC92C14}"/>
    <cellStyle name="60 % - Accent1 21" xfId="1097" xr:uid="{6C69954A-9843-46EC-AC49-6E7C452E97D3}"/>
    <cellStyle name="60 % - Accent1 22" xfId="1098" xr:uid="{99008961-6AF5-4F84-9E0E-2FFD93CD746D}"/>
    <cellStyle name="60 % - Accent1 23" xfId="1099" xr:uid="{5787EFF1-115F-41A6-ADEC-A4E48D139368}"/>
    <cellStyle name="60 % - Accent1 24" xfId="1100" xr:uid="{32201DBD-06A6-4DA2-916B-F83FFBC8FF5A}"/>
    <cellStyle name="60 % - Accent1 25" xfId="1101" xr:uid="{2ADCF067-E3C1-487E-B9E3-B519A5156F73}"/>
    <cellStyle name="60 % - Accent1 26" xfId="1102" xr:uid="{D890E592-9C76-4768-998C-48581DE94EBE}"/>
    <cellStyle name="60 % - Accent1 3" xfId="1103" xr:uid="{F8CF1F81-D055-4DAC-B73E-A2BC9734E431}"/>
    <cellStyle name="60 % - Accent1 4" xfId="1104" xr:uid="{868470E6-B781-4648-8FA6-8D14DAE57EBB}"/>
    <cellStyle name="60 % - Accent1 5" xfId="1105" xr:uid="{56F8DD4C-A803-4625-9805-D288EECB355B}"/>
    <cellStyle name="60 % - Accent1 6" xfId="1106" xr:uid="{9145BC9F-FD44-4BD8-BD28-27A05FECBF05}"/>
    <cellStyle name="60 % - Accent1 7" xfId="1107" xr:uid="{DF23D4EB-E5AD-4B64-99C2-99C89215358D}"/>
    <cellStyle name="60 % - Accent1 8" xfId="1108" xr:uid="{16C47146-261F-4C01-828A-FDB1E8E92D4C}"/>
    <cellStyle name="60 % - Accent1 9" xfId="1109" xr:uid="{8A4BA671-ADC2-41B1-81E1-C619969854CC}"/>
    <cellStyle name="60 % - Accent2 10" xfId="1110" xr:uid="{2C3E634F-87D9-4E67-A11B-0A31E2BAB9BC}"/>
    <cellStyle name="60 % - Accent2 11" xfId="1111" xr:uid="{BFDE355A-EEEB-42FD-AECC-363C46E63474}"/>
    <cellStyle name="60 % - Accent2 12" xfId="1112" xr:uid="{31968A49-3631-4C40-855B-27674C2B7E9F}"/>
    <cellStyle name="60 % - Accent2 13" xfId="1113" xr:uid="{5607709A-CD29-4318-848C-DAC9D9A6A042}"/>
    <cellStyle name="60 % - Accent2 14" xfId="1114" xr:uid="{56EA3B1D-E21D-4063-A1B5-83BDD54C68EC}"/>
    <cellStyle name="60 % - Accent2 15" xfId="1115" xr:uid="{025CA4FF-5F89-491E-8AC0-2ADF287828D6}"/>
    <cellStyle name="60 % - Accent2 16" xfId="1116" xr:uid="{2F65DA10-1BBC-40BE-9936-1FAE719F2E28}"/>
    <cellStyle name="60 % - Accent2 17" xfId="1117" xr:uid="{65633C7E-EB56-4EAC-9BC7-D5E96065B54F}"/>
    <cellStyle name="60 % - Accent2 18" xfId="1118" xr:uid="{D97C8B7F-CB40-4BA7-98F2-4B1DDA05A57B}"/>
    <cellStyle name="60 % - Accent2 19" xfId="1119" xr:uid="{2E88A45A-4D50-454E-A54E-35BBFCAEF957}"/>
    <cellStyle name="60 % - Accent2 2" xfId="1120" xr:uid="{31A712CF-D5A2-4482-B144-26150F5F5C89}"/>
    <cellStyle name="60 % - Accent2 20" xfId="1121" xr:uid="{37EB692E-DB5F-4A03-A4DF-6869A29B50DB}"/>
    <cellStyle name="60 % - Accent2 21" xfId="1122" xr:uid="{93C2EA4C-9D00-4EFA-8849-E83E085356DB}"/>
    <cellStyle name="60 % - Accent2 22" xfId="1123" xr:uid="{E211948E-EB17-4D0E-B6A6-FA556936BA74}"/>
    <cellStyle name="60 % - Accent2 23" xfId="1124" xr:uid="{2B2FE163-D532-42FB-866A-3A9BC97488E3}"/>
    <cellStyle name="60 % - Accent2 24" xfId="1125" xr:uid="{5B6FE6F9-A921-41DA-867C-563E51722478}"/>
    <cellStyle name="60 % - Accent2 25" xfId="1126" xr:uid="{D5CA6A51-460F-4E0B-93FD-65C2D402095C}"/>
    <cellStyle name="60 % - Accent2 26" xfId="1127" xr:uid="{09C218B5-9E75-4AE0-98B4-83C3B1A788A5}"/>
    <cellStyle name="60 % - Accent2 3" xfId="1128" xr:uid="{E205CC4E-0121-4FC2-AC22-7246BCCF9835}"/>
    <cellStyle name="60 % - Accent2 4" xfId="1129" xr:uid="{A0D57873-326C-485D-B7FB-B2F1968C7399}"/>
    <cellStyle name="60 % - Accent2 5" xfId="1130" xr:uid="{ED5AA995-A3B3-4E9E-A687-F66BF9E6CC16}"/>
    <cellStyle name="60 % - Accent2 6" xfId="1131" xr:uid="{CA562D3A-C16F-4B7B-8721-10F858F56E48}"/>
    <cellStyle name="60 % - Accent2 7" xfId="1132" xr:uid="{FCCF1139-9AD9-4474-B029-DC43441C7EDF}"/>
    <cellStyle name="60 % - Accent2 8" xfId="1133" xr:uid="{F722F66D-4BA1-4837-B211-8008451F0A04}"/>
    <cellStyle name="60 % - Accent2 9" xfId="1134" xr:uid="{88A2678D-1789-489B-95B3-C7C5FD1285AB}"/>
    <cellStyle name="60 % - Accent3 10" xfId="1135" xr:uid="{05F7E73E-94FD-43F1-86EC-C7FC70A9986C}"/>
    <cellStyle name="60 % - Accent3 11" xfId="1136" xr:uid="{CA90CADD-722F-41FD-9264-A542B21A753C}"/>
    <cellStyle name="60 % - Accent3 12" xfId="1137" xr:uid="{FB126947-0413-4810-886A-116A4B76722A}"/>
    <cellStyle name="60 % - Accent3 13" xfId="1138" xr:uid="{CEA0DB7A-5583-4683-8BB5-108BC18FEDCA}"/>
    <cellStyle name="60 % - Accent3 14" xfId="1139" xr:uid="{F487BFC4-016C-435A-8301-8122635F7DA1}"/>
    <cellStyle name="60 % - Accent3 15" xfId="1140" xr:uid="{8D2368E8-783E-43DA-BE80-2D633571A71E}"/>
    <cellStyle name="60 % - Accent3 16" xfId="1141" xr:uid="{4FA0E4F2-7FFE-4418-B3EC-36C75257B230}"/>
    <cellStyle name="60 % - Accent3 17" xfId="1142" xr:uid="{843E66AA-30CD-4E2E-AB52-57C97AFC5423}"/>
    <cellStyle name="60 % - Accent3 18" xfId="1143" xr:uid="{B40C1CE2-DF3B-4FD4-B845-5E71447EEA9C}"/>
    <cellStyle name="60 % - Accent3 19" xfId="1144" xr:uid="{07F26B14-FF3A-4D7B-960C-5E47D5746AB0}"/>
    <cellStyle name="60 % - Accent3 2" xfId="1145" xr:uid="{4E8012FD-042C-48EF-A6A1-CECF05143C91}"/>
    <cellStyle name="60 % - Accent3 20" xfId="1146" xr:uid="{65D33742-99A4-46A1-B069-AC6156DAB006}"/>
    <cellStyle name="60 % - Accent3 21" xfId="1147" xr:uid="{F34B10F1-C189-4B90-8CFE-5640708B6DA1}"/>
    <cellStyle name="60 % - Accent3 22" xfId="1148" xr:uid="{EC25CAE0-0282-40B2-A353-FF510E56E171}"/>
    <cellStyle name="60 % - Accent3 23" xfId="1149" xr:uid="{43CBB38B-3B1F-45EA-B550-00546EBB4E01}"/>
    <cellStyle name="60 % - Accent3 24" xfId="1150" xr:uid="{E83EFAF8-6D5F-457F-B92F-1759952A7E56}"/>
    <cellStyle name="60 % - Accent3 25" xfId="1151" xr:uid="{847156A5-42A7-4789-91C3-7612D8B45010}"/>
    <cellStyle name="60 % - Accent3 26" xfId="1152" xr:uid="{09D50ECD-CC59-4840-AE80-BC91D8C0C738}"/>
    <cellStyle name="60 % - Accent3 3" xfId="1153" xr:uid="{BD925CF8-2B5D-42A9-AFD0-53EBF6ED2C36}"/>
    <cellStyle name="60 % - Accent3 4" xfId="1154" xr:uid="{DDB20EFB-8464-463C-982E-4D5528DE27CC}"/>
    <cellStyle name="60 % - Accent3 5" xfId="1155" xr:uid="{6C9CD2FD-05DE-4B15-91E4-EBDD6B05B467}"/>
    <cellStyle name="60 % - Accent3 6" xfId="1156" xr:uid="{87ED887D-6B96-46A5-93E7-8529694CA4AE}"/>
    <cellStyle name="60 % - Accent3 7" xfId="1157" xr:uid="{8E7EAF20-46DA-4878-B0E6-B2C1D23ED8B2}"/>
    <cellStyle name="60 % - Accent3 8" xfId="1158" xr:uid="{DEE2A220-4B51-491C-AF21-67C5A56A37EE}"/>
    <cellStyle name="60 % - Accent3 9" xfId="1159" xr:uid="{6649048B-F50A-48FE-B7F3-6EA76E03AB12}"/>
    <cellStyle name="60 % - Accent4 10" xfId="1160" xr:uid="{3C60E87B-D1A6-4277-8864-A6504D523DAC}"/>
    <cellStyle name="60 % - Accent4 11" xfId="1161" xr:uid="{70901C31-F0C5-4F40-BF55-0D058053D886}"/>
    <cellStyle name="60 % - Accent4 12" xfId="1162" xr:uid="{7A8E9340-4B8C-45A8-8DD7-07B0149D3B96}"/>
    <cellStyle name="60 % - Accent4 13" xfId="1163" xr:uid="{75BE9671-8DA0-4620-B543-638C522EC1C9}"/>
    <cellStyle name="60 % - Accent4 14" xfId="1164" xr:uid="{91BC39F0-7932-46EC-83E6-89E3B9A72AE6}"/>
    <cellStyle name="60 % - Accent4 15" xfId="1165" xr:uid="{01246EC3-FA95-44D4-B710-8018BB9680E3}"/>
    <cellStyle name="60 % - Accent4 16" xfId="1166" xr:uid="{F8929261-CA9B-4378-9626-C966E5B10E37}"/>
    <cellStyle name="60 % - Accent4 17" xfId="1167" xr:uid="{F8F7DEAD-2F96-42AE-BF0E-CCF1EA0EE1F7}"/>
    <cellStyle name="60 % - Accent4 18" xfId="1168" xr:uid="{EB945378-2D44-4FC6-9FC8-1AD9E56D7F2D}"/>
    <cellStyle name="60 % - Accent4 19" xfId="1169" xr:uid="{7D7A43A0-B4A8-45F9-BCF0-010AA1589206}"/>
    <cellStyle name="60 % - Accent4 2" xfId="1170" xr:uid="{A268D557-CAF3-4DB9-8D58-CADDB2E5A13E}"/>
    <cellStyle name="60 % - Accent4 20" xfId="1171" xr:uid="{A7BF0BD4-5B88-471B-B02A-967E3F334C58}"/>
    <cellStyle name="60 % - Accent4 21" xfId="1172" xr:uid="{08F7DD53-CB72-47AB-A295-A464CCA7A336}"/>
    <cellStyle name="60 % - Accent4 22" xfId="1173" xr:uid="{B5E42B1A-01C1-4813-8C6D-67BC8D9387A6}"/>
    <cellStyle name="60 % - Accent4 23" xfId="1174" xr:uid="{09AFE684-CA83-40D8-A8DC-3BE3F07A9333}"/>
    <cellStyle name="60 % - Accent4 24" xfId="1175" xr:uid="{42369429-CAB7-4781-BC62-45888778281A}"/>
    <cellStyle name="60 % - Accent4 25" xfId="1176" xr:uid="{EF5DDB3D-FE01-4BBA-B397-0CAA727F38C7}"/>
    <cellStyle name="60 % - Accent4 26" xfId="1177" xr:uid="{6C920E71-6891-4A16-A9A9-3A27A4EF6B68}"/>
    <cellStyle name="60 % - Accent4 3" xfId="1178" xr:uid="{BAA661AE-007D-4B0F-8F67-594A4B314CD7}"/>
    <cellStyle name="60 % - Accent4 4" xfId="1179" xr:uid="{41776A4A-2EA3-44C3-8D48-F6B5CD28FD73}"/>
    <cellStyle name="60 % - Accent4 5" xfId="1180" xr:uid="{368B6978-A41C-47AE-9BE6-2BB9CD0929CB}"/>
    <cellStyle name="60 % - Accent4 6" xfId="1181" xr:uid="{EED9A8B5-90B0-4D82-B918-F464DCE13D09}"/>
    <cellStyle name="60 % - Accent4 7" xfId="1182" xr:uid="{04433C14-5CF6-4A02-8523-632EA3F6650E}"/>
    <cellStyle name="60 % - Accent4 8" xfId="1183" xr:uid="{6EF0351D-5739-419D-84A6-26039A9BB1EA}"/>
    <cellStyle name="60 % - Accent4 9" xfId="1184" xr:uid="{84329E91-AA97-4F8C-8040-32C937455F99}"/>
    <cellStyle name="60 % - Accent5 10" xfId="1185" xr:uid="{9803543B-921A-4982-9677-DB373585DBA4}"/>
    <cellStyle name="60 % - Accent5 11" xfId="1186" xr:uid="{D91845A3-DDAD-48A3-9BA0-3D697DDB9A5E}"/>
    <cellStyle name="60 % - Accent5 12" xfId="1187" xr:uid="{9BF21CBD-7310-413A-8E71-07C81845702E}"/>
    <cellStyle name="60 % - Accent5 13" xfId="1188" xr:uid="{1C95B3E0-8A08-4078-8C23-BB24E71BFE82}"/>
    <cellStyle name="60 % - Accent5 14" xfId="1189" xr:uid="{37159037-2D11-4959-BBD4-5A3933AFA3C7}"/>
    <cellStyle name="60 % - Accent5 15" xfId="1190" xr:uid="{3F16B0F2-7DCA-47C7-A09E-8DA25839E580}"/>
    <cellStyle name="60 % - Accent5 16" xfId="1191" xr:uid="{728CBCC7-7F5E-4A05-9E48-88E6077F6943}"/>
    <cellStyle name="60 % - Accent5 17" xfId="1192" xr:uid="{3DC1B995-7825-438E-B902-2BB20AD3CDAB}"/>
    <cellStyle name="60 % - Accent5 18" xfId="1193" xr:uid="{70993DA6-C1B1-4068-BA18-09F72158956D}"/>
    <cellStyle name="60 % - Accent5 19" xfId="1194" xr:uid="{933BCF65-194B-4D61-A7BE-9C93ACEF9BCD}"/>
    <cellStyle name="60 % - Accent5 2" xfId="1195" xr:uid="{6EE4BC08-B1EF-40F9-A78B-490C9002D383}"/>
    <cellStyle name="60 % - Accent5 20" xfId="1196" xr:uid="{9279E53E-094F-42BF-AECC-BA9C917ACF56}"/>
    <cellStyle name="60 % - Accent5 21" xfId="1197" xr:uid="{E569F366-31A9-4638-81BC-376D391F9C9F}"/>
    <cellStyle name="60 % - Accent5 22" xfId="1198" xr:uid="{651B6B40-5D16-4F08-989C-3E459BC350F2}"/>
    <cellStyle name="60 % - Accent5 23" xfId="1199" xr:uid="{CD9EEB3B-5433-442A-A9F3-F9919B6B2A5B}"/>
    <cellStyle name="60 % - Accent5 24" xfId="1200" xr:uid="{B5709E9A-ABBE-41CB-9DB1-E0692C46C29D}"/>
    <cellStyle name="60 % - Accent5 25" xfId="1201" xr:uid="{A929EC81-5F3C-4FCE-9005-F11515752A5C}"/>
    <cellStyle name="60 % - Accent5 26" xfId="1202" xr:uid="{5C8A2D63-40E9-4B94-80AE-1622706B506F}"/>
    <cellStyle name="60 % - Accent5 3" xfId="1203" xr:uid="{58E14FE5-88C9-480D-9C79-20DBD27B0AA6}"/>
    <cellStyle name="60 % - Accent5 4" xfId="1204" xr:uid="{A67492E6-9620-4C1E-91D2-ED2991F0DDE7}"/>
    <cellStyle name="60 % - Accent5 5" xfId="1205" xr:uid="{51F44600-3DF9-47E2-B0AE-E02DBAA7C06D}"/>
    <cellStyle name="60 % - Accent5 6" xfId="1206" xr:uid="{9E10E5A3-3079-43A5-879A-A89A86B5887B}"/>
    <cellStyle name="60 % - Accent5 7" xfId="1207" xr:uid="{B939413B-F100-465B-8F9D-E4D5CE9AA6C1}"/>
    <cellStyle name="60 % - Accent5 8" xfId="1208" xr:uid="{0CA9E48E-EBE7-4F3B-B1B1-8E857B1E81A3}"/>
    <cellStyle name="60 % - Accent5 9" xfId="1209" xr:uid="{D62EDDFC-EBAC-4DB3-9D8F-34D3AA6061F7}"/>
    <cellStyle name="60 % - Accent6 10" xfId="1210" xr:uid="{DC882ECB-5074-4A19-AE32-A910D927265F}"/>
    <cellStyle name="60 % - Accent6 11" xfId="1211" xr:uid="{3826F820-405F-44C5-83FA-C598CF58F67F}"/>
    <cellStyle name="60 % - Accent6 12" xfId="1212" xr:uid="{EC8EBFBA-50D3-43E4-BB38-6CE5FAD194C2}"/>
    <cellStyle name="60 % - Accent6 13" xfId="1213" xr:uid="{B149C79B-3074-4999-9774-AED23274146D}"/>
    <cellStyle name="60 % - Accent6 14" xfId="1214" xr:uid="{85A69EEB-24B5-4E80-9917-61166FF4B01F}"/>
    <cellStyle name="60 % - Accent6 15" xfId="1215" xr:uid="{A09117F2-DDD2-4D9A-AD0A-88C111B2766F}"/>
    <cellStyle name="60 % - Accent6 16" xfId="1216" xr:uid="{F2DF773E-8E81-4AA2-B959-D4E1DE895F2D}"/>
    <cellStyle name="60 % - Accent6 17" xfId="1217" xr:uid="{0D371815-6AA3-49B1-B2F5-549BD625AEE6}"/>
    <cellStyle name="60 % - Accent6 18" xfId="1218" xr:uid="{8627D391-405D-4B95-B56C-E415011E962F}"/>
    <cellStyle name="60 % - Accent6 19" xfId="1219" xr:uid="{8A39507B-7E55-43A6-BA3D-CDAF302E4F1A}"/>
    <cellStyle name="60 % - Accent6 2" xfId="1220" xr:uid="{670D8CFC-4EAA-4714-AECB-0B8BBAC85FC2}"/>
    <cellStyle name="60 % - Accent6 20" xfId="1221" xr:uid="{F52F5878-7AFB-4D92-89EB-4B0DDA09A4CA}"/>
    <cellStyle name="60 % - Accent6 21" xfId="1222" xr:uid="{656CE8F8-E0C6-4456-ACCC-5A609AA01D50}"/>
    <cellStyle name="60 % - Accent6 22" xfId="1223" xr:uid="{2CD18A8F-0187-4767-BEAA-213F9932F8FB}"/>
    <cellStyle name="60 % - Accent6 23" xfId="1224" xr:uid="{D3A99B9B-B54F-4448-AA7B-6EB86E5E0BEF}"/>
    <cellStyle name="60 % - Accent6 24" xfId="1225" xr:uid="{57BF59E8-8AA6-4265-B713-73D2BEF3DF5F}"/>
    <cellStyle name="60 % - Accent6 25" xfId="1226" xr:uid="{00E66C03-6D51-4548-9A5A-44A602139E18}"/>
    <cellStyle name="60 % - Accent6 26" xfId="1227" xr:uid="{8DE9557F-A23A-4236-8688-AD93BCB3EE9A}"/>
    <cellStyle name="60 % - Accent6 3" xfId="1228" xr:uid="{A3DF94B6-E66C-4EF2-966E-CACC0B950230}"/>
    <cellStyle name="60 % - Accent6 4" xfId="1229" xr:uid="{5C01C500-0990-4242-9ACB-57B47F0B4B2C}"/>
    <cellStyle name="60 % - Accent6 5" xfId="1230" xr:uid="{048B7BCB-F62E-48B7-A538-BBE3271C4B23}"/>
    <cellStyle name="60 % - Accent6 6" xfId="1231" xr:uid="{643BFD99-F067-41DF-BC82-491379C2472D}"/>
    <cellStyle name="60 % - Accent6 7" xfId="1232" xr:uid="{88F90562-9075-474F-9C51-CE967CFF748B}"/>
    <cellStyle name="60 % - Accent6 8" xfId="1233" xr:uid="{F5F76B16-523A-4482-854C-4807B4644F7F}"/>
    <cellStyle name="60 % - Accent6 9" xfId="1234" xr:uid="{245656AF-A2A9-4F59-A7E2-0EB5F919BD82}"/>
    <cellStyle name="60% - Accent1 10" xfId="1235" xr:uid="{FE10AC8F-4CAA-46A2-AC03-55E83939A6FB}"/>
    <cellStyle name="60% - Accent1 11" xfId="1236" xr:uid="{E7D79527-8FF5-45AB-9305-CC0D64977B28}"/>
    <cellStyle name="60% - Accent1 12" xfId="1237" xr:uid="{33401B89-B0B7-462C-84ED-AD276335BA1D}"/>
    <cellStyle name="60% - Accent1 13" xfId="1238" xr:uid="{29029BBE-C427-4C0A-A88B-C4B35BC36FDA}"/>
    <cellStyle name="60% - Accent1 14" xfId="1239" xr:uid="{660DEFD7-6AC4-491E-A569-379319612A6F}"/>
    <cellStyle name="60% - Accent1 15" xfId="1240" xr:uid="{3DC69EAC-B3B0-49DD-AFD6-A9785762C366}"/>
    <cellStyle name="60% - Accent1 16" xfId="1241" xr:uid="{4F842496-A7A5-4F47-BEA5-B7D125E31051}"/>
    <cellStyle name="60% - Accent1 17" xfId="1242" xr:uid="{C79E34FD-2A2C-4199-8F36-6DCD385A2EDB}"/>
    <cellStyle name="60% - Accent1 18" xfId="1243" xr:uid="{9F395B5A-FF0A-42DE-8681-6D4BF19E08D7}"/>
    <cellStyle name="60% - Accent1 19" xfId="1244" xr:uid="{88185DDD-92A0-4B0F-88F5-A0065D7726E5}"/>
    <cellStyle name="60% - Accent1 2" xfId="386" xr:uid="{37DBD390-10DD-4443-820E-74F0432B8156}"/>
    <cellStyle name="60% - Accent1 2 2" xfId="1245" xr:uid="{371749ED-36DB-40C4-8DEA-1F02D3190202}"/>
    <cellStyle name="60% - Accent1 2 3" xfId="1246" xr:uid="{E863BD57-4829-41A1-A06A-CC0306D472DF}"/>
    <cellStyle name="60% - Accent1 20" xfId="1247" xr:uid="{74FA0D2E-1166-4039-AA44-72B60F0F5FFE}"/>
    <cellStyle name="60% - Accent1 21" xfId="1248" xr:uid="{5C969B26-66FE-45C0-B9B8-9E870F07945D}"/>
    <cellStyle name="60% - Accent1 22" xfId="1249" xr:uid="{F50179A0-1DAD-446E-B065-BA94AC0CEDDB}"/>
    <cellStyle name="60% - Accent1 23" xfId="1250" xr:uid="{F4333217-CB01-4363-A62D-C22D08D77A8B}"/>
    <cellStyle name="60% - Accent1 24" xfId="357" xr:uid="{6AC017F3-097F-40BF-B8A3-4E7019AD80DF}"/>
    <cellStyle name="60% - Accent1 3" xfId="1251" xr:uid="{AD69424C-33E1-42AD-95CA-BDEEE3F305FF}"/>
    <cellStyle name="60% - Accent1 4" xfId="1252" xr:uid="{02A3A140-7E01-4C67-8C91-EB0E7B08AC49}"/>
    <cellStyle name="60% - Accent1 5" xfId="1253" xr:uid="{2FE2E6D5-C681-4837-9A0F-8CF7EB5D6100}"/>
    <cellStyle name="60% - Accent1 6" xfId="1254" xr:uid="{8BE40DCD-623F-42E3-AFB3-3027F554B7FD}"/>
    <cellStyle name="60% - Accent1 7" xfId="1255" xr:uid="{AF3CF8E5-77C7-49BD-8335-3D626D4DF886}"/>
    <cellStyle name="60% - Accent1 8" xfId="1256" xr:uid="{D0D79B7B-4B8D-46E6-8FF7-2CC26B0A3053}"/>
    <cellStyle name="60% - Accent1 9" xfId="1257" xr:uid="{7FF13534-9D6D-47E1-82BE-BD89285D933C}"/>
    <cellStyle name="60% - Accent2 10" xfId="1258" xr:uid="{45664BEB-F96E-4DD1-9408-EF66B472A73B}"/>
    <cellStyle name="60% - Accent2 11" xfId="1259" xr:uid="{0F845675-5845-492E-81E7-FD9885A2DB04}"/>
    <cellStyle name="60% - Accent2 12" xfId="1260" xr:uid="{BFDD0949-4981-425E-BCD9-C62F113BE14E}"/>
    <cellStyle name="60% - Accent2 13" xfId="1261" xr:uid="{8B1C29A7-ADB7-41CC-B9EF-6FD62115B779}"/>
    <cellStyle name="60% - Accent2 14" xfId="1262" xr:uid="{9972E8C6-6E2E-466A-B42D-4D32B71D8856}"/>
    <cellStyle name="60% - Accent2 15" xfId="1263" xr:uid="{D89C02ED-BB32-4D7B-88B9-E4FF922E44F0}"/>
    <cellStyle name="60% - Accent2 16" xfId="1264" xr:uid="{DCF018E2-51B8-42BA-8B2A-B381A53734FC}"/>
    <cellStyle name="60% - Accent2 17" xfId="1265" xr:uid="{E8943A55-36C7-4CC1-8EB3-9B7EF182FE74}"/>
    <cellStyle name="60% - Accent2 18" xfId="1266" xr:uid="{725C0B50-D921-4631-8802-B2EB15B67435}"/>
    <cellStyle name="60% - Accent2 19" xfId="1267" xr:uid="{6BA53917-9F3D-4FF7-B57A-0EDECB493AF6}"/>
    <cellStyle name="60% - Accent2 2" xfId="387" xr:uid="{F0235F52-7115-4C8B-A514-B50CF963DC12}"/>
    <cellStyle name="60% - Accent2 2 2" xfId="1268" xr:uid="{65716DBD-5715-487F-8B3D-D73E3B825271}"/>
    <cellStyle name="60% - Accent2 2 3" xfId="1269" xr:uid="{A63F541B-2246-456D-8014-1BD3C36F156A}"/>
    <cellStyle name="60% - Accent2 20" xfId="1270" xr:uid="{9D7A4D97-2966-4575-A367-E342B89461B7}"/>
    <cellStyle name="60% - Accent2 21" xfId="1271" xr:uid="{9C93AF2A-F36E-4CA4-91F6-49E245A51850}"/>
    <cellStyle name="60% - Accent2 22" xfId="1272" xr:uid="{8CBBBA0C-0E41-4F98-B843-F9C1B1D317E9}"/>
    <cellStyle name="60% - Accent2 23" xfId="1273" xr:uid="{A51F1B1E-4397-4651-86D1-41F6F7CF8E0C}"/>
    <cellStyle name="60% - Accent2 24" xfId="358" xr:uid="{1B92B7E4-1F15-4E37-9ACA-CC7BF6AEB067}"/>
    <cellStyle name="60% - Accent2 3" xfId="1274" xr:uid="{16B7F9A6-034C-43EA-BB0C-7C3CB58AD5B2}"/>
    <cellStyle name="60% - Accent2 4" xfId="1275" xr:uid="{F810B3A9-002C-4947-9883-7620E070A684}"/>
    <cellStyle name="60% - Accent2 5" xfId="1276" xr:uid="{B0B9B2A6-5320-4E89-8C53-17CEE10CCD95}"/>
    <cellStyle name="60% - Accent2 6" xfId="1277" xr:uid="{DBEF642B-DBDF-40C6-83FA-AA53E4A746D1}"/>
    <cellStyle name="60% - Accent2 7" xfId="1278" xr:uid="{B69F6944-4CCC-464B-B4B4-0645D46581F1}"/>
    <cellStyle name="60% - Accent2 8" xfId="1279" xr:uid="{51CD0B77-A4E7-4881-8495-7632000C8A30}"/>
    <cellStyle name="60% - Accent2 9" xfId="1280" xr:uid="{844E74AD-4FDD-43FC-AA6C-EF06EF6A619F}"/>
    <cellStyle name="60% - Accent3 10" xfId="1281" xr:uid="{21F8D118-ED1C-4599-A59B-7D13FAEA56AD}"/>
    <cellStyle name="60% - Accent3 11" xfId="1282" xr:uid="{08FD4589-C5C3-41EF-AFC7-29AA9C6230FB}"/>
    <cellStyle name="60% - Accent3 12" xfId="1283" xr:uid="{9DC9702A-B67A-431F-A478-30F51A98BD55}"/>
    <cellStyle name="60% - Accent3 13" xfId="1284" xr:uid="{6387E612-2CE6-4C92-8E79-344F93DF6859}"/>
    <cellStyle name="60% - Accent3 14" xfId="1285" xr:uid="{0244450E-4413-4011-85DD-341FC639FF2A}"/>
    <cellStyle name="60% - Accent3 15" xfId="1286" xr:uid="{33E184D2-89F8-4740-A79F-F148A83CF94F}"/>
    <cellStyle name="60% - Accent3 16" xfId="1287" xr:uid="{C8E85B5C-BCBA-453D-A328-D8505952EDF9}"/>
    <cellStyle name="60% - Accent3 17" xfId="1288" xr:uid="{3AA716DA-4703-4F79-BEB4-94196F6E0F1E}"/>
    <cellStyle name="60% - Accent3 18" xfId="1289" xr:uid="{79301F73-875E-4B85-8A9D-EB2561332B8E}"/>
    <cellStyle name="60% - Accent3 19" xfId="1290" xr:uid="{41E3326C-4A3B-4300-9C42-377768A7A6D3}"/>
    <cellStyle name="60% - Accent3 2" xfId="388" xr:uid="{503DA0D1-F9CA-4C58-85CD-FF9980E5AA0D}"/>
    <cellStyle name="60% - Accent3 2 2" xfId="1291" xr:uid="{320E57FB-18DB-4D27-817E-30249D71F702}"/>
    <cellStyle name="60% - Accent3 2 3" xfId="1292" xr:uid="{410160E9-AE2C-4CE9-83D2-533616E7A453}"/>
    <cellStyle name="60% - Accent3 20" xfId="1293" xr:uid="{31B82E6D-F29B-43AE-971B-608E4779A62C}"/>
    <cellStyle name="60% - Accent3 21" xfId="1294" xr:uid="{0D0342F4-1931-4400-860C-360F2246325C}"/>
    <cellStyle name="60% - Accent3 22" xfId="1295" xr:uid="{20703F59-BEE6-4D59-9AA1-CFA22B60AF10}"/>
    <cellStyle name="60% - Accent3 23" xfId="1296" xr:uid="{6EE09F64-0C09-4CAF-8CD5-0BD09346F23B}"/>
    <cellStyle name="60% - Accent3 24" xfId="359" xr:uid="{DF4B2786-38CE-499D-B413-6E5B8404CCD1}"/>
    <cellStyle name="60% - Accent3 3" xfId="1297" xr:uid="{148D75FC-8CB0-42EA-A98F-2A49C7F6ADF3}"/>
    <cellStyle name="60% - Accent3 4" xfId="1298" xr:uid="{8BC119F3-3EA0-4BF4-A9FC-DF268353CC39}"/>
    <cellStyle name="60% - Accent3 5" xfId="1299" xr:uid="{8EA34687-8D24-470D-8D5F-FA1154073C6A}"/>
    <cellStyle name="60% - Accent3 6" xfId="1300" xr:uid="{3675E730-A516-4A95-9738-3555717DC770}"/>
    <cellStyle name="60% - Accent3 7" xfId="1301" xr:uid="{3DFC7E09-549D-4782-93E7-1F87900D9CCF}"/>
    <cellStyle name="60% - Accent3 8" xfId="1302" xr:uid="{E6864D72-4CCB-4F31-8893-D5D9B7F2259B}"/>
    <cellStyle name="60% - Accent3 9" xfId="1303" xr:uid="{8BCD3A52-4715-4966-B11C-3181DCAFFCEA}"/>
    <cellStyle name="60% - Accent4 10" xfId="1304" xr:uid="{413C53D4-2D4D-493E-9629-8765814D1AD2}"/>
    <cellStyle name="60% - Accent4 11" xfId="1305" xr:uid="{ED14D3A9-1552-4D9C-B686-015049FFD8B3}"/>
    <cellStyle name="60% - Accent4 12" xfId="1306" xr:uid="{0F090752-883D-49E2-B7FA-6C5250D470EE}"/>
    <cellStyle name="60% - Accent4 13" xfId="1307" xr:uid="{33375C77-9A77-4873-B040-41F607DEB513}"/>
    <cellStyle name="60% - Accent4 14" xfId="1308" xr:uid="{2B3D9A96-720A-460E-B2F7-A6902A6072D7}"/>
    <cellStyle name="60% - Accent4 15" xfId="1309" xr:uid="{407F4C11-F159-451D-9DD6-01BBE8E2989A}"/>
    <cellStyle name="60% - Accent4 16" xfId="1310" xr:uid="{68A00F06-D797-4BAC-A416-39E932E668AF}"/>
    <cellStyle name="60% - Accent4 17" xfId="1311" xr:uid="{8B8388A5-62E7-4AE6-B42D-D99BA6695F6C}"/>
    <cellStyle name="60% - Accent4 18" xfId="1312" xr:uid="{20D6692D-F7CD-4686-883E-678DC60377D3}"/>
    <cellStyle name="60% - Accent4 19" xfId="1313" xr:uid="{BBF373A2-0A42-4C2E-805D-86D524E74D09}"/>
    <cellStyle name="60% - Accent4 2" xfId="389" xr:uid="{41C35D9D-BC0D-44BF-933B-FB0D87942DEA}"/>
    <cellStyle name="60% - Accent4 2 2" xfId="1314" xr:uid="{E7A58198-3C0A-48A6-8984-C416CEFB7AB7}"/>
    <cellStyle name="60% - Accent4 2 3" xfId="1315" xr:uid="{062405AA-3E61-4CB1-A608-DFA38B0C0B8E}"/>
    <cellStyle name="60% - Accent4 20" xfId="1316" xr:uid="{39BD6421-6504-4741-B430-1FED15F85D46}"/>
    <cellStyle name="60% - Accent4 21" xfId="1317" xr:uid="{16A338A6-FBC3-417D-9606-B4615B7EC383}"/>
    <cellStyle name="60% - Accent4 22" xfId="1318" xr:uid="{E1AA95B8-5FA4-4CC6-906B-CF59DB92FAEF}"/>
    <cellStyle name="60% - Accent4 23" xfId="1319" xr:uid="{869DA09F-F61D-4C86-8A98-7658EC6B7260}"/>
    <cellStyle name="60% - Accent4 24" xfId="360" xr:uid="{8FC7A9B7-5315-456C-88FC-C33B48E14E84}"/>
    <cellStyle name="60% - Accent4 3" xfId="1320" xr:uid="{D4D0CEDE-872E-440F-999D-745666DDBC58}"/>
    <cellStyle name="60% - Accent4 4" xfId="1321" xr:uid="{D6B70641-460C-41DA-8749-CBC63F2B74AB}"/>
    <cellStyle name="60% - Accent4 5" xfId="1322" xr:uid="{B19E56A4-4C8E-4F80-8C84-DF010D5B524C}"/>
    <cellStyle name="60% - Accent4 6" xfId="1323" xr:uid="{82763B26-C37C-4169-A56A-47D5FEBCD8E1}"/>
    <cellStyle name="60% - Accent4 7" xfId="1324" xr:uid="{4514CB1E-D987-4FEA-91A6-DA1D89192FEC}"/>
    <cellStyle name="60% - Accent4 8" xfId="1325" xr:uid="{87EDCF16-43DA-4FEC-BB48-B5F6AA67909A}"/>
    <cellStyle name="60% - Accent4 9" xfId="1326" xr:uid="{AE8EB254-45E8-42F4-9528-1C6ABC8DE213}"/>
    <cellStyle name="60% - Accent5 10" xfId="1327" xr:uid="{22601A6A-4BA7-4F80-97BC-02734EC5957C}"/>
    <cellStyle name="60% - Accent5 11" xfId="1328" xr:uid="{E8E16646-3E5B-44A2-8DD9-4BE213BC3ED8}"/>
    <cellStyle name="60% - Accent5 12" xfId="1329" xr:uid="{2CF8CB76-E674-4086-941E-1CA06426DDC1}"/>
    <cellStyle name="60% - Accent5 13" xfId="1330" xr:uid="{13BA0341-CFC6-4532-86CA-31FD8469D1B4}"/>
    <cellStyle name="60% - Accent5 14" xfId="1331" xr:uid="{8F09F58F-798A-4ADF-A4E2-BAFBF0564FA1}"/>
    <cellStyle name="60% - Accent5 15" xfId="1332" xr:uid="{73B6C1B9-B55D-4E61-97C5-3F8FD1BFB692}"/>
    <cellStyle name="60% - Accent5 16" xfId="1333" xr:uid="{4BCC0D26-827F-4D16-8214-07FD15CA5353}"/>
    <cellStyle name="60% - Accent5 17" xfId="1334" xr:uid="{6E90B29E-990A-4C83-B163-B79E9E67AD7F}"/>
    <cellStyle name="60% - Accent5 18" xfId="1335" xr:uid="{F58EF690-57C1-4FA0-AF39-21196A4B1885}"/>
    <cellStyle name="60% - Accent5 19" xfId="1336" xr:uid="{6C808A3A-1393-4650-8549-1EE45E1660C6}"/>
    <cellStyle name="60% - Accent5 2" xfId="390" xr:uid="{141E7FBE-DE5B-489A-92D7-7E3EE33E31A6}"/>
    <cellStyle name="60% - Accent5 2 2" xfId="1337" xr:uid="{EC979FFD-BBA1-47CE-AA19-A963B2E878C3}"/>
    <cellStyle name="60% - Accent5 2 3" xfId="1338" xr:uid="{33F63A75-4A2A-4257-895B-69379B1FC504}"/>
    <cellStyle name="60% - Accent5 20" xfId="1339" xr:uid="{A07CACF3-407C-4D4F-9877-C522D160D2FB}"/>
    <cellStyle name="60% - Accent5 21" xfId="1340" xr:uid="{E4397360-4528-48D6-81A2-6F28A1A3DB5A}"/>
    <cellStyle name="60% - Accent5 22" xfId="1341" xr:uid="{0BBB09B6-6144-4AAE-94C0-A9F4633EE55F}"/>
    <cellStyle name="60% - Accent5 23" xfId="1342" xr:uid="{28962A44-7CA1-4136-A70C-46E7983321E1}"/>
    <cellStyle name="60% - Accent5 24" xfId="361" xr:uid="{FABF1D8E-652E-4C09-BFC2-17908D03DB02}"/>
    <cellStyle name="60% - Accent5 3" xfId="1343" xr:uid="{4178DACC-A2EA-451F-9354-254A9E1B7BF6}"/>
    <cellStyle name="60% - Accent5 4" xfId="1344" xr:uid="{6659DE5E-0048-4DC9-BE84-57DCE534FCA3}"/>
    <cellStyle name="60% - Accent5 5" xfId="1345" xr:uid="{C054682A-2668-48F7-8D05-E933B40BA3C6}"/>
    <cellStyle name="60% - Accent5 6" xfId="1346" xr:uid="{F1170869-9212-4773-86EB-639E745A0629}"/>
    <cellStyle name="60% - Accent5 7" xfId="1347" xr:uid="{FE0B2246-C8D5-4D83-9E67-38C164DA2C19}"/>
    <cellStyle name="60% - Accent5 8" xfId="1348" xr:uid="{683C712B-29D0-4A45-94E4-23C441867FBC}"/>
    <cellStyle name="60% - Accent5 9" xfId="1349" xr:uid="{D5160408-08AF-4E21-9FD6-77B80DB26494}"/>
    <cellStyle name="60% - Accent6 10" xfId="1350" xr:uid="{D125D345-0D0A-498A-8F14-823FB411E1F7}"/>
    <cellStyle name="60% - Accent6 11" xfId="1351" xr:uid="{FBE22517-DD20-4DB3-BE9C-3D3E7DC2EB55}"/>
    <cellStyle name="60% - Accent6 12" xfId="1352" xr:uid="{29D4E034-BAF5-405E-95C2-A293DF9753C2}"/>
    <cellStyle name="60% - Accent6 13" xfId="1353" xr:uid="{6F6E5889-703C-4684-8931-70337818C318}"/>
    <cellStyle name="60% - Accent6 14" xfId="1354" xr:uid="{46F40065-835B-4D80-B23B-98D5C2CE569A}"/>
    <cellStyle name="60% - Accent6 15" xfId="1355" xr:uid="{95413CA2-8564-417B-AA3F-835B93B185E9}"/>
    <cellStyle name="60% - Accent6 16" xfId="1356" xr:uid="{FE2FF212-B7D9-499E-93D9-A3979EBC948E}"/>
    <cellStyle name="60% - Accent6 17" xfId="1357" xr:uid="{0EE4B21D-8DF9-4714-8E17-DA05863E36F4}"/>
    <cellStyle name="60% - Accent6 18" xfId="1358" xr:uid="{8406806A-6DDF-4FD4-8A6F-68192A9FE717}"/>
    <cellStyle name="60% - Accent6 19" xfId="1359" xr:uid="{C4FE711B-E5CC-4308-B79D-C545BEBA694B}"/>
    <cellStyle name="60% - Accent6 2" xfId="391" xr:uid="{9E7E13C2-23D0-4CF1-A308-0D924D902D73}"/>
    <cellStyle name="60% - Accent6 2 2" xfId="1360" xr:uid="{856C4A40-53FC-41E8-A056-C90488CE8073}"/>
    <cellStyle name="60% - Accent6 2 3" xfId="1361" xr:uid="{1115F144-6A56-40EF-8DA2-C478B5BE849B}"/>
    <cellStyle name="60% - Accent6 20" xfId="1362" xr:uid="{43DEE7F3-81EB-4E0D-9957-076E9CB6A1AB}"/>
    <cellStyle name="60% - Accent6 21" xfId="1363" xr:uid="{BCA3124B-36F8-431C-ADB4-41BA7CCA3D2B}"/>
    <cellStyle name="60% - Accent6 22" xfId="1364" xr:uid="{6098931D-D815-4B56-895F-468E80E7BE1D}"/>
    <cellStyle name="60% - Accent6 23" xfId="1365" xr:uid="{ED45C4E5-F125-4688-95DD-78685F6FA849}"/>
    <cellStyle name="60% - Accent6 24" xfId="362" xr:uid="{BE31ECC7-A9F7-4AEE-8043-BD2F873F0234}"/>
    <cellStyle name="60% - Accent6 3" xfId="1366" xr:uid="{703ED72E-7149-4644-AF66-9B26DE62A7BF}"/>
    <cellStyle name="60% - Accent6 4" xfId="1367" xr:uid="{94461734-927B-44FA-965C-AC0CF34AE4B5}"/>
    <cellStyle name="60% - Accent6 5" xfId="1368" xr:uid="{843CF6B2-DCAA-4221-A528-7799D5DA286D}"/>
    <cellStyle name="60% - Accent6 6" xfId="1369" xr:uid="{41D4EEF5-E6ED-4DA1-8381-4F653020114E}"/>
    <cellStyle name="60% - Accent6 7" xfId="1370" xr:uid="{E1870E94-ED8E-41DF-8843-81CBA8AD7221}"/>
    <cellStyle name="60% - Accent6 8" xfId="1371" xr:uid="{B5E2EE21-5001-4D27-A7E6-0F048016944E}"/>
    <cellStyle name="60% - Accent6 9" xfId="1372" xr:uid="{9B18BEB6-6661-445E-A523-5422A89AD898}"/>
    <cellStyle name="60% - Akzent1" xfId="1373" xr:uid="{B6C6426E-8E73-46BB-A137-3B9F0FE4BF7E}"/>
    <cellStyle name="60% - Akzent2" xfId="1374" xr:uid="{1E73A0CB-4038-44A3-A700-1128899C4DB0}"/>
    <cellStyle name="60% - Akzent3" xfId="1375" xr:uid="{2E0535F9-EE61-41A7-846F-AB7C9AE5D153}"/>
    <cellStyle name="60% - Akzent4" xfId="1376" xr:uid="{202FA1F7-4B0D-4B88-9F29-6FC9333D2017}"/>
    <cellStyle name="60% - Akzent5" xfId="1377" xr:uid="{F18AFB49-D9E4-48CA-AE18-DF85EA938F10}"/>
    <cellStyle name="60% - Akzent6" xfId="1378" xr:uid="{814DC23E-DEE0-4FB7-A21C-90A2614F0EC9}"/>
    <cellStyle name="7pt" xfId="1379" xr:uid="{3929C6BC-A8AF-42A4-B849-40B5756F6030}"/>
    <cellStyle name="Accent1" xfId="19" builtinId="29" customBuiltin="1"/>
    <cellStyle name="Accent1 - 20%" xfId="1380" xr:uid="{8DBCD6D0-CF97-4081-B4EE-D6756D26298A}"/>
    <cellStyle name="Accent1 - 40%" xfId="1381" xr:uid="{1CCBB92E-B0D7-4DEB-9AA9-93D2B638FDBD}"/>
    <cellStyle name="Accent1 - 60%" xfId="1382" xr:uid="{6F1FC1C1-E0AA-4884-9524-E062790B87F9}"/>
    <cellStyle name="Accent1 10" xfId="1383" xr:uid="{53CBE93E-745A-4F60-8964-31BF83B75CBB}"/>
    <cellStyle name="Accent1 11" xfId="1384" xr:uid="{3A220B9E-4E24-4059-8AE4-4F52097C160F}"/>
    <cellStyle name="Accent1 12" xfId="1385" xr:uid="{288C04EF-E547-417C-801A-1AC9F70A6DE4}"/>
    <cellStyle name="Accent1 13" xfId="1386" xr:uid="{F477AD5E-D414-48D6-AF1B-EB16EDC0FFA1}"/>
    <cellStyle name="Accent1 14" xfId="1387" xr:uid="{2F54E231-B0CE-4C2F-B95D-4A00DEF2BE9D}"/>
    <cellStyle name="Accent1 15" xfId="1388" xr:uid="{358DA97E-D60A-4249-AB61-F3B5EB78DEA3}"/>
    <cellStyle name="Accent1 16" xfId="1389" xr:uid="{3B6B7FFF-5D61-4170-9912-4744FE99D6A5}"/>
    <cellStyle name="Accent1 17" xfId="1390" xr:uid="{23D6A29D-DEB9-4354-89B8-B904BF47A73F}"/>
    <cellStyle name="Accent1 18" xfId="1391" xr:uid="{17BA44BA-04E1-49F8-B618-828DEBE7FC86}"/>
    <cellStyle name="Accent1 19" xfId="1392" xr:uid="{C301B1A6-9B96-4411-9005-8CECCF576352}"/>
    <cellStyle name="Accent1 2" xfId="392" xr:uid="{E635DD70-94CA-4F1F-90BE-7A64D9B839A7}"/>
    <cellStyle name="Accent1 2 2" xfId="1393" xr:uid="{246F8623-890F-4E12-8C02-206A117DE10A}"/>
    <cellStyle name="Accent1 2 3" xfId="1394" xr:uid="{C3CF3B32-60B2-4F66-A6D9-A60D3C6CF369}"/>
    <cellStyle name="Accent1 20" xfId="1395" xr:uid="{E560A982-F140-46BC-A458-D3B403D5A148}"/>
    <cellStyle name="Accent1 21" xfId="1396" xr:uid="{D78885D7-3193-4BDB-B9EE-53627DACA66E}"/>
    <cellStyle name="Accent1 22" xfId="1397" xr:uid="{19011C93-21BE-4493-A19B-F182C3A741F2}"/>
    <cellStyle name="Accent1 23" xfId="1398" xr:uid="{2DF0922B-B383-4A25-AB52-CC869731D1A0}"/>
    <cellStyle name="Accent1 24" xfId="1399" xr:uid="{554C1A7A-6867-4CAE-BF20-603C2692D437}"/>
    <cellStyle name="Accent1 25" xfId="1400" xr:uid="{99678AF8-CEE4-47A2-969A-2C2695DC984A}"/>
    <cellStyle name="Accent1 26" xfId="1401" xr:uid="{4539B9F3-F7F7-40B0-92D6-38243D8DACEC}"/>
    <cellStyle name="Accent1 3" xfId="1402" xr:uid="{AA3EDF45-D9AB-4BD9-BE6E-D63C11AA7071}"/>
    <cellStyle name="Accent1 4" xfId="1403" xr:uid="{7ACE829E-BABB-464C-A7E6-BBBC814B8BFF}"/>
    <cellStyle name="Accent1 5" xfId="1404" xr:uid="{6D2C5CA0-1B29-4FE3-A0E8-41A187273CD6}"/>
    <cellStyle name="Accent1 6" xfId="1405" xr:uid="{661D7783-53C0-4325-99AF-24BE95A5BA82}"/>
    <cellStyle name="Accent1 7" xfId="1406" xr:uid="{53BEA86D-0255-4030-AE72-53482DD4DF3B}"/>
    <cellStyle name="Accent1 8" xfId="1407" xr:uid="{74BD5BCB-99F5-445B-A94B-E0D8AC4B5714}"/>
    <cellStyle name="Accent1 9" xfId="1408" xr:uid="{1030CC85-662B-4D7D-A42D-90CEE637A8D5}"/>
    <cellStyle name="Accent2" xfId="22" builtinId="33" customBuiltin="1"/>
    <cellStyle name="Accent2 - 20%" xfId="1409" xr:uid="{59DCCA04-4ED0-48AF-9924-35D99A8B157D}"/>
    <cellStyle name="Accent2 - 40%" xfId="1410" xr:uid="{9FD13465-E96B-423C-A6D8-B4CE4679B972}"/>
    <cellStyle name="Accent2 - 60%" xfId="1411" xr:uid="{B0CE0ACB-BF74-49B7-AE7C-0EDCB9D35391}"/>
    <cellStyle name="Accent2 10" xfId="1412" xr:uid="{F7423F1B-E7D0-4110-BC31-25021EC5BE40}"/>
    <cellStyle name="Accent2 11" xfId="1413" xr:uid="{4B15C1C4-AC6D-4D91-99F4-8ECD03F7391A}"/>
    <cellStyle name="Accent2 12" xfId="1414" xr:uid="{81EF28EA-3B09-4108-95ED-03127C8D1761}"/>
    <cellStyle name="Accent2 13" xfId="1415" xr:uid="{88842E18-E0AC-4BE0-BB83-BB716BAA745C}"/>
    <cellStyle name="Accent2 14" xfId="1416" xr:uid="{44C33453-6470-4784-964C-447BBCB154BF}"/>
    <cellStyle name="Accent2 15" xfId="1417" xr:uid="{CD091D3B-0B52-4F09-9254-D527F8C0F99D}"/>
    <cellStyle name="Accent2 16" xfId="1418" xr:uid="{5DAF6918-1EC0-4CA9-9F82-5755AFA44F55}"/>
    <cellStyle name="Accent2 17" xfId="1419" xr:uid="{69519D10-7E0F-4573-BABC-63D53A58D8E5}"/>
    <cellStyle name="Accent2 18" xfId="1420" xr:uid="{62D0730D-FD2B-4ADA-B938-A798684304A9}"/>
    <cellStyle name="Accent2 19" xfId="1421" xr:uid="{E5B2962C-073A-4999-889E-C7AA1662F717}"/>
    <cellStyle name="Accent2 2" xfId="393" xr:uid="{459D2350-5A54-4B85-87FB-08D24C2E75A8}"/>
    <cellStyle name="Accent2 2 2" xfId="1422" xr:uid="{6B05E4B6-FCDE-4D4C-8377-424E1F2523A9}"/>
    <cellStyle name="Accent2 2 3" xfId="1423" xr:uid="{CCF0F907-F6A1-4E76-9B98-D52FF582356B}"/>
    <cellStyle name="Accent2 20" xfId="1424" xr:uid="{81F22F69-0164-4CE8-9EF3-698FFADC5526}"/>
    <cellStyle name="Accent2 21" xfId="1425" xr:uid="{6D8AFEA0-6EEB-4AC9-A323-7926937518F3}"/>
    <cellStyle name="Accent2 22" xfId="1426" xr:uid="{96279AEA-49AA-489D-8B12-2006736B0F42}"/>
    <cellStyle name="Accent2 23" xfId="1427" xr:uid="{8BF3A18A-FE53-44C6-80CF-5F8C23FBB22A}"/>
    <cellStyle name="Accent2 24" xfId="1428" xr:uid="{E1078928-C6D6-472D-8A61-15D97DACBD32}"/>
    <cellStyle name="Accent2 25" xfId="1429" xr:uid="{1C88A78E-CCA8-4F47-91D2-06D7F54B35EC}"/>
    <cellStyle name="Accent2 26" xfId="1430" xr:uid="{F76B71FC-A2A2-47F4-BC42-0AAA582CD96E}"/>
    <cellStyle name="Accent2 3" xfId="1431" xr:uid="{FF9C8EA1-99E0-44D0-B01E-ED78844B97DB}"/>
    <cellStyle name="Accent2 4" xfId="1432" xr:uid="{4F21A600-8C66-406B-A6F9-618D8C32E123}"/>
    <cellStyle name="Accent2 5" xfId="1433" xr:uid="{61E1D539-42E4-4732-9D4E-4991D4EB080D}"/>
    <cellStyle name="Accent2 6" xfId="1434" xr:uid="{34E3242B-D0A1-4C11-A8FE-0DFAA0422F0C}"/>
    <cellStyle name="Accent2 7" xfId="1435" xr:uid="{F7614F1A-BA41-4FD3-94A0-0AB192F490B2}"/>
    <cellStyle name="Accent2 8" xfId="1436" xr:uid="{210D9A6B-4EEC-4816-9AEF-1C89738BB387}"/>
    <cellStyle name="Accent2 9" xfId="1437" xr:uid="{A60D85FF-09A2-4D70-BE19-4EFF3D845427}"/>
    <cellStyle name="Accent3" xfId="25" builtinId="37" customBuiltin="1"/>
    <cellStyle name="Accent3 - 20%" xfId="1438" xr:uid="{C6AF9719-9D98-47EC-BA9E-115FE41E197B}"/>
    <cellStyle name="Accent3 - 40%" xfId="1439" xr:uid="{C9A27443-1542-4994-8416-7B1384493566}"/>
    <cellStyle name="Accent3 - 60%" xfId="1440" xr:uid="{260FB21D-0A4D-4474-9F2A-7BCE3C31FA54}"/>
    <cellStyle name="Accent3 10" xfId="1441" xr:uid="{93218B5E-FECD-4CC4-9F00-E927BF2ABF0C}"/>
    <cellStyle name="Accent3 11" xfId="1442" xr:uid="{7BBA237A-F041-40E8-8259-5D80317C0BE5}"/>
    <cellStyle name="Accent3 12" xfId="1443" xr:uid="{DE2F785E-467B-4606-8732-3DDEBCD3DA90}"/>
    <cellStyle name="Accent3 13" xfId="1444" xr:uid="{9B84E03E-D486-4573-A112-AE8F27B42D92}"/>
    <cellStyle name="Accent3 14" xfId="1445" xr:uid="{4A13B2C0-546A-4F17-945D-79A2FD2568B2}"/>
    <cellStyle name="Accent3 15" xfId="1446" xr:uid="{9AC023A5-F8FB-402A-B64C-DE7D15EABFE3}"/>
    <cellStyle name="Accent3 16" xfId="1447" xr:uid="{314A46D0-87F1-4A0B-85DB-9A88E8E24AEF}"/>
    <cellStyle name="Accent3 17" xfId="1448" xr:uid="{2192CDCC-52AC-4113-9BBF-52F0133143B2}"/>
    <cellStyle name="Accent3 18" xfId="1449" xr:uid="{5E54317A-D3DD-419B-86A7-87D2389FE312}"/>
    <cellStyle name="Accent3 19" xfId="1450" xr:uid="{7127E471-7EAF-4C60-9769-E6094DBB3B38}"/>
    <cellStyle name="Accent3 2" xfId="394" xr:uid="{3C25B09C-660E-4EFD-8737-9DBD4464F114}"/>
    <cellStyle name="Accent3 2 2" xfId="1451" xr:uid="{BC5B780A-20E3-43E4-A05C-99B1CC7621E1}"/>
    <cellStyle name="Accent3 2 3" xfId="1452" xr:uid="{CFC50C76-F39F-4212-8C45-09015CA1A038}"/>
    <cellStyle name="Accent3 20" xfId="1453" xr:uid="{5E9C6DE0-CF50-4B76-AD62-327EFE528850}"/>
    <cellStyle name="Accent3 21" xfId="1454" xr:uid="{3DA03B65-8048-4203-832E-DE894F355F85}"/>
    <cellStyle name="Accent3 22" xfId="1455" xr:uid="{8A9EF8BE-A4A7-4FC8-8ACB-604C7C9BC256}"/>
    <cellStyle name="Accent3 23" xfId="1456" xr:uid="{D619AF94-B252-4CF1-A5D8-125ADE58D0F0}"/>
    <cellStyle name="Accent3 24" xfId="1457" xr:uid="{BC65257C-DE87-4660-96FD-45623A125A93}"/>
    <cellStyle name="Accent3 25" xfId="1458" xr:uid="{F4E0DE51-0D2F-468B-B3CD-E51020CD27A2}"/>
    <cellStyle name="Accent3 26" xfId="1459" xr:uid="{3A35722F-B2AE-472F-9FAD-93B14A7098C5}"/>
    <cellStyle name="Accent3 3" xfId="1460" xr:uid="{99886D8B-D769-4E77-A530-975128421FDF}"/>
    <cellStyle name="Accent3 4" xfId="1461" xr:uid="{9C609825-D540-4329-A612-76B4B5C6B694}"/>
    <cellStyle name="Accent3 5" xfId="1462" xr:uid="{B3EBDE00-204A-4467-9F00-581BF4909492}"/>
    <cellStyle name="Accent3 6" xfId="1463" xr:uid="{C9349A27-695C-40FC-A370-0186AFBD0FA2}"/>
    <cellStyle name="Accent3 7" xfId="1464" xr:uid="{377F2C8A-87E0-4777-94DF-DBD1F8FF849A}"/>
    <cellStyle name="Accent3 8" xfId="1465" xr:uid="{5FD0EE9B-0E63-4E85-93DF-9CE568BA9D9F}"/>
    <cellStyle name="Accent3 9" xfId="1466" xr:uid="{BFECAA4E-CCDC-4C63-ABAB-934A0ACD71DF}"/>
    <cellStyle name="Accent4" xfId="28" builtinId="41" customBuiltin="1"/>
    <cellStyle name="Accent4 - 20%" xfId="1467" xr:uid="{29BC58F8-21E9-423E-8A37-ACDE46DAF055}"/>
    <cellStyle name="Accent4 - 40%" xfId="1468" xr:uid="{93DD511E-3A8F-4F73-924B-C0CA33608AAD}"/>
    <cellStyle name="Accent4 - 60%" xfId="1469" xr:uid="{6451E8A3-3B47-42A8-A112-015538D735A8}"/>
    <cellStyle name="Accent4 10" xfId="1470" xr:uid="{2465547B-0200-448B-AD20-B9CA4772A86E}"/>
    <cellStyle name="Accent4 11" xfId="1471" xr:uid="{80FA1B38-D7B2-493E-998D-BCAE9DBE2651}"/>
    <cellStyle name="Accent4 12" xfId="1472" xr:uid="{D42F41BC-F348-4DC5-B357-2D51C0C59572}"/>
    <cellStyle name="Accent4 13" xfId="1473" xr:uid="{FA35D699-E804-4F73-9CC8-3C2CDD6F7922}"/>
    <cellStyle name="Accent4 14" xfId="1474" xr:uid="{FF2A5A5F-E057-4CC5-80E1-4446CC4BAC5F}"/>
    <cellStyle name="Accent4 15" xfId="1475" xr:uid="{60C2F5C4-01BB-48DF-A7E9-FD6FF7EA4DB5}"/>
    <cellStyle name="Accent4 16" xfId="1476" xr:uid="{8E2B5B21-7B58-41EC-AD19-0DCA86A2FEE7}"/>
    <cellStyle name="Accent4 17" xfId="1477" xr:uid="{FFF40CAE-5B9C-4961-A426-3D4556CB2497}"/>
    <cellStyle name="Accent4 18" xfId="1478" xr:uid="{FAB167A3-D39F-4D82-B65C-3D46BE7C72B1}"/>
    <cellStyle name="Accent4 19" xfId="1479" xr:uid="{9889969E-F273-49A7-9640-92CFAE5F3776}"/>
    <cellStyle name="Accent4 2" xfId="395" xr:uid="{F27B4A46-D565-4D18-9C9F-0C45F476B42E}"/>
    <cellStyle name="Accent4 2 2" xfId="1480" xr:uid="{846B86BD-F6CF-4D75-AA6D-52CE9460FA4E}"/>
    <cellStyle name="Accent4 2 3" xfId="1481" xr:uid="{9DDFEF2F-C154-4B47-AE2F-062D3BC3262C}"/>
    <cellStyle name="Accent4 20" xfId="1482" xr:uid="{297D91C3-A41D-4AD3-A508-0B9A5638F6BE}"/>
    <cellStyle name="Accent4 21" xfId="1483" xr:uid="{3581B3BE-79B3-422F-9A0D-200B6815CEE4}"/>
    <cellStyle name="Accent4 22" xfId="1484" xr:uid="{CDFF5EBD-89E3-4EFD-A2E2-B27B82558A24}"/>
    <cellStyle name="Accent4 23" xfId="1485" xr:uid="{2685F4C1-59C7-45D6-8B66-A61532DCC844}"/>
    <cellStyle name="Accent4 24" xfId="1486" xr:uid="{D5E2E565-20D3-49D9-81AB-F70728002F73}"/>
    <cellStyle name="Accent4 25" xfId="1487" xr:uid="{AF3E9E17-15A7-4474-BA59-F17A7C71E475}"/>
    <cellStyle name="Accent4 26" xfId="1488" xr:uid="{53308FA0-A1E5-4A4A-AB51-71E2AAD9F259}"/>
    <cellStyle name="Accent4 3" xfId="1489" xr:uid="{514319B4-33CC-4D2A-8543-58C3CD59B84D}"/>
    <cellStyle name="Accent4 4" xfId="1490" xr:uid="{712E94B7-D97F-43F2-956A-11F875B0276F}"/>
    <cellStyle name="Accent4 5" xfId="1491" xr:uid="{CECBF41E-89AF-42DC-904A-598F6B56A477}"/>
    <cellStyle name="Accent4 6" xfId="1492" xr:uid="{05E72E01-E3AD-4C5D-AF6E-73A76ED13188}"/>
    <cellStyle name="Accent4 7" xfId="1493" xr:uid="{DF9FA4E6-A562-436B-8CCA-5C08E12F2530}"/>
    <cellStyle name="Accent4 8" xfId="1494" xr:uid="{DAED5161-2561-4B2E-9970-3630D938D9CB}"/>
    <cellStyle name="Accent4 9" xfId="1495" xr:uid="{36EB03F4-07EC-4F4A-B9A7-5C27D357F5DD}"/>
    <cellStyle name="Accent5" xfId="31" builtinId="45" customBuiltin="1"/>
    <cellStyle name="Accent5 - 20%" xfId="1496" xr:uid="{F7BC32D2-8AC9-4662-879D-879C97F246F8}"/>
    <cellStyle name="Accent5 - 40%" xfId="1497" xr:uid="{F8A038CC-3F12-4C3B-88E4-060EBB529D89}"/>
    <cellStyle name="Accent5 - 60%" xfId="1498" xr:uid="{934A3738-AC89-4C03-929E-DFA381B8DFB5}"/>
    <cellStyle name="Accent5 10" xfId="1499" xr:uid="{D66C80AC-1DFC-4FFC-8C74-121678CD2522}"/>
    <cellStyle name="Accent5 11" xfId="1500" xr:uid="{C8C44A32-DA0F-44A5-960D-241773051557}"/>
    <cellStyle name="Accent5 12" xfId="1501" xr:uid="{FEE5DB57-2ED4-4ACE-90B3-E6298D134729}"/>
    <cellStyle name="Accent5 13" xfId="1502" xr:uid="{1E4D7362-4479-41E8-883F-7B29A82B40DB}"/>
    <cellStyle name="Accent5 14" xfId="1503" xr:uid="{05F39E63-A17C-4229-A747-2403E94D10AF}"/>
    <cellStyle name="Accent5 15" xfId="1504" xr:uid="{6C62D378-15E2-47CF-8653-2B096840C9DD}"/>
    <cellStyle name="Accent5 16" xfId="1505" xr:uid="{B8073F31-5D31-48FE-A91C-0F84053443AC}"/>
    <cellStyle name="Accent5 17" xfId="1506" xr:uid="{65C32131-C963-48EE-A297-737F28E1F726}"/>
    <cellStyle name="Accent5 18" xfId="1507" xr:uid="{A8EF9BF1-9689-4E3A-A8CC-26F8B1BE654B}"/>
    <cellStyle name="Accent5 19" xfId="1508" xr:uid="{0DA74303-A4A3-4CDB-9CBE-819EFBE41FDD}"/>
    <cellStyle name="Accent5 2" xfId="396" xr:uid="{0202AF58-4CAC-41F9-BB3F-EF57F6FB97AA}"/>
    <cellStyle name="Accent5 2 2" xfId="1509" xr:uid="{E0D97B31-A611-440F-BD34-1D06F8DE1142}"/>
    <cellStyle name="Accent5 2 3" xfId="1510" xr:uid="{80E99D84-E3AD-46B5-B9CF-479AC5DA8218}"/>
    <cellStyle name="Accent5 20" xfId="1511" xr:uid="{215E9351-A2E3-4125-AAEF-89AE30B3818D}"/>
    <cellStyle name="Accent5 21" xfId="1512" xr:uid="{15E8AACD-17F6-4AC3-BFB3-40F4739F2B3E}"/>
    <cellStyle name="Accent5 22" xfId="1513" xr:uid="{21B3D0FF-A36C-4CB6-A6B6-B0564E5D5516}"/>
    <cellStyle name="Accent5 23" xfId="1514" xr:uid="{4B456B0C-0EE8-469A-92B6-8A0F6CAF584A}"/>
    <cellStyle name="Accent5 24" xfId="1515" xr:uid="{B9E08935-C147-448B-8D8D-EEDD5B5E4ECB}"/>
    <cellStyle name="Accent5 25" xfId="1516" xr:uid="{CA5EFA4E-5912-4DCD-B18D-60EC18CC5098}"/>
    <cellStyle name="Accent5 26" xfId="1517" xr:uid="{A778A812-98CD-46BB-ABB7-E3E4B43CB165}"/>
    <cellStyle name="Accent5 3" xfId="1518" xr:uid="{3B4382DD-C14A-43F8-BB35-D247C46531EB}"/>
    <cellStyle name="Accent5 4" xfId="1519" xr:uid="{D639C533-609C-49BE-8A72-DAE7A66FD632}"/>
    <cellStyle name="Accent5 5" xfId="1520" xr:uid="{8097BAAC-D0B6-429C-A897-1FFAE1843E8D}"/>
    <cellStyle name="Accent5 6" xfId="1521" xr:uid="{910290EC-AAB0-47AC-B7CC-0473DA975E51}"/>
    <cellStyle name="Accent5 7" xfId="1522" xr:uid="{AADCFE75-7FE5-4894-900A-236554A00490}"/>
    <cellStyle name="Accent5 8" xfId="1523" xr:uid="{8CBDFAD6-4823-43E3-9BD3-9D75FE839793}"/>
    <cellStyle name="Accent5 9" xfId="1524" xr:uid="{FA8505F6-96BB-4A8F-BE1D-FB9A32B3923B}"/>
    <cellStyle name="Accent6" xfId="34" builtinId="49" customBuiltin="1"/>
    <cellStyle name="Accent6 - 20%" xfId="1525" xr:uid="{3B8AA8C6-FF95-4FA7-BF86-0F8D9F870531}"/>
    <cellStyle name="Accent6 - 40%" xfId="1526" xr:uid="{104A5CB0-20B0-487A-ADC4-ECA3C59D6BF5}"/>
    <cellStyle name="Accent6 - 60%" xfId="1527" xr:uid="{AAEBC5D8-E335-43CA-9AC1-48DF0EA93F48}"/>
    <cellStyle name="Accent6 10" xfId="1528" xr:uid="{B0044509-7C94-4B09-947E-FDF8E7A00608}"/>
    <cellStyle name="Accent6 11" xfId="1529" xr:uid="{8FE51045-730B-4C02-AB01-A9AD5AEA7160}"/>
    <cellStyle name="Accent6 12" xfId="1530" xr:uid="{C42EC9FC-BB71-43A9-976E-48D2BEC50188}"/>
    <cellStyle name="Accent6 13" xfId="1531" xr:uid="{914867E8-FC5E-4290-A345-5D0961E45833}"/>
    <cellStyle name="Accent6 14" xfId="1532" xr:uid="{91589A43-750C-46AA-B1D8-24A3E1B8411F}"/>
    <cellStyle name="Accent6 15" xfId="1533" xr:uid="{DC77A320-279E-4A1E-8A50-39D6FCBEEEFB}"/>
    <cellStyle name="Accent6 16" xfId="1534" xr:uid="{A1DE4E6E-2FDD-4388-BEFC-9C2DA5BEDDAD}"/>
    <cellStyle name="Accent6 17" xfId="1535" xr:uid="{40FEE549-FD6A-47C6-A16A-A7D27B638BC5}"/>
    <cellStyle name="Accent6 18" xfId="1536" xr:uid="{D6B08FEA-0D39-46CD-8DF5-BFE574CDF529}"/>
    <cellStyle name="Accent6 19" xfId="1537" xr:uid="{6DFA3E41-E919-4E68-9D4E-50EED56A4CEE}"/>
    <cellStyle name="Accent6 2" xfId="397" xr:uid="{4D26905D-E204-493B-94BB-070E4585B051}"/>
    <cellStyle name="Accent6 2 2" xfId="1538" xr:uid="{ECF06E06-1A50-459C-9808-793AE9853991}"/>
    <cellStyle name="Accent6 2 3" xfId="1539" xr:uid="{A424AED6-1118-4013-B330-4DCD0DB3925E}"/>
    <cellStyle name="Accent6 20" xfId="1540" xr:uid="{AB9A6BC2-E738-4DF2-B847-726D07A54870}"/>
    <cellStyle name="Accent6 21" xfId="1541" xr:uid="{4DA1CDE7-E845-438D-9B56-E25CD9DB34BA}"/>
    <cellStyle name="Accent6 22" xfId="1542" xr:uid="{BE354DFF-D010-4856-BC8F-D2C2BEA379DA}"/>
    <cellStyle name="Accent6 23" xfId="1543" xr:uid="{A34F2F06-25FE-4475-9A36-4B027433F7B3}"/>
    <cellStyle name="Accent6 24" xfId="1544" xr:uid="{C97FEB9A-D077-4F05-BFB4-4E03D9643B41}"/>
    <cellStyle name="Accent6 25" xfId="1545" xr:uid="{39C5741C-FFC5-485B-97F8-1D3C3CF46367}"/>
    <cellStyle name="Accent6 26" xfId="1546" xr:uid="{5818634F-3157-4187-BB34-EAFB37819F15}"/>
    <cellStyle name="Accent6 3" xfId="1547" xr:uid="{AE513513-83C8-4288-BFC1-B6A441FD487A}"/>
    <cellStyle name="Accent6 4" xfId="1548" xr:uid="{99AF6930-E03C-49E1-B2D2-2B95AE069CC4}"/>
    <cellStyle name="Accent6 5" xfId="1549" xr:uid="{E954BBAF-266F-4A73-819F-F20CD5BEA1C0}"/>
    <cellStyle name="Accent6 6" xfId="1550" xr:uid="{A99CF791-BD86-47E8-A4DB-37220207C097}"/>
    <cellStyle name="Accent6 7" xfId="1551" xr:uid="{6C7D016D-895F-40E2-B74D-AA425F82EA0F}"/>
    <cellStyle name="Accent6 8" xfId="1552" xr:uid="{83C91533-1396-4D64-84CE-6B2544D6FE7F}"/>
    <cellStyle name="Accent6 9" xfId="1553" xr:uid="{A6C9FCEF-1B5B-427E-AAED-BE0507266E4B}"/>
    <cellStyle name="AggblueBoldCels" xfId="1554" xr:uid="{0655BDCA-461F-446C-8C38-077D7EF72023}"/>
    <cellStyle name="AggblueBoldCels 2" xfId="1555" xr:uid="{9B417F71-7569-4B4B-BDB8-4596BFB19EE5}"/>
    <cellStyle name="AggblueCels" xfId="1556" xr:uid="{A6B94D3F-8430-489B-A385-0645CF804C50}"/>
    <cellStyle name="AggblueCels 2" xfId="1557" xr:uid="{E3F382C7-69A7-4925-B920-24CD1D17F6AB}"/>
    <cellStyle name="AggblueCels_1x" xfId="1558" xr:uid="{0E13D46C-5427-4AA2-9FD3-678A7119CC3F}"/>
    <cellStyle name="AggBoldCells" xfId="1559" xr:uid="{CDAA00D0-D53D-4600-BB38-F38BEBEBF21F}"/>
    <cellStyle name="AggCels" xfId="1560" xr:uid="{48DCC21B-C217-45F4-9571-480BF9ED5AA4}"/>
    <cellStyle name="AggGreen" xfId="1561" xr:uid="{AF184B93-050A-4856-8831-BB36BB1BC276}"/>
    <cellStyle name="AggGreen 2" xfId="1562" xr:uid="{1BFB16F9-EAEB-4F0B-8EBB-F95F8B5B880F}"/>
    <cellStyle name="AggGreen_Bbdr" xfId="1563" xr:uid="{38B6352A-F673-434C-A452-74F0365C1A17}"/>
    <cellStyle name="AggGreen12" xfId="1564" xr:uid="{F0726662-E9C5-4386-A986-7B901FF20AF0}"/>
    <cellStyle name="AggGreen12 2" xfId="1565" xr:uid="{FCC210B7-3362-46F4-985C-F739BFE47D07}"/>
    <cellStyle name="AggOrange" xfId="1566" xr:uid="{DAF6246C-6637-4D0B-A58C-61D71DFD8C31}"/>
    <cellStyle name="AggOrange 2" xfId="1567" xr:uid="{217109A0-6539-4979-9AAB-F34DA44EBEB2}"/>
    <cellStyle name="AggOrange_B_border" xfId="1568" xr:uid="{E090D420-9182-4451-BBDF-B0DEA980495C}"/>
    <cellStyle name="AggOrange9" xfId="1569" xr:uid="{2BCB30CB-ADD2-4CB6-B9F8-76EA89FD6FD1}"/>
    <cellStyle name="AggOrange9 2" xfId="1570" xr:uid="{E7AAEE14-0AE7-435B-BA84-B1F79A655409}"/>
    <cellStyle name="AggOrangeLB_2x" xfId="1571" xr:uid="{7F5211D0-25FD-4387-A4B1-3D4D2A16940D}"/>
    <cellStyle name="AggOrangeLBorder" xfId="1572" xr:uid="{4BB88D9D-025C-49A2-967F-618F3F97E83E}"/>
    <cellStyle name="AggOrangeLBorder 2" xfId="1573" xr:uid="{35488C06-5EBB-4256-B227-E986E394A112}"/>
    <cellStyle name="AggOrangeRBorder" xfId="1574" xr:uid="{15375E25-B86E-48E4-811C-0FF7ACB7346A}"/>
    <cellStyle name="AggOrangeRBorder 2" xfId="1575" xr:uid="{E9B4C033-E64F-40CC-840A-4A7CC3673AAC}"/>
    <cellStyle name="Akzent1" xfId="1576" xr:uid="{77AAFD8A-F840-462B-A0D7-209F1688B81B}"/>
    <cellStyle name="Akzent2" xfId="1577" xr:uid="{F8024795-716E-461B-AEA1-147AC5252562}"/>
    <cellStyle name="Akzent3" xfId="1578" xr:uid="{01D97D8D-DB47-49EA-9D11-7969A1AE8B4F}"/>
    <cellStyle name="Akzent4" xfId="1579" xr:uid="{2372CE6C-DAC5-4CB3-BD14-33362CA19E0B}"/>
    <cellStyle name="Akzent5" xfId="1580" xr:uid="{F2FAA966-088A-484E-B156-4344B9E2937E}"/>
    <cellStyle name="Akzent6" xfId="1581" xr:uid="{A654A751-BF62-43ED-BFB9-C0AAB27980F6}"/>
    <cellStyle name="Ausgabe" xfId="1582" xr:uid="{731AFAC7-8418-4A4B-888B-F96F57A2CBA1}"/>
    <cellStyle name="Avertissement 10" xfId="1583" xr:uid="{C37E2404-B7B6-4528-8D0A-53F0E58B06AB}"/>
    <cellStyle name="Avertissement 11" xfId="1584" xr:uid="{ED6D81BB-0319-48B1-A42D-ABCBB38A7EDF}"/>
    <cellStyle name="Avertissement 12" xfId="1585" xr:uid="{E109478D-7EF0-4211-A6B6-FD3D6423DB19}"/>
    <cellStyle name="Avertissement 13" xfId="1586" xr:uid="{92669166-DB4E-4025-B18C-793924805740}"/>
    <cellStyle name="Avertissement 14" xfId="1587" xr:uid="{B5FC0B55-D9FB-41C3-9683-4A357DD9DD0F}"/>
    <cellStyle name="Avertissement 15" xfId="1588" xr:uid="{F915E654-2506-4E3C-909D-EFE25D7908A6}"/>
    <cellStyle name="Avertissement 16" xfId="1589" xr:uid="{210475EA-7C49-40B8-B05A-78D224660322}"/>
    <cellStyle name="Avertissement 17" xfId="1590" xr:uid="{CEF042E3-E457-4E87-9422-E4CF55643C0E}"/>
    <cellStyle name="Avertissement 18" xfId="1591" xr:uid="{DC124953-CA84-4A79-A2AE-8F5DB5E72378}"/>
    <cellStyle name="Avertissement 19" xfId="1592" xr:uid="{42E935FF-DA75-4435-AE73-362DC9333402}"/>
    <cellStyle name="Avertissement 2" xfId="1593" xr:uid="{860D04A5-7055-4E35-A766-08A53FAAFB98}"/>
    <cellStyle name="Avertissement 20" xfId="1594" xr:uid="{5F8C9325-03F9-44EF-BDD8-6E200C7FABC6}"/>
    <cellStyle name="Avertissement 21" xfId="1595" xr:uid="{9EB1DA3A-7E09-40E2-A973-2949D488CBBE}"/>
    <cellStyle name="Avertissement 22" xfId="1596" xr:uid="{0A48870D-7477-481D-912F-37A49E5DEF47}"/>
    <cellStyle name="Avertissement 23" xfId="1597" xr:uid="{7CF8154E-E4BE-4852-AF79-192F29E87C99}"/>
    <cellStyle name="Avertissement 24" xfId="1598" xr:uid="{94D13893-F871-40CE-A45B-9E3FFCE3003F}"/>
    <cellStyle name="Avertissement 25" xfId="1599" xr:uid="{72A3B3BA-C513-4462-842A-D6AF5220CBAA}"/>
    <cellStyle name="Avertissement 26" xfId="1600" xr:uid="{43402047-231F-4DBC-919E-0378B56A3A90}"/>
    <cellStyle name="Avertissement 3" xfId="1601" xr:uid="{D6A321AF-AEB3-490E-BDF7-E182F6CF55D0}"/>
    <cellStyle name="Avertissement 4" xfId="1602" xr:uid="{CE68018F-DACD-46BF-933E-D61214656ED4}"/>
    <cellStyle name="Avertissement 5" xfId="1603" xr:uid="{C796A334-B06C-4C4E-B2B7-FCEC41E10368}"/>
    <cellStyle name="Avertissement 6" xfId="1604" xr:uid="{4B7DBA7B-3FC1-48C0-A47E-03258E770CDE}"/>
    <cellStyle name="Avertissement 7" xfId="1605" xr:uid="{9921A205-1AB6-4F55-948B-78C9880A3EE6}"/>
    <cellStyle name="Avertissement 8" xfId="1606" xr:uid="{1BCB834B-7740-49DA-9492-67095BC2E05C}"/>
    <cellStyle name="Avertissement 9" xfId="1607" xr:uid="{B0C64F5F-9DE0-4984-87B0-AA4A8A644232}"/>
    <cellStyle name="Bad" xfId="9" builtinId="27" customBuiltin="1"/>
    <cellStyle name="Bad 10" xfId="1608" xr:uid="{07C964C8-BAB9-4A82-83A7-7AE4984CAB7C}"/>
    <cellStyle name="Bad 11" xfId="1609" xr:uid="{ADBBF6C8-A6D6-4CF1-A318-405CC4E627AA}"/>
    <cellStyle name="Bad 12" xfId="1610" xr:uid="{F9C50A23-5F88-45C9-8CF5-A2E5734334B6}"/>
    <cellStyle name="Bad 13" xfId="1611" xr:uid="{DA5B2A95-3B89-4DB9-9087-6F31E05B6BB1}"/>
    <cellStyle name="Bad 14" xfId="1612" xr:uid="{1CC1AE84-6625-42AB-8973-96D3616782B7}"/>
    <cellStyle name="Bad 15" xfId="1613" xr:uid="{D4C911F9-6BCE-4466-B0BA-32DFB05B45E5}"/>
    <cellStyle name="Bad 16" xfId="1614" xr:uid="{9C78D834-6095-4169-A2E4-638156C3123D}"/>
    <cellStyle name="Bad 17" xfId="1615" xr:uid="{A4605CEC-824B-4706-B982-34E14BACF1E5}"/>
    <cellStyle name="Bad 18" xfId="1616" xr:uid="{B4733CBB-47EF-4A91-A54B-977E2FE55263}"/>
    <cellStyle name="Bad 19" xfId="1617" xr:uid="{50DD6514-6429-485B-B357-7D27CF98D987}"/>
    <cellStyle name="Bad 2" xfId="38" xr:uid="{45236CFE-9844-4816-9123-B77F4C8A4746}"/>
    <cellStyle name="Bad 2 2" xfId="1618" xr:uid="{0FEBC225-8970-4E9E-A078-48C01B24F2AE}"/>
    <cellStyle name="Bad 2 3" xfId="1619" xr:uid="{7F67FD9B-6EF6-45C7-8CAA-B128E191B4EF}"/>
    <cellStyle name="Bad 2 4" xfId="398" xr:uid="{3F8B3625-1E8A-4513-9712-5E2892FD78BD}"/>
    <cellStyle name="Bad 20" xfId="1620" xr:uid="{430EF9D6-2772-4089-A2C9-C3F4F5C3D761}"/>
    <cellStyle name="Bad 21" xfId="1621" xr:uid="{571E810E-56BE-4CC5-A097-4E7B977E28D1}"/>
    <cellStyle name="Bad 22" xfId="1622" xr:uid="{524CA2DA-C3BA-4BB9-98F7-685787DBA4DD}"/>
    <cellStyle name="Bad 23" xfId="1623" xr:uid="{D12DCFC4-B29E-46C3-A8C1-7B4CE399077E}"/>
    <cellStyle name="Bad 3" xfId="1624" xr:uid="{4B1D205B-EF0A-4113-A675-77D1637FEEE1}"/>
    <cellStyle name="Bad 4" xfId="1625" xr:uid="{FBC6B021-5A1D-49D1-8D39-B6C3BC9DA0C3}"/>
    <cellStyle name="Bad 5" xfId="1626" xr:uid="{B3D9C017-CD68-405E-B223-5D56F2DA9868}"/>
    <cellStyle name="Bad 6" xfId="1627" xr:uid="{F14BCB7F-C4D0-43A7-9F74-4768F1D6DA53}"/>
    <cellStyle name="Bad 7" xfId="1628" xr:uid="{DBB54CCE-9A1E-457F-B88B-3CCF36C5AD95}"/>
    <cellStyle name="Bad 8" xfId="1629" xr:uid="{47232BE6-2737-4638-90A0-105DC2BFE224}"/>
    <cellStyle name="Bad 9" xfId="1630" xr:uid="{D2A0C3E4-8355-4289-BA9B-6DFDE71E7878}"/>
    <cellStyle name="Berechnung" xfId="1631" xr:uid="{C16D02A4-1E26-46E0-AB4A-DE02B00DD191}"/>
    <cellStyle name="Bold GHG Numbers (0.00)" xfId="1632" xr:uid="{37CE4B30-6227-4BD3-816E-31A3EBF17C42}"/>
    <cellStyle name="Border Heavy" xfId="1633" xr:uid="{854E8910-FA60-4966-8F0C-5E3687FB947F}"/>
    <cellStyle name="Border Thin" xfId="1634" xr:uid="{7776B2D8-B977-450A-98E9-65FE8ECE3670}"/>
    <cellStyle name="Border Thin 2" xfId="1635" xr:uid="{D7DC921D-C601-43A2-9291-2CFBBF20856C}"/>
    <cellStyle name="Border Thin 2 2" xfId="1636" xr:uid="{712BC360-96EA-4B18-811F-08848FF87A02}"/>
    <cellStyle name="Border Thin 2 3" xfId="1637" xr:uid="{CBABE7DA-8BB7-4E2B-B607-8FB18B9A5964}"/>
    <cellStyle name="Border Thin 3" xfId="1638" xr:uid="{F27D5ACE-1C2E-47A7-B820-0636F07FECFE}"/>
    <cellStyle name="Border Thin 3 2" xfId="1639" xr:uid="{889D37D6-658E-4016-9907-5152A73E34BD}"/>
    <cellStyle name="Border Thin 3 3" xfId="1640" xr:uid="{E1B11F38-8891-42ED-AB7A-4815672D5316}"/>
    <cellStyle name="Border Thin 4" xfId="1641" xr:uid="{D4F5255F-8BE3-41AD-95DC-5C6445F80459}"/>
    <cellStyle name="Border Thin 4 2" xfId="1642" xr:uid="{9E2CC072-F82D-4527-984A-BDA047E3B699}"/>
    <cellStyle name="Border Thin 4 3" xfId="1643" xr:uid="{2D262148-9378-470D-BDF0-E931687463DD}"/>
    <cellStyle name="Border Thin 5" xfId="1644" xr:uid="{12C9DAB7-A4BC-4DED-95A9-49727F175F54}"/>
    <cellStyle name="Border Thin 5 2" xfId="1645" xr:uid="{D4498FA8-6666-4AF8-A993-ED329DF8C7EC}"/>
    <cellStyle name="Border Thin 5 3" xfId="1646" xr:uid="{767DB500-A56A-4C5B-BF35-DF3E72FE411A}"/>
    <cellStyle name="Border Thin 6" xfId="1647" xr:uid="{FF9707C5-AD06-43E2-AF4A-4BCCD5513CA1}"/>
    <cellStyle name="Border Thin 6 2" xfId="1648" xr:uid="{09FC66F3-A570-4885-BC0A-F303DD3A2406}"/>
    <cellStyle name="Border Thin 6 3" xfId="1649" xr:uid="{E798674D-F513-4A8B-8891-34A7AC3FB11B}"/>
    <cellStyle name="Border Thin 7" xfId="1650" xr:uid="{EA9F5BDA-3CE2-4E2E-9687-A6C31AB8B1E1}"/>
    <cellStyle name="Border Thin 8" xfId="1651" xr:uid="{A81190EF-6B67-4EBA-9FC3-A603AE8879C1}"/>
    <cellStyle name="Calcul 10" xfId="1652" xr:uid="{A118785E-082F-4AD5-B32E-925D24750E6B}"/>
    <cellStyle name="Calcul 11" xfId="1653" xr:uid="{52F861C8-7A34-47C9-AC63-4F9D52C26EAC}"/>
    <cellStyle name="Calcul 12" xfId="1654" xr:uid="{FB2BB648-04C7-4639-B7EA-412BA722C590}"/>
    <cellStyle name="Calcul 13" xfId="1655" xr:uid="{6B753AC3-788A-4415-B5C7-490167DF131C}"/>
    <cellStyle name="Calcul 14" xfId="1656" xr:uid="{87283AB1-3233-4777-B7D7-24D0963B4A2F}"/>
    <cellStyle name="Calcul 15" xfId="1657" xr:uid="{7E8D5D30-D02A-4DCF-BD4D-31F656CACABE}"/>
    <cellStyle name="Calcul 16" xfId="1658" xr:uid="{54D1CA09-9764-4AF6-828C-B27F162B53A1}"/>
    <cellStyle name="Calcul 17" xfId="1659" xr:uid="{99DF996D-7A86-40EE-BA45-8D1B0177C144}"/>
    <cellStyle name="Calcul 18" xfId="1660" xr:uid="{9D077496-07CA-40F4-AE8E-F101D8E85819}"/>
    <cellStyle name="Calcul 19" xfId="1661" xr:uid="{6D751F6B-70DA-441D-9A9E-1FBF83133615}"/>
    <cellStyle name="Calcul 2" xfId="1662" xr:uid="{E0D65953-B5AD-46DC-B086-A8869FEDAFA7}"/>
    <cellStyle name="Calcul 20" xfId="1663" xr:uid="{D8893EE1-F7B7-4B19-9D5B-503DBFF947D1}"/>
    <cellStyle name="Calcul 21" xfId="1664" xr:uid="{5CF68FC1-4767-49E4-AADA-C263A55C0864}"/>
    <cellStyle name="Calcul 22" xfId="1665" xr:uid="{7A81E75D-0813-443E-A7FE-19015959E5C7}"/>
    <cellStyle name="Calcul 23" xfId="1666" xr:uid="{DAEE7CBC-71C5-4071-AF7D-F458C20F0A86}"/>
    <cellStyle name="Calcul 24" xfId="1667" xr:uid="{45F3C49A-6BA8-4E19-871C-4A6B239254FB}"/>
    <cellStyle name="Calcul 25" xfId="1668" xr:uid="{F572DDED-D282-466C-855D-5F025C929CBB}"/>
    <cellStyle name="Calcul 26" xfId="1669" xr:uid="{5D3499BA-3F1A-4A5C-8110-4706358F1E30}"/>
    <cellStyle name="Calcul 3" xfId="1670" xr:uid="{698CECED-B63D-4677-9E25-187B6AC90645}"/>
    <cellStyle name="Calcul 4" xfId="1671" xr:uid="{CD3E1F1A-179D-41A4-A7E1-DB6D19E55213}"/>
    <cellStyle name="Calcul 5" xfId="1672" xr:uid="{B3B89026-CF6A-4B43-97B7-04377E50307C}"/>
    <cellStyle name="Calcul 6" xfId="1673" xr:uid="{15BAF6C9-BB6D-44E0-8F21-4F52D62B539B}"/>
    <cellStyle name="Calcul 7" xfId="1674" xr:uid="{229249A2-9CDD-4BD4-A0F5-3D2F314D9506}"/>
    <cellStyle name="Calcul 8" xfId="1675" xr:uid="{5005A030-C2B9-4E5E-A0FA-30D4B3DC3F9C}"/>
    <cellStyle name="Calcul 9" xfId="1676" xr:uid="{BC99AB81-DFB5-4E76-AD13-6D724E82CEC8}"/>
    <cellStyle name="Calculation" xfId="12" builtinId="22" customBuiltin="1"/>
    <cellStyle name="Calculation 10" xfId="1677" xr:uid="{C5856C30-4569-4B54-BAF3-B6CE1B263F5D}"/>
    <cellStyle name="Calculation 11" xfId="1678" xr:uid="{85BED111-3C40-419C-A236-712C2CCDFD19}"/>
    <cellStyle name="Calculation 12" xfId="1679" xr:uid="{FD5D5F65-7094-4D38-8457-F372F45A9673}"/>
    <cellStyle name="Calculation 13" xfId="1680" xr:uid="{D2945952-5678-4964-B48B-720348D49429}"/>
    <cellStyle name="Calculation 14" xfId="1681" xr:uid="{68B9A6A4-B9B8-49B4-A199-12AC476F3ACB}"/>
    <cellStyle name="Calculation 15" xfId="1682" xr:uid="{9ABC5B42-86CA-4679-9CD4-A1D6C75988A5}"/>
    <cellStyle name="Calculation 16" xfId="1683" xr:uid="{8DB59326-97E7-438C-A423-40AAA7D219CC}"/>
    <cellStyle name="Calculation 17" xfId="1684" xr:uid="{5AEDDDB2-86EE-4FA5-9AC4-1F94721595FF}"/>
    <cellStyle name="Calculation 18" xfId="1685" xr:uid="{1D391F38-9D41-4091-9AB7-064509C3182C}"/>
    <cellStyle name="Calculation 19" xfId="1686" xr:uid="{1085322D-2835-437A-994B-F258F35648A3}"/>
    <cellStyle name="Calculation 2" xfId="399" xr:uid="{5B6C3B6B-B638-401E-A679-6A7C2D6BB6F3}"/>
    <cellStyle name="Calculation 2 2" xfId="1687" xr:uid="{D57BD16E-E14C-491F-B07C-9F65FD3BBC36}"/>
    <cellStyle name="Calculation 2 2 2" xfId="1688" xr:uid="{E5242B95-BD22-4872-85DF-579B26A313F9}"/>
    <cellStyle name="Calculation 2 3" xfId="1689" xr:uid="{3511DE20-FF4B-4F3A-A2E2-E6EE74D93A34}"/>
    <cellStyle name="Calculation 20" xfId="1690" xr:uid="{144AEA55-4F8B-41C8-8FC9-F96F7409D4E6}"/>
    <cellStyle name="Calculation 21" xfId="1691" xr:uid="{EE512997-F99B-4812-B10D-530D1951F8B2}"/>
    <cellStyle name="Calculation 22" xfId="1692" xr:uid="{BC0D44BF-57A8-430B-9008-D55D6B6F54A9}"/>
    <cellStyle name="Calculation 23" xfId="1693" xr:uid="{3231951F-0C56-4668-A571-A36346929116}"/>
    <cellStyle name="Calculation 3" xfId="1694" xr:uid="{317FD77C-BF08-433D-B18A-E43F38B7BB6B}"/>
    <cellStyle name="Calculation 3 2" xfId="1695" xr:uid="{60078713-A8CB-43D5-AEB5-FB7F5901205F}"/>
    <cellStyle name="Calculation 3 3" xfId="1696" xr:uid="{5BE02858-60ED-4550-9DAB-5C38C477E36F}"/>
    <cellStyle name="Calculation 4" xfId="1697" xr:uid="{F30525F3-D66A-40BC-879A-76A934C11677}"/>
    <cellStyle name="Calculation 5" xfId="1698" xr:uid="{36499A46-695D-403B-9C72-EE5EEA814D02}"/>
    <cellStyle name="Calculation 6" xfId="1699" xr:uid="{59A25635-AB70-4CEF-BC14-04ADEC2D940F}"/>
    <cellStyle name="Calculation 7" xfId="1700" xr:uid="{22E761DA-E636-4B00-93E7-B9059197AE75}"/>
    <cellStyle name="Calculation 8" xfId="1701" xr:uid="{7FABEA23-29E3-48D4-8EDE-30D1E71CFAC0}"/>
    <cellStyle name="Calculation 9" xfId="1702" xr:uid="{ABEE8A14-608E-428D-AC17-C70F3FA5432B}"/>
    <cellStyle name="Calculation2" xfId="1703" xr:uid="{01EB4B71-35C5-4578-A372-0B5702C3A6F8}"/>
    <cellStyle name="Calculation2 2" xfId="1704" xr:uid="{55AD7BA6-2E7E-4821-B203-9FB0791346FB}"/>
    <cellStyle name="Calculation2 2 2" xfId="1705" xr:uid="{4E37E7C9-A16E-4768-A746-1C9F5DAED22C}"/>
    <cellStyle name="Calculation2 3" xfId="1706" xr:uid="{E01D5368-30CD-4C93-A0B5-C3A45823793B}"/>
    <cellStyle name="Cellule liée 10" xfId="1707" xr:uid="{92139AA9-0027-4092-8B79-7FA662393EE0}"/>
    <cellStyle name="Cellule liée 11" xfId="1708" xr:uid="{E549D33A-7759-4A41-87F7-850EEA1F68DC}"/>
    <cellStyle name="Cellule liée 12" xfId="1709" xr:uid="{13879476-709C-4DFE-B338-5B138CAD0A58}"/>
    <cellStyle name="Cellule liée 13" xfId="1710" xr:uid="{DA836435-3520-45AD-906B-BE2747F0CE47}"/>
    <cellStyle name="Cellule liée 14" xfId="1711" xr:uid="{281E22C0-A207-47BE-A7B6-43F1DBA41FFC}"/>
    <cellStyle name="Cellule liée 15" xfId="1712" xr:uid="{3FF79FB0-C5F1-403A-A494-6FBED6600A92}"/>
    <cellStyle name="Cellule liée 16" xfId="1713" xr:uid="{6DB4B9FC-9D5C-48D6-806E-402ACDED5948}"/>
    <cellStyle name="Cellule liée 17" xfId="1714" xr:uid="{B7A66400-53C5-4E3E-B5E9-3E41E8BF2B87}"/>
    <cellStyle name="Cellule liée 18" xfId="1715" xr:uid="{CEB1958E-FF52-4233-91C3-09EDBD0B400C}"/>
    <cellStyle name="Cellule liée 19" xfId="1716" xr:uid="{2CC5BCAB-4954-45D0-86E0-D89E0099A1D7}"/>
    <cellStyle name="Cellule liée 2" xfId="1717" xr:uid="{9CA3B6AA-9FF1-476F-AB2C-936526AF4967}"/>
    <cellStyle name="Cellule liée 20" xfId="1718" xr:uid="{5FF63DCA-DBF2-4AFC-A4BC-57E3C56CE424}"/>
    <cellStyle name="Cellule liée 21" xfId="1719" xr:uid="{66BBAE49-D4C3-43EB-95FC-20B03E475450}"/>
    <cellStyle name="Cellule liée 22" xfId="1720" xr:uid="{BEE40863-0FC9-4D03-B345-2FFE86A43CB6}"/>
    <cellStyle name="Cellule liée 23" xfId="1721" xr:uid="{10E4BE5B-6D41-4503-B8FC-945D71F5F5AD}"/>
    <cellStyle name="Cellule liée 24" xfId="1722" xr:uid="{FED5D535-B794-4941-8E94-396F0EBCDBB2}"/>
    <cellStyle name="Cellule liée 25" xfId="1723" xr:uid="{CAA56747-54B8-4F71-AA72-C1CE21343539}"/>
    <cellStyle name="Cellule liée 26" xfId="1724" xr:uid="{BF09C5CC-E4DF-40E1-A819-2CE87678D6FC}"/>
    <cellStyle name="Cellule liée 3" xfId="1725" xr:uid="{29148E54-DA53-4B2C-BAB1-4CD855323443}"/>
    <cellStyle name="Cellule liée 4" xfId="1726" xr:uid="{8A19E0C6-0C6D-415B-A97D-17AF1AA42133}"/>
    <cellStyle name="Cellule liée 5" xfId="1727" xr:uid="{723EC20A-74CD-455B-8718-0A27F31AFD08}"/>
    <cellStyle name="Cellule liée 6" xfId="1728" xr:uid="{314C044B-1859-4384-8A2F-C210270C860D}"/>
    <cellStyle name="Cellule liée 7" xfId="1729" xr:uid="{410B813C-97F4-4899-A773-2ABF90B7A394}"/>
    <cellStyle name="Cellule liée 8" xfId="1730" xr:uid="{8701A725-3D88-49B7-BA49-FEAC4FE496D5}"/>
    <cellStyle name="Cellule liée 9" xfId="1731" xr:uid="{9E39F071-2837-4989-BCC4-49F8AAECA15F}"/>
    <cellStyle name="Check" xfId="400" xr:uid="{1B27A8D0-3A84-4EDD-8117-B89BF91DB64A}"/>
    <cellStyle name="Check Cell" xfId="14" builtinId="23" customBuiltin="1"/>
    <cellStyle name="Check Cell 10" xfId="1732" xr:uid="{323F7225-B7A9-4A7C-BFCF-EAC32F42E0EE}"/>
    <cellStyle name="Check Cell 11" xfId="1733" xr:uid="{D7D6B648-8EAE-447C-9BDC-C3D6A3F8C611}"/>
    <cellStyle name="Check Cell 12" xfId="1734" xr:uid="{F1E60D42-F0DE-4CFB-B627-517360CD0A4D}"/>
    <cellStyle name="Check Cell 13" xfId="1735" xr:uid="{9C63FAA2-73B0-4E17-A68C-ECAD0CA40C67}"/>
    <cellStyle name="Check Cell 14" xfId="1736" xr:uid="{940C4B21-E40B-4606-8D1D-891CAF831C9B}"/>
    <cellStyle name="Check Cell 15" xfId="1737" xr:uid="{AC02D18A-B06C-4625-96D2-BB47989D1EEE}"/>
    <cellStyle name="Check Cell 16" xfId="1738" xr:uid="{DAC5EC88-D54B-4445-8F80-EEB03F2C0AD6}"/>
    <cellStyle name="Check Cell 17" xfId="1739" xr:uid="{894CB4D6-F150-49C5-8318-65EDECD26AD2}"/>
    <cellStyle name="Check Cell 18" xfId="1740" xr:uid="{A71485A1-6720-4772-85EA-8D8FF50E9170}"/>
    <cellStyle name="Check Cell 19" xfId="1741" xr:uid="{B9A61ED5-8780-44A4-BD4B-B2493F597F8B}"/>
    <cellStyle name="Check Cell 2" xfId="401" xr:uid="{339F54BF-965E-4542-9E1D-AEDB74B388AB}"/>
    <cellStyle name="Check Cell 2 2" xfId="1743" xr:uid="{6C43E55A-850D-4EBA-B9D9-AACD5AB9315D}"/>
    <cellStyle name="Check Cell 2 3" xfId="1744" xr:uid="{BD7D1B2D-56F0-40C1-984F-030CADAE0A2D}"/>
    <cellStyle name="Check Cell 20" xfId="1745" xr:uid="{F56414A5-351F-4BAA-AFB1-D4DA0DD7FA72}"/>
    <cellStyle name="Check Cell 21" xfId="1746" xr:uid="{93572E54-F9FD-48C6-B284-2E87336830BF}"/>
    <cellStyle name="Check Cell 22" xfId="1747" xr:uid="{46DAC118-7B71-460A-B401-330403F4A1FA}"/>
    <cellStyle name="Check Cell 23" xfId="1748" xr:uid="{D1FD6260-73B0-4E4F-A002-688433D9A128}"/>
    <cellStyle name="Check Cell 3" xfId="1749" xr:uid="{EB9D4EFB-EE34-49D4-AB50-3D6F672AC736}"/>
    <cellStyle name="Check Cell 4" xfId="1750" xr:uid="{DEB052B1-8EE3-4E54-915D-E860958331D9}"/>
    <cellStyle name="Check Cell 5" xfId="1751" xr:uid="{052465D0-16B3-4BE4-B24B-8DE33CC546D1}"/>
    <cellStyle name="Check Cell 6" xfId="1752" xr:uid="{5B721A3F-2165-4E00-9CD0-C46757680DC7}"/>
    <cellStyle name="Check Cell 7" xfId="1753" xr:uid="{C21AC12E-8869-45FE-87CF-DCDE45EB3504}"/>
    <cellStyle name="Check Cell 8" xfId="1754" xr:uid="{D5B9652A-1E85-4A68-A02D-7D41771A1F25}"/>
    <cellStyle name="Check Cell 9" xfId="1755" xr:uid="{2CF789A1-6D44-498E-B35D-EBDE622019C7}"/>
    <cellStyle name="Comma [0] 2" xfId="40" xr:uid="{F81BC649-AF44-42F3-AA78-9CEF126A2BC7}"/>
    <cellStyle name="Comma [0] 3" xfId="41" xr:uid="{7FA6CCA8-C52F-4054-B137-E719DA9ACD47}"/>
    <cellStyle name="Comma [0] 4" xfId="42" xr:uid="{7584986C-9C4B-40D9-BD67-A18A26E70E54}"/>
    <cellStyle name="Comma 10" xfId="43" xr:uid="{A8900537-5B8F-4D86-8ED7-6A2A5040BF90}"/>
    <cellStyle name="Comma 10 2" xfId="44" xr:uid="{AA08E4F3-E7E3-4933-A466-54E44C52C2BA}"/>
    <cellStyle name="Comma 10 3" xfId="1756" xr:uid="{B348B10D-C5B1-4DCE-AA23-DA1C17F31872}"/>
    <cellStyle name="Comma 100" xfId="45" xr:uid="{3EE630AB-5FAC-47B1-92EF-D94F0B977B98}"/>
    <cellStyle name="Comma 100 2" xfId="46" xr:uid="{FD0ED086-BC6D-4F3E-B5EB-A918CF85002D}"/>
    <cellStyle name="Comma 101" xfId="47" xr:uid="{115CBE02-D616-42EE-B75F-0E3BD8ACB506}"/>
    <cellStyle name="Comma 101 2" xfId="48" xr:uid="{E7C2F912-B89E-40A5-8ABA-208D42C9C16C}"/>
    <cellStyle name="Comma 102" xfId="49" xr:uid="{CEC1030B-50FA-405F-83BF-97C070635E9C}"/>
    <cellStyle name="Comma 102 2" xfId="50" xr:uid="{A41EA070-BBE0-4852-B518-B27D672213EB}"/>
    <cellStyle name="Comma 103" xfId="51" xr:uid="{59C6743C-2A3D-43E9-A192-AEF446D3A00D}"/>
    <cellStyle name="Comma 103 2" xfId="52" xr:uid="{54649C35-0F23-47FC-B087-9E7739202959}"/>
    <cellStyle name="Comma 104" xfId="53" xr:uid="{95FD0108-3412-43C9-A88B-2A402009F1A1}"/>
    <cellStyle name="Comma 104 2" xfId="54" xr:uid="{1DA8F556-5488-4810-8927-E4E02481C0C2}"/>
    <cellStyle name="Comma 105" xfId="55" xr:uid="{54608E90-4FF1-4B5A-AE5A-D4B6CE272ACC}"/>
    <cellStyle name="Comma 105 2" xfId="56" xr:uid="{165C121C-ABC7-42AB-94A4-14E2CD71AE7D}"/>
    <cellStyle name="Comma 106" xfId="57" xr:uid="{4CFEA25F-5011-4958-84B2-5692A65E5CB4}"/>
    <cellStyle name="Comma 106 2" xfId="58" xr:uid="{7E59A4FD-F3FA-4A91-8B51-AAA963B90436}"/>
    <cellStyle name="Comma 107" xfId="59" xr:uid="{C84DE12C-5F3F-4F8E-8FF2-351080A20E52}"/>
    <cellStyle name="Comma 107 2" xfId="60" xr:uid="{E3779D26-CC07-4FCA-A30B-32D2E5B0F88F}"/>
    <cellStyle name="Comma 108" xfId="61" xr:uid="{43B50431-C169-40A4-953A-828657C28E33}"/>
    <cellStyle name="Comma 108 2" xfId="62" xr:uid="{8CD702A0-9228-4B46-B2C2-9019EFE9F4C2}"/>
    <cellStyle name="Comma 109" xfId="63" xr:uid="{EC3F8530-5ED1-44EE-BA02-61DD5C4DCB43}"/>
    <cellStyle name="Comma 109 2" xfId="64" xr:uid="{BB6753A7-BAF8-4928-B911-3BF2160E4F8B}"/>
    <cellStyle name="Comma 11" xfId="65" xr:uid="{3372E99B-03CE-4AA4-B030-E710F916FB31}"/>
    <cellStyle name="Comma 11 2" xfId="66" xr:uid="{12DCD576-6A82-4D65-9678-1F1E79700F60}"/>
    <cellStyle name="Comma 11 3" xfId="1757" xr:uid="{63DE0CD3-2B11-4246-8214-A06410BAA545}"/>
    <cellStyle name="Comma 110" xfId="67" xr:uid="{8EEC7D28-C7A9-47EC-A818-8715E7FA7475}"/>
    <cellStyle name="Comma 110 2" xfId="68" xr:uid="{79544ABD-D140-4EB3-83E3-1232AA1A3C58}"/>
    <cellStyle name="Comma 111" xfId="69" xr:uid="{2BF5D207-38E4-473F-AE4D-F3A92AEA752D}"/>
    <cellStyle name="Comma 112" xfId="70" xr:uid="{EBFF4887-A742-4349-AF15-24E4961FC18A}"/>
    <cellStyle name="Comma 113" xfId="71" xr:uid="{0661FA3E-6F25-42DE-B15A-C8CF065F2301}"/>
    <cellStyle name="Comma 114" xfId="72" xr:uid="{4A9D0263-5220-4FA4-A3D4-C68A968573B0}"/>
    <cellStyle name="Comma 115" xfId="73" xr:uid="{E3EF94CC-0DCE-459B-ABA9-F260BAEEB582}"/>
    <cellStyle name="Comma 116" xfId="74" xr:uid="{FB00F564-A3B6-4519-8173-6F669CA6608C}"/>
    <cellStyle name="Comma 117" xfId="75" xr:uid="{7FB1ADCA-DC3F-492E-B900-6A5839D8C347}"/>
    <cellStyle name="Comma 118" xfId="76" xr:uid="{4A608EEA-90AD-4873-9763-85ABBD4AC99C}"/>
    <cellStyle name="Comma 119" xfId="77" xr:uid="{97B3892C-661E-4D4B-AABF-23EC6FE8F4D1}"/>
    <cellStyle name="Comma 12" xfId="78" xr:uid="{6B39A677-8030-474B-BCC1-1B331E16B59F}"/>
    <cellStyle name="Comma 12 2" xfId="79" xr:uid="{8D47DA03-3E52-468E-8B56-9A24C4F9397C}"/>
    <cellStyle name="Comma 12 3" xfId="1758" xr:uid="{D59FA845-2044-4B14-BA94-3CE2010D2FC4}"/>
    <cellStyle name="Comma 120" xfId="80" xr:uid="{DB6F809D-18AD-4465-A0EA-CF6EE9D855FC}"/>
    <cellStyle name="Comma 121" xfId="81" xr:uid="{09463AFD-923F-49D6-A347-5DF28106437F}"/>
    <cellStyle name="Comma 122" xfId="82" xr:uid="{3AA27336-F4B2-4F83-BCB7-9C060C69C757}"/>
    <cellStyle name="Comma 123" xfId="83" xr:uid="{26A49170-8D35-41F6-AB30-B895E82C4402}"/>
    <cellStyle name="Comma 124" xfId="39" xr:uid="{AB06403F-513C-4EAF-8214-8C10EF924021}"/>
    <cellStyle name="Comma 125" xfId="351" xr:uid="{C1A61C6D-6CD0-4A26-9F57-1316F2F77009}"/>
    <cellStyle name="Comma 126" xfId="352" xr:uid="{4B721B0B-4645-49ED-8D0A-A907BDB17C26}"/>
    <cellStyle name="Comma 127" xfId="350" xr:uid="{17948ABB-0902-41D8-821C-7AD5EC060A4C}"/>
    <cellStyle name="Comma 128" xfId="363" xr:uid="{057B7538-B268-4ED0-AAC6-5644284BD22E}"/>
    <cellStyle name="Comma 129" xfId="353" xr:uid="{E466DDC4-6A8E-4942-9DC5-E3CEE02DC1BD}"/>
    <cellStyle name="Comma 13" xfId="84" xr:uid="{E4188D42-C87E-4168-B345-211323065A90}"/>
    <cellStyle name="Comma 13 2" xfId="85" xr:uid="{4731E564-12C2-49F7-A39A-A147F04914B6}"/>
    <cellStyle name="Comma 13 3" xfId="1759" xr:uid="{FDDABC5A-9BF1-414C-BDD6-73C6F50DE37C}"/>
    <cellStyle name="Comma 14" xfId="86" xr:uid="{A19060C4-4A5A-4585-80E6-EBE80569F4F4}"/>
    <cellStyle name="Comma 14 2" xfId="87" xr:uid="{CB10A5E6-C744-4859-8C0C-3761E36F1483}"/>
    <cellStyle name="Comma 14 3" xfId="43210" xr:uid="{9BDC6EDF-D725-485C-9412-993C61106F43}"/>
    <cellStyle name="Comma 15" xfId="88" xr:uid="{133E3649-BEFC-4F43-A87B-A217D602560B}"/>
    <cellStyle name="Comma 15 2" xfId="89" xr:uid="{0482F19C-35CC-414C-9B28-1AEC8329EFB5}"/>
    <cellStyle name="Comma 15 3" xfId="1760" xr:uid="{B5BAA375-C9A6-40A1-B66D-DC3C68A3F932}"/>
    <cellStyle name="Comma 16" xfId="90" xr:uid="{BADCE32B-2662-4913-B1D9-63A3339B9FF8}"/>
    <cellStyle name="Comma 16 2" xfId="91" xr:uid="{4E28BFB2-E143-4773-A3AE-C12A9219935C}"/>
    <cellStyle name="Comma 17" xfId="92" xr:uid="{D1E48B29-799C-4E41-BE9E-C4074575BEFA}"/>
    <cellStyle name="Comma 17 2" xfId="93" xr:uid="{549CEE83-5706-4DE4-B411-ED1486D46E8E}"/>
    <cellStyle name="Comma 18" xfId="94" xr:uid="{CD987217-4D3D-4D7E-AA79-CF7A00A6A6E2}"/>
    <cellStyle name="Comma 18 2" xfId="95" xr:uid="{2D5262DE-70B0-4CC9-B74C-7B75555935F5}"/>
    <cellStyle name="Comma 19" xfId="96" xr:uid="{C7DD6C45-71C5-4917-A81D-8142AF47327B}"/>
    <cellStyle name="Comma 19 2" xfId="97" xr:uid="{69846013-281A-497C-A349-C148DC233C17}"/>
    <cellStyle name="Comma 2" xfId="98" xr:uid="{B2764356-192D-486E-89D5-B6ABCF4A46B9}"/>
    <cellStyle name="Comma 2 10" xfId="1761" xr:uid="{3AEDF42F-AFA7-4655-B471-AD0A932ADD29}"/>
    <cellStyle name="Comma 2 10 2" xfId="1762" xr:uid="{F1F03257-A29D-4597-9F5D-723CA6224E2D}"/>
    <cellStyle name="Comma 2 10 3" xfId="1763" xr:uid="{2672A387-1EFB-4E8A-B4B5-7831ECEBB982}"/>
    <cellStyle name="Comma 2 11" xfId="1764" xr:uid="{146447B0-502A-4632-9264-DCA392EC8000}"/>
    <cellStyle name="Comma 2 11 2" xfId="1765" xr:uid="{4FE62108-E1DD-4BDA-B6F0-6822793234F4}"/>
    <cellStyle name="Comma 2 11 3" xfId="1766" xr:uid="{4552FAA0-2EB7-4516-A961-6812C698CDF0}"/>
    <cellStyle name="Comma 2 12" xfId="1767" xr:uid="{F2F501E6-331B-48E7-9BBF-273F1AA34D18}"/>
    <cellStyle name="Comma 2 12 2" xfId="1768" xr:uid="{F930C8C7-3F7B-4ED4-A38A-4CEB17BD8535}"/>
    <cellStyle name="Comma 2 12 3" xfId="1769" xr:uid="{68668817-CEEC-4054-B9C4-170CB7D7C0EB}"/>
    <cellStyle name="Comma 2 13" xfId="1770" xr:uid="{AA19C15F-877F-493D-B61B-D265D412EE4F}"/>
    <cellStyle name="Comma 2 13 2" xfId="1771" xr:uid="{626BA00D-41B1-40BE-8ADB-619E5977C17B}"/>
    <cellStyle name="Comma 2 13 3" xfId="1772" xr:uid="{51D135B3-FA10-4C6C-81F9-805E6D5BB616}"/>
    <cellStyle name="Comma 2 14" xfId="1773" xr:uid="{F66733A5-C01B-4C6C-9A9C-70B8C968D7F4}"/>
    <cellStyle name="Comma 2 14 2" xfId="1774" xr:uid="{70A59BA2-8934-4C26-8C46-72C9E5848807}"/>
    <cellStyle name="Comma 2 14 3" xfId="1775" xr:uid="{29F50479-0FCC-449E-B9CB-1605D491AFB7}"/>
    <cellStyle name="Comma 2 15" xfId="1776" xr:uid="{914450A6-C06F-4B60-83C3-70EBEA247AC4}"/>
    <cellStyle name="Comma 2 15 2" xfId="1777" xr:uid="{7B9B7754-C6CA-422E-B4E5-80851EFED588}"/>
    <cellStyle name="Comma 2 15 3" xfId="1778" xr:uid="{0A8F1424-C731-4E0A-9400-95E7EAE848D1}"/>
    <cellStyle name="Comma 2 16" xfId="1779" xr:uid="{5A6D2251-E758-46B4-B69C-2FA6017C7EC3}"/>
    <cellStyle name="Comma 2 16 2" xfId="1780" xr:uid="{7C97A7A7-F239-4391-BD63-8DCAD08C4A72}"/>
    <cellStyle name="Comma 2 16 3" xfId="1781" xr:uid="{7756FC76-0136-46FE-B1A9-D6C659BD8B19}"/>
    <cellStyle name="Comma 2 17" xfId="1782" xr:uid="{8C89A324-901D-4FCC-AEBF-E19E9FC05C91}"/>
    <cellStyle name="Comma 2 17 2" xfId="1783" xr:uid="{504FACDF-62AF-4170-851D-21A2A08ED214}"/>
    <cellStyle name="Comma 2 17 3" xfId="1784" xr:uid="{48DDBB31-968B-4ED2-9322-AB0781C7118C}"/>
    <cellStyle name="Comma 2 18" xfId="1785" xr:uid="{FEDEC2F9-C20E-46F3-80A7-3B7A84478077}"/>
    <cellStyle name="Comma 2 18 2" xfId="1786" xr:uid="{F7C95B04-8653-4A16-A243-F32EF906040D}"/>
    <cellStyle name="Comma 2 18 3" xfId="1787" xr:uid="{E9564E18-A045-4A28-9F11-7CA49A353ABB}"/>
    <cellStyle name="Comma 2 19" xfId="1788" xr:uid="{6084040A-C7CC-4613-BFC5-26BCD9CF42FA}"/>
    <cellStyle name="Comma 2 19 2" xfId="1789" xr:uid="{80E7A233-BEEC-48CF-A594-994527D4E5EB}"/>
    <cellStyle name="Comma 2 19 3" xfId="1790" xr:uid="{5BF4AFC3-DEAE-4A22-884B-8A8D89022948}"/>
    <cellStyle name="Comma 2 2" xfId="99" xr:uid="{888C7AC1-B868-4130-A71D-394A7744100C}"/>
    <cellStyle name="Comma 2 2 10" xfId="1792" xr:uid="{9923FFD5-583E-48B8-AA7E-95B7E5DFB85F}"/>
    <cellStyle name="Comma 2 2 10 2" xfId="1793" xr:uid="{28C84F3D-575A-4934-80CA-BDDEB15D1B39}"/>
    <cellStyle name="Comma 2 2 10 2 2" xfId="1794" xr:uid="{C99B37B8-F7BA-43CC-8D12-21C2ED149184}"/>
    <cellStyle name="Comma 2 2 10 2 2 2" xfId="1795" xr:uid="{9631B553-171D-4D36-90AA-F129B280EFDE}"/>
    <cellStyle name="Comma 2 2 10 2 2 2 2" xfId="1796" xr:uid="{9C76203E-1345-4A39-A5FD-73DFA81AC646}"/>
    <cellStyle name="Comma 2 2 10 2 2 2 2 2" xfId="1797" xr:uid="{F9AD6B11-738A-4911-B17A-11230EBA4C6C}"/>
    <cellStyle name="Comma 2 2 10 2 2 2 3" xfId="1798" xr:uid="{A2DA5472-1674-4CE1-AE0E-F22599D3D739}"/>
    <cellStyle name="Comma 2 2 10 2 2 2 4" xfId="1799" xr:uid="{E0F12692-D98C-4722-8AA1-FE1496D42D38}"/>
    <cellStyle name="Comma 2 2 10 2 2 2 5" xfId="1800" xr:uid="{4DB8AAA3-FBB7-4167-A06C-34A827B8B77F}"/>
    <cellStyle name="Comma 2 2 10 2 2 3" xfId="1801" xr:uid="{7BE8569A-F4F9-4973-8733-4E21AF79B07B}"/>
    <cellStyle name="Comma 2 2 10 2 2 3 2" xfId="1802" xr:uid="{36975FE8-0331-447B-9A08-A06E68FC3614}"/>
    <cellStyle name="Comma 2 2 10 2 2 4" xfId="1803" xr:uid="{F229A0E4-39DC-4B9D-85DE-35DE0C5F8459}"/>
    <cellStyle name="Comma 2 2 10 2 2 5" xfId="1804" xr:uid="{AC3E6440-5E3D-4A0A-8DC7-A5BFC632DDD7}"/>
    <cellStyle name="Comma 2 2 10 2 3" xfId="1805" xr:uid="{FEA684B0-3030-44B2-83F1-C58887102E80}"/>
    <cellStyle name="Comma 2 2 10 2 4" xfId="1806" xr:uid="{55F907FC-0FBC-480E-879E-EDC022D9275E}"/>
    <cellStyle name="Comma 2 2 10 2 5" xfId="1807" xr:uid="{195F1059-8C59-4C9E-A0F8-5647C385CA77}"/>
    <cellStyle name="Comma 2 2 10 2 6" xfId="1808" xr:uid="{173CCFA2-519A-4E7B-B6D2-0589B0772E64}"/>
    <cellStyle name="Comma 2 2 10 2 6 2" xfId="1809" xr:uid="{D7E96D93-81A2-4106-A72A-558CE5B626D9}"/>
    <cellStyle name="Comma 2 2 10 2 7" xfId="1810" xr:uid="{0CAD25A3-6D2F-44CA-AE60-FFDB889F68A4}"/>
    <cellStyle name="Comma 2 2 10 2 8" xfId="1811" xr:uid="{CFF1E842-35B7-4126-812E-ADDB943A7EC0}"/>
    <cellStyle name="Comma 2 2 10 2 9" xfId="1812" xr:uid="{76EAA6C4-F3EE-45C8-A2AC-AEAA384674D2}"/>
    <cellStyle name="Comma 2 2 10 3" xfId="1813" xr:uid="{F55BC970-E43E-44C4-B002-76566164EF1B}"/>
    <cellStyle name="Comma 2 2 10 3 2" xfId="1814" xr:uid="{5D89E171-04AC-42A8-8ED2-DD2FD6299FA2}"/>
    <cellStyle name="Comma 2 2 10 3 2 2" xfId="1815" xr:uid="{8F098333-7D44-4D78-8B7D-5D6F1FB6D9B5}"/>
    <cellStyle name="Comma 2 2 10 3 2 2 2" xfId="1816" xr:uid="{6129DFFF-CE0D-467B-8273-5011D8919E51}"/>
    <cellStyle name="Comma 2 2 10 3 2 3" xfId="1817" xr:uid="{61803ECF-7C2F-47DB-A9C2-C18D38F02A16}"/>
    <cellStyle name="Comma 2 2 10 3 2 4" xfId="1818" xr:uid="{08EC8FA4-CEEF-49A7-93AA-66702A60178A}"/>
    <cellStyle name="Comma 2 2 10 3 2 5" xfId="1819" xr:uid="{56071F6B-62AD-42C0-9864-DE8167A0D8C5}"/>
    <cellStyle name="Comma 2 2 10 3 3" xfId="1820" xr:uid="{805F7BC6-6074-4116-B47C-019240E5EF5F}"/>
    <cellStyle name="Comma 2 2 10 3 3 2" xfId="1821" xr:uid="{B064C778-7431-4267-9DB6-53E4107A94CC}"/>
    <cellStyle name="Comma 2 2 10 3 4" xfId="1822" xr:uid="{73D8B74E-DA9E-431C-A814-03546DA1E4AD}"/>
    <cellStyle name="Comma 2 2 10 3 5" xfId="1823" xr:uid="{BF3420E0-5B75-40BE-B486-420AEA423DC1}"/>
    <cellStyle name="Comma 2 2 10 4" xfId="1824" xr:uid="{61B17F5D-0BE7-494B-A1AE-64E69D2E2D10}"/>
    <cellStyle name="Comma 2 2 10 5" xfId="1825" xr:uid="{B5308EE1-DF5C-4311-86F6-5A5038E64992}"/>
    <cellStyle name="Comma 2 2 10 6" xfId="1826" xr:uid="{A6C68350-A7F4-47D1-8582-164A90A3FF6D}"/>
    <cellStyle name="Comma 2 2 10 6 2" xfId="1827" xr:uid="{87FBF9DE-A867-49C6-A2D2-A0F1EBA0C88B}"/>
    <cellStyle name="Comma 2 2 10 7" xfId="1828" xr:uid="{1C8EFA6C-8390-4065-A82A-0C030AEB276E}"/>
    <cellStyle name="Comma 2 2 10 8" xfId="1829" xr:uid="{B509A8B8-568A-495A-BEFB-A0D7A5BF219B}"/>
    <cellStyle name="Comma 2 2 10 9" xfId="1830" xr:uid="{F80290BE-F930-4B25-BB12-1FA993AA295C}"/>
    <cellStyle name="Comma 2 2 11" xfId="1831" xr:uid="{404E59B0-5D34-46BB-A2E1-4F583BCBB9D3}"/>
    <cellStyle name="Comma 2 2 12" xfId="1832" xr:uid="{49022F9E-9ED4-4622-BE3B-6F8B6C6FCDCC}"/>
    <cellStyle name="Comma 2 2 13" xfId="1833" xr:uid="{1359210E-FF72-432E-871D-59C8A4499115}"/>
    <cellStyle name="Comma 2 2 14" xfId="1834" xr:uid="{02A00F22-FF05-4F06-A9FD-CE261510C5F1}"/>
    <cellStyle name="Comma 2 2 15" xfId="1835" xr:uid="{5C712D11-E43B-4071-A34A-08A391C82C84}"/>
    <cellStyle name="Comma 2 2 15 2" xfId="1836" xr:uid="{7EA08FB2-2355-435A-992E-1161FEBFBAAD}"/>
    <cellStyle name="Comma 2 2 15 2 2" xfId="1837" xr:uid="{ED1ADD53-6929-402A-8A2D-2DAE6A6B803E}"/>
    <cellStyle name="Comma 2 2 15 2 2 2" xfId="1838" xr:uid="{4AF93F17-020A-47E3-9782-4F8D59628333}"/>
    <cellStyle name="Comma 2 2 15 2 3" xfId="1839" xr:uid="{93A24843-6F65-4079-8986-840F6888170F}"/>
    <cellStyle name="Comma 2 2 15 2 4" xfId="1840" xr:uid="{B3DDC432-5ECD-474E-9E76-50EC9021D122}"/>
    <cellStyle name="Comma 2 2 15 2 5" xfId="1841" xr:uid="{4A422639-24BF-4711-81F8-E6140EFC5310}"/>
    <cellStyle name="Comma 2 2 15 3" xfId="1842" xr:uid="{73AB6358-C42A-4EA9-841B-BA8AE94A5114}"/>
    <cellStyle name="Comma 2 2 15 3 2" xfId="1843" xr:uid="{E12B9681-4BC8-4161-B78D-B76F30E44395}"/>
    <cellStyle name="Comma 2 2 15 4" xfId="1844" xr:uid="{7A05B1C8-1321-4299-8E29-84B7A5D9BE06}"/>
    <cellStyle name="Comma 2 2 15 5" xfId="1845" xr:uid="{6D411A57-8000-4B2A-A4A3-31D45398A1B8}"/>
    <cellStyle name="Comma 2 2 16" xfId="1846" xr:uid="{504A6551-65AE-4F4B-A87A-B38458AB6FAB}"/>
    <cellStyle name="Comma 2 2 17" xfId="1847" xr:uid="{CE1AC3C0-1691-4882-8173-7E2481D54994}"/>
    <cellStyle name="Comma 2 2 18" xfId="1848" xr:uid="{2C1181D3-512C-4D39-829B-3538EFCF2697}"/>
    <cellStyle name="Comma 2 2 19" xfId="1849" xr:uid="{DA3E4628-D143-469A-BB57-9B2D825157F2}"/>
    <cellStyle name="Comma 2 2 19 2" xfId="1850" xr:uid="{DAE8647E-77FF-464E-BFFF-837A39503818}"/>
    <cellStyle name="Comma 2 2 2" xfId="1851" xr:uid="{994A9B3E-312F-4269-947A-ECD4C2AE371F}"/>
    <cellStyle name="Comma 2 2 2 2" xfId="1852" xr:uid="{4DB075EA-CD5A-4F45-82B2-E6667023F1E7}"/>
    <cellStyle name="Comma 2 2 2 3" xfId="1853" xr:uid="{1809605E-621F-4BA6-B3D0-73DC196413E7}"/>
    <cellStyle name="Comma 2 2 20" xfId="1854" xr:uid="{C590B19E-D17A-4241-BCE2-C60C46C79BDD}"/>
    <cellStyle name="Comma 2 2 21" xfId="1855" xr:uid="{FB3C507D-92B4-4D1A-855A-11E41B2BA0A0}"/>
    <cellStyle name="Comma 2 2 22" xfId="1856" xr:uid="{ED4AFD45-B04A-4FB3-8952-2E353352E884}"/>
    <cellStyle name="Comma 2 2 23" xfId="1857" xr:uid="{C5177CEF-1932-4A30-A078-B02F053723C7}"/>
    <cellStyle name="Comma 2 2 24" xfId="43157" xr:uid="{597B66A6-E5A9-4582-B017-C10996070401}"/>
    <cellStyle name="Comma 2 2 25" xfId="1791" xr:uid="{E276423A-B88F-45E3-85A9-C63351D74473}"/>
    <cellStyle name="Comma 2 2 26" xfId="403" xr:uid="{852F9EAB-010D-49E7-BB3C-B18DA7B7EF69}"/>
    <cellStyle name="Comma 2 2 3" xfId="1858" xr:uid="{B701EDFD-F3EE-42D7-B634-5CF256254CA8}"/>
    <cellStyle name="Comma 2 2 3 2" xfId="1859" xr:uid="{D529656F-D083-4B6D-A830-7564207C04E5}"/>
    <cellStyle name="Comma 2 2 3 3" xfId="1860" xr:uid="{E4C4B39B-19F1-4FFA-AC6A-39332B6AF890}"/>
    <cellStyle name="Comma 2 2 4" xfId="1861" xr:uid="{1773380B-8E12-45E9-B749-B1A831451430}"/>
    <cellStyle name="Comma 2 2 4 2" xfId="1862" xr:uid="{CA46AEA4-777B-45B9-BE94-8817B7CE5318}"/>
    <cellStyle name="Comma 2 2 4 3" xfId="1863" xr:uid="{3981ECA7-C208-4D51-9D08-D0FCAAF65B61}"/>
    <cellStyle name="Comma 2 2 5" xfId="1864" xr:uid="{5E2BE15B-F3C3-49C7-91E9-11417A8C36DA}"/>
    <cellStyle name="Comma 2 2 5 2" xfId="1865" xr:uid="{D968A0AC-8FD4-4031-AFF5-6AB796A36C13}"/>
    <cellStyle name="Comma 2 2 5 3" xfId="1866" xr:uid="{73A02ED9-95A9-40C8-B7EA-E8D8C0C57D0C}"/>
    <cellStyle name="Comma 2 2 6" xfId="1867" xr:uid="{874F1A8B-77D8-4DDE-85D1-FEBE7B4714AA}"/>
    <cellStyle name="Comma 2 2 6 2" xfId="1868" xr:uid="{9243F876-46D9-4B0C-8B65-66A069913971}"/>
    <cellStyle name="Comma 2 2 6 3" xfId="1869" xr:uid="{28380960-C9C8-436C-80D3-5AD0C0D82D34}"/>
    <cellStyle name="Comma 2 2 7" xfId="1870" xr:uid="{4C6C1070-3CDD-413F-BDE5-AB3653A2854F}"/>
    <cellStyle name="Comma 2 2 7 10" xfId="1871" xr:uid="{F5E43E27-C6FC-4497-ACB9-7494D8E99999}"/>
    <cellStyle name="Comma 2 2 7 11" xfId="1872" xr:uid="{46F4B0BC-3C98-4D4D-8630-2DD23091E17A}"/>
    <cellStyle name="Comma 2 2 7 12" xfId="1873" xr:uid="{B5F710A7-9AA0-4A1B-8039-7295DF07339E}"/>
    <cellStyle name="Comma 2 2 7 13" xfId="1874" xr:uid="{B8948306-1C13-41E3-8A86-378ADAF60DB3}"/>
    <cellStyle name="Comma 2 2 7 13 2" xfId="1875" xr:uid="{57A64567-E56C-4AB1-B989-C5336825A9BC}"/>
    <cellStyle name="Comma 2 2 7 14" xfId="1876" xr:uid="{18210F87-D9E0-471E-B9B3-6B6F2797FCDF}"/>
    <cellStyle name="Comma 2 2 7 15" xfId="1877" xr:uid="{7C2A3676-AF5B-4E58-9AEA-722358244264}"/>
    <cellStyle name="Comma 2 2 7 16" xfId="1878" xr:uid="{9E47A6D6-24AC-4478-B5BD-F88E7BD108A1}"/>
    <cellStyle name="Comma 2 2 7 2" xfId="1879" xr:uid="{26172156-E29E-4198-B346-26DC724FF490}"/>
    <cellStyle name="Comma 2 2 7 2 10" xfId="1880" xr:uid="{FDACF85C-9530-48CC-8179-120CA980C97A}"/>
    <cellStyle name="Comma 2 2 7 2 11" xfId="1881" xr:uid="{08CB8557-A284-4011-B2F1-8FA04B3B2266}"/>
    <cellStyle name="Comma 2 2 7 2 12" xfId="1882" xr:uid="{118A14D6-6521-452B-B671-84E9FF971CC5}"/>
    <cellStyle name="Comma 2 2 7 2 13" xfId="1883" xr:uid="{3F1C78BE-AB8F-49B8-A6AF-D7AB5EE2F437}"/>
    <cellStyle name="Comma 2 2 7 2 13 2" xfId="1884" xr:uid="{3A6A56A4-862B-4908-B621-B880E8B81039}"/>
    <cellStyle name="Comma 2 2 7 2 14" xfId="1885" xr:uid="{EC7A328B-FDDE-4182-A102-70C2A447E22D}"/>
    <cellStyle name="Comma 2 2 7 2 15" xfId="1886" xr:uid="{1CC1A316-D193-4FC9-B3A5-B453683DDEA4}"/>
    <cellStyle name="Comma 2 2 7 2 16" xfId="1887" xr:uid="{3A39B534-5855-4A2A-A29F-7DA9247ED170}"/>
    <cellStyle name="Comma 2 2 7 2 2" xfId="1888" xr:uid="{D41EE90C-9554-47DA-8C5B-D12FD8318DB4}"/>
    <cellStyle name="Comma 2 2 7 2 2 10" xfId="1889" xr:uid="{441ADDC5-9A86-48A7-B356-7C4E2BBA238B}"/>
    <cellStyle name="Comma 2 2 7 2 2 11" xfId="1890" xr:uid="{D91558DC-74AB-4F1C-87EA-352D32F423CC}"/>
    <cellStyle name="Comma 2 2 7 2 2 12" xfId="1891" xr:uid="{0B9F90DF-D0A3-4A41-AC16-6DDE7F974975}"/>
    <cellStyle name="Comma 2 2 7 2 2 12 2" xfId="1892" xr:uid="{A7634DDA-C3FF-4AB7-9AC4-3FE175372EA4}"/>
    <cellStyle name="Comma 2 2 7 2 2 13" xfId="1893" xr:uid="{630A2F96-D84C-426B-AFD4-13D192074196}"/>
    <cellStyle name="Comma 2 2 7 2 2 14" xfId="1894" xr:uid="{13562E97-63D2-4209-AB94-925D77640158}"/>
    <cellStyle name="Comma 2 2 7 2 2 15" xfId="1895" xr:uid="{E407E105-599B-4395-8567-9F3F5EEDD914}"/>
    <cellStyle name="Comma 2 2 7 2 2 2" xfId="1896" xr:uid="{1C11AED0-812F-482E-B614-1752AE517132}"/>
    <cellStyle name="Comma 2 2 7 2 2 2 2" xfId="1897" xr:uid="{2F92C74C-FC49-4F10-BBCA-66A2D0230867}"/>
    <cellStyle name="Comma 2 2 7 2 2 2 2 2" xfId="1898" xr:uid="{0E35A8D6-70EC-48B6-A546-79A189AB20A0}"/>
    <cellStyle name="Comma 2 2 7 2 2 2 2 2 2" xfId="1899" xr:uid="{3E5AAE61-9221-4256-A255-D31FDC934231}"/>
    <cellStyle name="Comma 2 2 7 2 2 2 2 2 2 2" xfId="1900" xr:uid="{07920CE0-6784-437D-924F-22CEAD5AE472}"/>
    <cellStyle name="Comma 2 2 7 2 2 2 2 2 2 2 2" xfId="1901" xr:uid="{006ED554-4E57-4E2F-8B3B-0E31A85194D1}"/>
    <cellStyle name="Comma 2 2 7 2 2 2 2 2 2 3" xfId="1902" xr:uid="{5BD808B1-0E8B-4CA1-BCB7-D3579194726D}"/>
    <cellStyle name="Comma 2 2 7 2 2 2 2 2 2 4" xfId="1903" xr:uid="{D96013B9-A976-4215-BF5B-2E3F0DE586E9}"/>
    <cellStyle name="Comma 2 2 7 2 2 2 2 2 2 5" xfId="1904" xr:uid="{7BB9CE2B-8A48-4C40-A70E-16F574A5B7BC}"/>
    <cellStyle name="Comma 2 2 7 2 2 2 2 2 3" xfId="1905" xr:uid="{398F10F9-83B0-49B2-9376-36F0615269C0}"/>
    <cellStyle name="Comma 2 2 7 2 2 2 2 2 3 2" xfId="1906" xr:uid="{797E3CF7-4848-4772-A0AC-00B01B13AD3D}"/>
    <cellStyle name="Comma 2 2 7 2 2 2 2 2 4" xfId="1907" xr:uid="{034A0074-8C23-45D1-BF2C-ECAB5F086D99}"/>
    <cellStyle name="Comma 2 2 7 2 2 2 2 2 5" xfId="1908" xr:uid="{9B90103D-9C5E-4734-8466-601575A440CF}"/>
    <cellStyle name="Comma 2 2 7 2 2 2 2 3" xfId="1909" xr:uid="{7AD07F48-2018-4C12-94A9-911FC9A2E441}"/>
    <cellStyle name="Comma 2 2 7 2 2 2 2 4" xfId="1910" xr:uid="{360A789A-4452-4702-81B3-4FAE5E3C8140}"/>
    <cellStyle name="Comma 2 2 7 2 2 2 2 5" xfId="1911" xr:uid="{07F84906-2572-4CCD-9480-FC38CF82F03F}"/>
    <cellStyle name="Comma 2 2 7 2 2 2 2 6" xfId="1912" xr:uid="{C2448BB3-195E-48E3-B4B5-D6A1DCC77906}"/>
    <cellStyle name="Comma 2 2 7 2 2 2 2 6 2" xfId="1913" xr:uid="{20A0055D-ED96-4867-BB46-96D896E4E1F2}"/>
    <cellStyle name="Comma 2 2 7 2 2 2 2 7" xfId="1914" xr:uid="{C62746D0-0EE4-45D2-8644-DB82B5D025B7}"/>
    <cellStyle name="Comma 2 2 7 2 2 2 2 8" xfId="1915" xr:uid="{F3791E73-18EB-4DF2-96F6-7500F595A6EB}"/>
    <cellStyle name="Comma 2 2 7 2 2 2 2 9" xfId="1916" xr:uid="{5FDC3A99-B6CC-4AA0-8D54-DEEF2E75EDD1}"/>
    <cellStyle name="Comma 2 2 7 2 2 2 3" xfId="1917" xr:uid="{EDF230D0-2208-4CA0-BBFA-B4056579A193}"/>
    <cellStyle name="Comma 2 2 7 2 2 2 3 2" xfId="1918" xr:uid="{E5CDF416-84C5-47AD-BB3B-AAF167DF1956}"/>
    <cellStyle name="Comma 2 2 7 2 2 2 3 2 2" xfId="1919" xr:uid="{71F56AF3-9BBA-4BC0-B876-6B0C3058DDDB}"/>
    <cellStyle name="Comma 2 2 7 2 2 2 3 2 2 2" xfId="1920" xr:uid="{73BA296A-4D2D-40B5-AC7D-73B4F0D7340B}"/>
    <cellStyle name="Comma 2 2 7 2 2 2 3 2 3" xfId="1921" xr:uid="{A7A1CD36-9764-44C5-B5E6-128657D79EE2}"/>
    <cellStyle name="Comma 2 2 7 2 2 2 3 2 4" xfId="1922" xr:uid="{6BAD4B01-7178-4968-B492-EF5963AB024D}"/>
    <cellStyle name="Comma 2 2 7 2 2 2 3 2 5" xfId="1923" xr:uid="{6A84EEEC-4295-41A5-80BF-1A1F059FBAA1}"/>
    <cellStyle name="Comma 2 2 7 2 2 2 3 3" xfId="1924" xr:uid="{DF58D6D0-EF15-408D-AE23-52A4D773B719}"/>
    <cellStyle name="Comma 2 2 7 2 2 2 3 3 2" xfId="1925" xr:uid="{CCFF69F4-FCAC-4BE9-A665-5664486EE540}"/>
    <cellStyle name="Comma 2 2 7 2 2 2 3 4" xfId="1926" xr:uid="{804EB672-56CC-4EAC-9E2F-2F9AEEDEA857}"/>
    <cellStyle name="Comma 2 2 7 2 2 2 3 5" xfId="1927" xr:uid="{02696CA8-4CAC-48D6-9FD3-30CF574C1471}"/>
    <cellStyle name="Comma 2 2 7 2 2 2 4" xfId="1928" xr:uid="{D901B918-426F-4980-84CB-DE3BF7863067}"/>
    <cellStyle name="Comma 2 2 7 2 2 2 5" xfId="1929" xr:uid="{C98905D4-92BF-41C5-AA36-08C70D0445D3}"/>
    <cellStyle name="Comma 2 2 7 2 2 2 6" xfId="1930" xr:uid="{C3A79841-CC4D-42D6-87BE-97B06A6F4A5C}"/>
    <cellStyle name="Comma 2 2 7 2 2 2 6 2" xfId="1931" xr:uid="{8C51C70B-6FDE-48C4-9DCA-C67A1342F199}"/>
    <cellStyle name="Comma 2 2 7 2 2 2 7" xfId="1932" xr:uid="{5F2FF4DA-E7EF-4B87-8406-EDFB4AE48EBB}"/>
    <cellStyle name="Comma 2 2 7 2 2 2 8" xfId="1933" xr:uid="{4ED32C23-45A3-43F3-A314-8830CECBBCD9}"/>
    <cellStyle name="Comma 2 2 7 2 2 2 9" xfId="1934" xr:uid="{93BD8875-162A-43F2-9992-1477504DEDDB}"/>
    <cellStyle name="Comma 2 2 7 2 2 3" xfId="1935" xr:uid="{39305CF6-0B0E-4094-8268-24D0DA0B6BC8}"/>
    <cellStyle name="Comma 2 2 7 2 2 3 2" xfId="1936" xr:uid="{966C64A0-CDA4-4E3B-826E-8F87A7001718}"/>
    <cellStyle name="Comma 2 2 7 2 2 3 3" xfId="1937" xr:uid="{9314FB8E-D163-4C8B-ABB6-20B74D488843}"/>
    <cellStyle name="Comma 2 2 7 2 2 4" xfId="1938" xr:uid="{C860C72C-3744-44CD-AD64-076E0963438B}"/>
    <cellStyle name="Comma 2 2 7 2 2 4 2" xfId="1939" xr:uid="{2861F655-0459-447A-8334-BAD42F56123B}"/>
    <cellStyle name="Comma 2 2 7 2 2 4 3" xfId="1940" xr:uid="{B3DF6A14-9FF6-4278-BEFE-3D21836699A4}"/>
    <cellStyle name="Comma 2 2 7 2 2 5" xfId="1941" xr:uid="{FB22F955-CFA1-4FD9-98B2-BA1AFF40F149}"/>
    <cellStyle name="Comma 2 2 7 2 2 5 2" xfId="1942" xr:uid="{22C876C4-732C-44F6-A6D6-6630D80F4747}"/>
    <cellStyle name="Comma 2 2 7 2 2 5 3" xfId="1943" xr:uid="{37984123-4549-4D34-A5AE-71BCBD616D2E}"/>
    <cellStyle name="Comma 2 2 7 2 2 6" xfId="1944" xr:uid="{F8124497-1583-4A98-8D07-CDF0BFC315FC}"/>
    <cellStyle name="Comma 2 2 7 2 2 6 2" xfId="1945" xr:uid="{80CF29AD-D9B6-41F6-9D95-040FBF1A0EF6}"/>
    <cellStyle name="Comma 2 2 7 2 2 6 3" xfId="1946" xr:uid="{6DACE1BB-743E-471D-BA2D-82618729542A}"/>
    <cellStyle name="Comma 2 2 7 2 2 7" xfId="1947" xr:uid="{9F632075-52B1-41E2-ABA7-D7EA4F44DCCD}"/>
    <cellStyle name="Comma 2 2 7 2 2 7 2" xfId="1948" xr:uid="{3A93521C-5401-401F-875D-B9ABF2FAD357}"/>
    <cellStyle name="Comma 2 2 7 2 2 7 3" xfId="1949" xr:uid="{6195F2D0-F825-4056-9876-398A8F2306B8}"/>
    <cellStyle name="Comma 2 2 7 2 2 8" xfId="1950" xr:uid="{A29B1A47-C281-45D2-B406-8439E565C598}"/>
    <cellStyle name="Comma 2 2 7 2 2 8 2" xfId="1951" xr:uid="{46B21239-2AC9-4326-8711-A3E5EB474F9C}"/>
    <cellStyle name="Comma 2 2 7 2 2 8 2 2" xfId="1952" xr:uid="{E4EB09A7-FC54-4E3F-98D4-C7009FA4D4A8}"/>
    <cellStyle name="Comma 2 2 7 2 2 8 2 2 2" xfId="1953" xr:uid="{017C359C-A5A5-4338-B11F-1780B1DA5271}"/>
    <cellStyle name="Comma 2 2 7 2 2 8 2 3" xfId="1954" xr:uid="{7E52AB27-4FEC-4FB5-9460-E04773FC7042}"/>
    <cellStyle name="Comma 2 2 7 2 2 8 2 4" xfId="1955" xr:uid="{F24684A8-3A81-4B30-AC09-822E22ED29E8}"/>
    <cellStyle name="Comma 2 2 7 2 2 8 2 5" xfId="1956" xr:uid="{E1D2F01F-65C5-47FA-A73A-99304BDF5EC4}"/>
    <cellStyle name="Comma 2 2 7 2 2 8 3" xfId="1957" xr:uid="{52D5C6F0-5FF6-4CF9-AA1D-280B08C5D86B}"/>
    <cellStyle name="Comma 2 2 7 2 2 8 3 2" xfId="1958" xr:uid="{282524DB-916B-4BB4-A0BC-50BE2D63E705}"/>
    <cellStyle name="Comma 2 2 7 2 2 8 4" xfId="1959" xr:uid="{E2D5A223-C8C6-461F-B072-AD7D1385EBBD}"/>
    <cellStyle name="Comma 2 2 7 2 2 8 5" xfId="1960" xr:uid="{D33A9552-8BCE-45B4-A7A8-6D062EA4583C}"/>
    <cellStyle name="Comma 2 2 7 2 2 9" xfId="1961" xr:uid="{37CEA983-42D9-4BED-8ADA-ABDB418B13FE}"/>
    <cellStyle name="Comma 2 2 7 2 3" xfId="1962" xr:uid="{B8BA6348-3FAE-4C01-946C-A58A21664331}"/>
    <cellStyle name="Comma 2 2 7 2 3 2" xfId="1963" xr:uid="{3867FC1D-0993-4552-9C03-D7A55EF9F74B}"/>
    <cellStyle name="Comma 2 2 7 2 3 3" xfId="1964" xr:uid="{68B3DD8B-50BB-433E-AAAE-BE1C47B070EF}"/>
    <cellStyle name="Comma 2 2 7 2 4" xfId="1965" xr:uid="{C545E294-9C49-4F62-8F7B-8CF7E1EA046A}"/>
    <cellStyle name="Comma 2 2 7 2 4 2" xfId="1966" xr:uid="{E3616F37-EEE9-4F1E-8BE4-740D790C3290}"/>
    <cellStyle name="Comma 2 2 7 2 4 2 2" xfId="1967" xr:uid="{8CE885A7-6C93-4E5B-8DCA-13D689961E10}"/>
    <cellStyle name="Comma 2 2 7 2 4 2 2 2" xfId="1968" xr:uid="{547B2ACD-864D-4072-8CCB-812750AE0AF4}"/>
    <cellStyle name="Comma 2 2 7 2 4 2 2 2 2" xfId="1969" xr:uid="{D424B083-B20A-4843-9281-C1F1AFAE269C}"/>
    <cellStyle name="Comma 2 2 7 2 4 2 2 2 2 2" xfId="1970" xr:uid="{892A7CE3-F461-4450-B07A-746342E3084F}"/>
    <cellStyle name="Comma 2 2 7 2 4 2 2 2 3" xfId="1971" xr:uid="{599C110B-37D3-4431-9A18-78D0CC0028C4}"/>
    <cellStyle name="Comma 2 2 7 2 4 2 2 2 4" xfId="1972" xr:uid="{4BBD8DF5-1A96-4E3A-9F08-D82EE11E3464}"/>
    <cellStyle name="Comma 2 2 7 2 4 2 2 2 5" xfId="1973" xr:uid="{C9107843-912B-4817-9C7B-1A807AF2C14E}"/>
    <cellStyle name="Comma 2 2 7 2 4 2 2 3" xfId="1974" xr:uid="{FADE291A-0656-4965-9CF5-DD177623A873}"/>
    <cellStyle name="Comma 2 2 7 2 4 2 2 3 2" xfId="1975" xr:uid="{7771737C-2E75-4744-B7D4-36E5B022EE5A}"/>
    <cellStyle name="Comma 2 2 7 2 4 2 2 4" xfId="1976" xr:uid="{5349C59E-4027-4446-9D80-E5D8A3E090B3}"/>
    <cellStyle name="Comma 2 2 7 2 4 2 2 5" xfId="1977" xr:uid="{FAF022BD-F47E-4563-9727-E6C1652C5838}"/>
    <cellStyle name="Comma 2 2 7 2 4 2 3" xfId="1978" xr:uid="{B4C20FB1-CEAA-4D39-9FB3-05BC6B6B2F28}"/>
    <cellStyle name="Comma 2 2 7 2 4 2 4" xfId="1979" xr:uid="{05AC26A8-712A-49D4-8143-FA7FE66BD0F8}"/>
    <cellStyle name="Comma 2 2 7 2 4 2 5" xfId="1980" xr:uid="{E3CD48C9-3240-4B90-B076-784E14C55445}"/>
    <cellStyle name="Comma 2 2 7 2 4 2 6" xfId="1981" xr:uid="{62FAE8B3-7FCD-49C2-93FA-3871C277DE70}"/>
    <cellStyle name="Comma 2 2 7 2 4 2 6 2" xfId="1982" xr:uid="{231DCE57-CD0F-413A-93ED-287DD1512077}"/>
    <cellStyle name="Comma 2 2 7 2 4 2 7" xfId="1983" xr:uid="{864C72DD-095C-416D-8496-C0311AE22C8B}"/>
    <cellStyle name="Comma 2 2 7 2 4 2 8" xfId="1984" xr:uid="{41AA9CD9-2506-4E9A-87CE-D4A52150A84A}"/>
    <cellStyle name="Comma 2 2 7 2 4 2 9" xfId="1985" xr:uid="{25FDA5E6-1519-4A59-8F56-F239675D2B93}"/>
    <cellStyle name="Comma 2 2 7 2 4 3" xfId="1986" xr:uid="{3A8B9B13-56E6-4C5C-AE72-F15016F0B9A2}"/>
    <cellStyle name="Comma 2 2 7 2 4 3 2" xfId="1987" xr:uid="{2AB3B85C-F500-4960-8189-A27B00534133}"/>
    <cellStyle name="Comma 2 2 7 2 4 3 2 2" xfId="1988" xr:uid="{049AB356-B521-4989-AA7D-439F9281582F}"/>
    <cellStyle name="Comma 2 2 7 2 4 3 2 2 2" xfId="1989" xr:uid="{D2C675FB-5585-416F-AC96-345AA4983135}"/>
    <cellStyle name="Comma 2 2 7 2 4 3 2 3" xfId="1990" xr:uid="{367DA2FB-122C-4716-BA5B-61FAF8685D9A}"/>
    <cellStyle name="Comma 2 2 7 2 4 3 2 4" xfId="1991" xr:uid="{61927CF1-DAEC-4CFD-B349-A38F18F73CB7}"/>
    <cellStyle name="Comma 2 2 7 2 4 3 2 5" xfId="1992" xr:uid="{175481DC-6032-4C32-8431-999454320A10}"/>
    <cellStyle name="Comma 2 2 7 2 4 3 3" xfId="1993" xr:uid="{7D9C11F3-3AA4-4F5D-A9A0-CBC0A74186BF}"/>
    <cellStyle name="Comma 2 2 7 2 4 3 3 2" xfId="1994" xr:uid="{82467F15-2B96-4931-9918-2E1AF7E2F84D}"/>
    <cellStyle name="Comma 2 2 7 2 4 3 4" xfId="1995" xr:uid="{05B7C13B-483B-466B-9A0A-1F96024E8641}"/>
    <cellStyle name="Comma 2 2 7 2 4 3 5" xfId="1996" xr:uid="{3386D5FF-C932-4E7B-A8DF-591076BA48B6}"/>
    <cellStyle name="Comma 2 2 7 2 4 4" xfId="1997" xr:uid="{96352C62-0BE1-4595-8D84-FEAC94E33547}"/>
    <cellStyle name="Comma 2 2 7 2 4 5" xfId="1998" xr:uid="{D0AE61DD-F735-44BC-8472-E92A12649B5A}"/>
    <cellStyle name="Comma 2 2 7 2 4 6" xfId="1999" xr:uid="{31D21C5E-90B6-4075-A37F-081AF2D90D0B}"/>
    <cellStyle name="Comma 2 2 7 2 4 6 2" xfId="2000" xr:uid="{0621EF26-3F85-41EA-BC02-C793E744A5AE}"/>
    <cellStyle name="Comma 2 2 7 2 4 7" xfId="2001" xr:uid="{881F9C94-6FA1-4BEA-A19A-89826AEEBF60}"/>
    <cellStyle name="Comma 2 2 7 2 4 8" xfId="2002" xr:uid="{937AFBE1-DC79-4167-9259-3E0D8DA6FCFA}"/>
    <cellStyle name="Comma 2 2 7 2 4 9" xfId="2003" xr:uid="{67B93EDE-4719-4D93-AD30-366EA9F0B6B0}"/>
    <cellStyle name="Comma 2 2 7 2 5" xfId="2004" xr:uid="{DDDFE97F-2399-42BD-9043-5C51DAA2E5C9}"/>
    <cellStyle name="Comma 2 2 7 2 6" xfId="2005" xr:uid="{51C3278A-34BE-4588-BF85-64EFC5351421}"/>
    <cellStyle name="Comma 2 2 7 2 7" xfId="2006" xr:uid="{2DBB4999-996D-4FBC-AB2F-FC4A4E212863}"/>
    <cellStyle name="Comma 2 2 7 2 8" xfId="2007" xr:uid="{151B641C-8C4B-4A7E-9565-C42BA936CA1B}"/>
    <cellStyle name="Comma 2 2 7 2 9" xfId="2008" xr:uid="{0F93F44B-B4CF-4C49-A203-949F2F71D661}"/>
    <cellStyle name="Comma 2 2 7 2 9 2" xfId="2009" xr:uid="{6335F7C6-D0E4-4937-84BD-C692F9050DC4}"/>
    <cellStyle name="Comma 2 2 7 2 9 2 2" xfId="2010" xr:uid="{AC6C5ABB-31D7-48DA-A454-BB1EE4899836}"/>
    <cellStyle name="Comma 2 2 7 2 9 2 2 2" xfId="2011" xr:uid="{E9378743-8B5A-4130-B8F3-4D1F343D3A5B}"/>
    <cellStyle name="Comma 2 2 7 2 9 2 3" xfId="2012" xr:uid="{9634AD78-1738-4000-9686-1F738E1AC880}"/>
    <cellStyle name="Comma 2 2 7 2 9 2 4" xfId="2013" xr:uid="{344E85D0-7887-453D-8713-43E7F9EC9D74}"/>
    <cellStyle name="Comma 2 2 7 2 9 2 5" xfId="2014" xr:uid="{B7D9D6F7-DB35-4124-840E-8ACACF2461BD}"/>
    <cellStyle name="Comma 2 2 7 2 9 3" xfId="2015" xr:uid="{A9524911-3D09-4995-9CF3-FA615CDAC3E8}"/>
    <cellStyle name="Comma 2 2 7 2 9 3 2" xfId="2016" xr:uid="{BF6F6374-6FFB-4A9F-8837-7C7A4507F5B1}"/>
    <cellStyle name="Comma 2 2 7 2 9 4" xfId="2017" xr:uid="{BF8A71DE-98C7-469C-AD9E-9F27964EA1A7}"/>
    <cellStyle name="Comma 2 2 7 2 9 5" xfId="2018" xr:uid="{41E8EC3D-18F5-4C0E-AF78-38EFA525A300}"/>
    <cellStyle name="Comma 2 2 7 3" xfId="2019" xr:uid="{B8D5E72D-DA68-42E3-87D6-CD2F872642D8}"/>
    <cellStyle name="Comma 2 2 7 3 10" xfId="2020" xr:uid="{0ABD638B-825E-49AD-9610-E873E879B625}"/>
    <cellStyle name="Comma 2 2 7 3 11" xfId="2021" xr:uid="{07007A55-9D03-4A81-B0E4-EEEAEDB646B7}"/>
    <cellStyle name="Comma 2 2 7 3 12" xfId="2022" xr:uid="{8131B52C-3CA3-4639-BCA7-500421A2D02F}"/>
    <cellStyle name="Comma 2 2 7 3 12 2" xfId="2023" xr:uid="{221ADF05-3579-4DE7-85F7-457240AF97FF}"/>
    <cellStyle name="Comma 2 2 7 3 13" xfId="2024" xr:uid="{E67C509D-B947-4973-B1F4-605573BA4973}"/>
    <cellStyle name="Comma 2 2 7 3 14" xfId="2025" xr:uid="{4C074B7E-B7FD-4997-8A24-55142F1A0493}"/>
    <cellStyle name="Comma 2 2 7 3 15" xfId="2026" xr:uid="{56A3D17B-346B-4FBF-87A3-C861433FEC4F}"/>
    <cellStyle name="Comma 2 2 7 3 2" xfId="2027" xr:uid="{37CE0073-26B3-4AEA-A45D-73E03EBEDC4F}"/>
    <cellStyle name="Comma 2 2 7 3 2 2" xfId="2028" xr:uid="{8AF2769E-8BA8-4C4C-9604-23EA7C816546}"/>
    <cellStyle name="Comma 2 2 7 3 2 2 2" xfId="2029" xr:uid="{65E136D4-88B6-4C6B-A655-0BBA2AD98A70}"/>
    <cellStyle name="Comma 2 2 7 3 2 2 2 2" xfId="2030" xr:uid="{5A6FA6A8-C952-45E4-AC7E-9F3BA9C23DC4}"/>
    <cellStyle name="Comma 2 2 7 3 2 2 2 2 2" xfId="2031" xr:uid="{51236BB3-0DE8-43EA-84E5-587D6A9D4778}"/>
    <cellStyle name="Comma 2 2 7 3 2 2 2 2 2 2" xfId="2032" xr:uid="{8BA09254-8F84-4583-BE2A-52E6386AEBE5}"/>
    <cellStyle name="Comma 2 2 7 3 2 2 2 2 3" xfId="2033" xr:uid="{75686334-60BE-488E-8D88-30252634E5A1}"/>
    <cellStyle name="Comma 2 2 7 3 2 2 2 2 4" xfId="2034" xr:uid="{067B64F1-D0B1-471E-A2EB-4DF5EC8A0CF3}"/>
    <cellStyle name="Comma 2 2 7 3 2 2 2 2 5" xfId="2035" xr:uid="{3597062D-E0DB-41AE-B678-50195C867E98}"/>
    <cellStyle name="Comma 2 2 7 3 2 2 2 3" xfId="2036" xr:uid="{8398CF72-EA63-4333-9FD7-A3C1B3291826}"/>
    <cellStyle name="Comma 2 2 7 3 2 2 2 3 2" xfId="2037" xr:uid="{C38A7DBC-EBAF-40F4-A6CD-DFC5A62968C2}"/>
    <cellStyle name="Comma 2 2 7 3 2 2 2 4" xfId="2038" xr:uid="{6A141219-F21A-49FB-AE5A-7D3E93C36D28}"/>
    <cellStyle name="Comma 2 2 7 3 2 2 2 5" xfId="2039" xr:uid="{E514E09A-6FFD-4E2A-9B97-7C31734B59DD}"/>
    <cellStyle name="Comma 2 2 7 3 2 2 3" xfId="2040" xr:uid="{541B2495-D458-41E7-A245-1DFD4FE9B150}"/>
    <cellStyle name="Comma 2 2 7 3 2 2 4" xfId="2041" xr:uid="{3F6E207B-0C91-4C0A-BF86-1FE0809BFBB8}"/>
    <cellStyle name="Comma 2 2 7 3 2 2 5" xfId="2042" xr:uid="{A6803A13-4E51-44D2-AA06-0C0E0BC5B549}"/>
    <cellStyle name="Comma 2 2 7 3 2 2 6" xfId="2043" xr:uid="{25FFA958-28DE-47A8-BA2C-D41479BBCCA8}"/>
    <cellStyle name="Comma 2 2 7 3 2 2 6 2" xfId="2044" xr:uid="{FFA6B453-C813-47CA-9533-29FFAE26548C}"/>
    <cellStyle name="Comma 2 2 7 3 2 2 7" xfId="2045" xr:uid="{E5BCE8BA-DFB9-44D4-8EA8-42D4FEDEE293}"/>
    <cellStyle name="Comma 2 2 7 3 2 2 8" xfId="2046" xr:uid="{885277D8-6A2C-46A6-9AD6-2A540D42B945}"/>
    <cellStyle name="Comma 2 2 7 3 2 2 9" xfId="2047" xr:uid="{7C06F442-8237-48C1-AE1F-F70CED47DBD5}"/>
    <cellStyle name="Comma 2 2 7 3 2 3" xfId="2048" xr:uid="{3153D5BE-D360-43FE-8DC9-F81D9F64F979}"/>
    <cellStyle name="Comma 2 2 7 3 2 3 2" xfId="2049" xr:uid="{DA5AF7C9-54B3-4B22-98FA-EA0701CC595E}"/>
    <cellStyle name="Comma 2 2 7 3 2 3 2 2" xfId="2050" xr:uid="{A224BAA9-F87C-40CD-9C06-AC2F0BBD029F}"/>
    <cellStyle name="Comma 2 2 7 3 2 3 2 2 2" xfId="2051" xr:uid="{03CAAB1A-BB71-488D-BBEC-24E4007BEDEB}"/>
    <cellStyle name="Comma 2 2 7 3 2 3 2 3" xfId="2052" xr:uid="{835B07A4-9DC9-4AEC-A651-3C9653958C79}"/>
    <cellStyle name="Comma 2 2 7 3 2 3 2 4" xfId="2053" xr:uid="{9034BE2A-5A2E-4822-B8DD-21BE72DE86EF}"/>
    <cellStyle name="Comma 2 2 7 3 2 3 2 5" xfId="2054" xr:uid="{D481BACE-9BDE-43D3-9E0C-F3BB8237FD5B}"/>
    <cellStyle name="Comma 2 2 7 3 2 3 3" xfId="2055" xr:uid="{4CA6D7B5-9B14-466E-BC5D-492828E8762B}"/>
    <cellStyle name="Comma 2 2 7 3 2 3 3 2" xfId="2056" xr:uid="{9D652CB7-15CE-456B-A41D-9F3F5BE3B19C}"/>
    <cellStyle name="Comma 2 2 7 3 2 3 4" xfId="2057" xr:uid="{A4B2823A-A86A-4022-8AFC-F68656455A8E}"/>
    <cellStyle name="Comma 2 2 7 3 2 3 5" xfId="2058" xr:uid="{B084ACC1-C028-41A6-9726-CEC249B4D32F}"/>
    <cellStyle name="Comma 2 2 7 3 2 4" xfId="2059" xr:uid="{27BA33B0-7035-44DB-94B6-8FE4EC294065}"/>
    <cellStyle name="Comma 2 2 7 3 2 5" xfId="2060" xr:uid="{65E746B0-89FD-4B94-B969-F6ADE3F8ABBD}"/>
    <cellStyle name="Comma 2 2 7 3 2 6" xfId="2061" xr:uid="{E430321C-AA45-47C0-8337-68E2059CB6F0}"/>
    <cellStyle name="Comma 2 2 7 3 2 6 2" xfId="2062" xr:uid="{22A85DF5-AEB3-4878-8591-D85EE58FC4E6}"/>
    <cellStyle name="Comma 2 2 7 3 2 7" xfId="2063" xr:uid="{CF9FF252-9F2D-4C61-8804-C580CAB6FB53}"/>
    <cellStyle name="Comma 2 2 7 3 2 8" xfId="2064" xr:uid="{8E401C2D-129F-474B-AFEE-AC36C155F5D5}"/>
    <cellStyle name="Comma 2 2 7 3 2 9" xfId="2065" xr:uid="{DBF8EFD6-927D-4670-849F-0626E173F521}"/>
    <cellStyle name="Comma 2 2 7 3 3" xfId="2066" xr:uid="{69BD7787-F77E-436B-9197-FD3BA823D325}"/>
    <cellStyle name="Comma 2 2 7 3 4" xfId="2067" xr:uid="{BD9F5E70-7A6D-47F8-BE98-03FE24E7917B}"/>
    <cellStyle name="Comma 2 2 7 3 5" xfId="2068" xr:uid="{ACCD1C2F-B774-4C70-9BFC-7082C6701C3D}"/>
    <cellStyle name="Comma 2 2 7 3 6" xfId="2069" xr:uid="{AD4B3C6D-3AFB-4DC3-8DD3-E2510716A51F}"/>
    <cellStyle name="Comma 2 2 7 3 7" xfId="2070" xr:uid="{8919BD12-6470-45E1-B11B-9482043A96CB}"/>
    <cellStyle name="Comma 2 2 7 3 8" xfId="2071" xr:uid="{789C44BD-25F7-4A62-9FC4-11ED9361B81C}"/>
    <cellStyle name="Comma 2 2 7 3 8 2" xfId="2072" xr:uid="{1CD8D6C2-29F7-4166-8716-7DC85742AE95}"/>
    <cellStyle name="Comma 2 2 7 3 8 2 2" xfId="2073" xr:uid="{16FE5BC7-5066-46C2-BC1A-85FF115D408D}"/>
    <cellStyle name="Comma 2 2 7 3 8 2 2 2" xfId="2074" xr:uid="{497E0BF4-3E74-4277-9617-1123E321CCBB}"/>
    <cellStyle name="Comma 2 2 7 3 8 2 3" xfId="2075" xr:uid="{3694A4FC-5563-446E-AC2C-E460F9A322DB}"/>
    <cellStyle name="Comma 2 2 7 3 8 2 4" xfId="2076" xr:uid="{6B26E002-DF23-438F-9882-F6891C884681}"/>
    <cellStyle name="Comma 2 2 7 3 8 2 5" xfId="2077" xr:uid="{57BF93C6-24E5-4212-ABDA-1123FA0DD593}"/>
    <cellStyle name="Comma 2 2 7 3 8 3" xfId="2078" xr:uid="{2B87E6E2-B1E6-4F27-B41F-AEDDA9EE5378}"/>
    <cellStyle name="Comma 2 2 7 3 8 3 2" xfId="2079" xr:uid="{AF773DE0-57FE-4506-9131-8380C9ED572D}"/>
    <cellStyle name="Comma 2 2 7 3 8 4" xfId="2080" xr:uid="{2ABEBE88-F745-44A5-979C-FFFD4A599B9A}"/>
    <cellStyle name="Comma 2 2 7 3 8 5" xfId="2081" xr:uid="{10A63735-F06B-427A-9607-AE249271C909}"/>
    <cellStyle name="Comma 2 2 7 3 9" xfId="2082" xr:uid="{2AE3E5FB-0B73-4C7D-93FF-7022ED19576E}"/>
    <cellStyle name="Comma 2 2 7 4" xfId="2083" xr:uid="{C519A67D-794D-4F27-A00A-C0FD0B6CC0B0}"/>
    <cellStyle name="Comma 2 2 7 4 2" xfId="2084" xr:uid="{5597CD2A-C613-492A-8B8E-68498ACDF30D}"/>
    <cellStyle name="Comma 2 2 7 4 2 2" xfId="2085" xr:uid="{B7132B2A-54FA-41D3-95F5-8EC5D8A93DAA}"/>
    <cellStyle name="Comma 2 2 7 4 2 2 2" xfId="2086" xr:uid="{E4A61D4A-4D3B-46FA-84B8-A732A4B057FD}"/>
    <cellStyle name="Comma 2 2 7 4 2 2 2 2" xfId="2087" xr:uid="{A0509A66-2582-43D5-B5A6-5E5C2BF3D371}"/>
    <cellStyle name="Comma 2 2 7 4 2 2 2 2 2" xfId="2088" xr:uid="{271B4A9B-CB98-44EC-82CE-1E8B9AA3B43A}"/>
    <cellStyle name="Comma 2 2 7 4 2 2 2 3" xfId="2089" xr:uid="{987C1F77-BF90-4EB3-A957-DADB0995D364}"/>
    <cellStyle name="Comma 2 2 7 4 2 2 2 4" xfId="2090" xr:uid="{AF8F94C3-9F50-47CF-B1E7-D21691EEF1DD}"/>
    <cellStyle name="Comma 2 2 7 4 2 2 2 5" xfId="2091" xr:uid="{95E5A371-1E16-422B-9C54-5969568487C9}"/>
    <cellStyle name="Comma 2 2 7 4 2 2 3" xfId="2092" xr:uid="{9929D820-4D34-4776-80B3-74985C9A493F}"/>
    <cellStyle name="Comma 2 2 7 4 2 2 3 2" xfId="2093" xr:uid="{0ADCC7B0-3ECD-40DC-A745-31CBF722ED93}"/>
    <cellStyle name="Comma 2 2 7 4 2 2 4" xfId="2094" xr:uid="{9B5FAED6-E61D-4747-9729-FCAC1EFACD7D}"/>
    <cellStyle name="Comma 2 2 7 4 2 2 5" xfId="2095" xr:uid="{6DA60094-6AD3-4855-8A88-B49EF7F246E8}"/>
    <cellStyle name="Comma 2 2 7 4 2 3" xfId="2096" xr:uid="{A9644524-44C9-4052-A401-30F242B9EE63}"/>
    <cellStyle name="Comma 2 2 7 4 2 4" xfId="2097" xr:uid="{B4C25682-A3B0-4435-8AAB-4CB2436581E0}"/>
    <cellStyle name="Comma 2 2 7 4 2 5" xfId="2098" xr:uid="{6B739D39-EDF5-4EA2-97FB-8A5E7B92501F}"/>
    <cellStyle name="Comma 2 2 7 4 2 6" xfId="2099" xr:uid="{13B8119D-B14D-42E9-A1CB-E8CC404CC8B7}"/>
    <cellStyle name="Comma 2 2 7 4 2 6 2" xfId="2100" xr:uid="{E34F60BC-D228-40D5-A550-F0DB1DA8A35C}"/>
    <cellStyle name="Comma 2 2 7 4 2 7" xfId="2101" xr:uid="{3DD0403B-786E-4E1B-ADC8-653053E449CF}"/>
    <cellStyle name="Comma 2 2 7 4 2 8" xfId="2102" xr:uid="{B93FDDC7-DA7F-4887-BF38-47000D0EBE7A}"/>
    <cellStyle name="Comma 2 2 7 4 2 9" xfId="2103" xr:uid="{58D46893-CB39-42EA-90FB-03455677E74A}"/>
    <cellStyle name="Comma 2 2 7 4 3" xfId="2104" xr:uid="{F2734EDF-028F-4816-80CA-3FE259EB20CA}"/>
    <cellStyle name="Comma 2 2 7 4 3 2" xfId="2105" xr:uid="{E290D36D-9ED3-4BDC-808E-F6CD3C029386}"/>
    <cellStyle name="Comma 2 2 7 4 3 2 2" xfId="2106" xr:uid="{F4FF4294-C2F1-4FA4-AFD2-1776CA7BF725}"/>
    <cellStyle name="Comma 2 2 7 4 3 2 2 2" xfId="2107" xr:uid="{C009F845-4E42-42C7-A216-0EB5BBAF9799}"/>
    <cellStyle name="Comma 2 2 7 4 3 2 3" xfId="2108" xr:uid="{54AB287D-62EE-4D99-B0B0-996A902633D3}"/>
    <cellStyle name="Comma 2 2 7 4 3 2 4" xfId="2109" xr:uid="{D74058C6-208A-4D6A-8AC4-7D33C3C66324}"/>
    <cellStyle name="Comma 2 2 7 4 3 2 5" xfId="2110" xr:uid="{B3D0F9CD-2188-4137-9706-00C2AFD77093}"/>
    <cellStyle name="Comma 2 2 7 4 3 3" xfId="2111" xr:uid="{4ECA811B-93BD-4D0A-A7FF-617D3262B0AE}"/>
    <cellStyle name="Comma 2 2 7 4 3 3 2" xfId="2112" xr:uid="{911CF928-329B-4605-80DB-D79F277A3CE1}"/>
    <cellStyle name="Comma 2 2 7 4 3 4" xfId="2113" xr:uid="{1228433D-C567-4370-A33B-BE0D502F0551}"/>
    <cellStyle name="Comma 2 2 7 4 3 5" xfId="2114" xr:uid="{57C56224-4A21-4061-9E6C-C3172645A9A3}"/>
    <cellStyle name="Comma 2 2 7 4 4" xfId="2115" xr:uid="{2EDF8420-2359-4B95-A4E5-DE1EB1A44D31}"/>
    <cellStyle name="Comma 2 2 7 4 5" xfId="2116" xr:uid="{3C160F09-9ED9-4BC9-A54B-4D0B8F055D2A}"/>
    <cellStyle name="Comma 2 2 7 4 6" xfId="2117" xr:uid="{B7BE1029-09F4-4A8E-BF68-3D9AC0591CE4}"/>
    <cellStyle name="Comma 2 2 7 4 6 2" xfId="2118" xr:uid="{54B8C765-DFB5-4671-91CD-6BF02A2E55D2}"/>
    <cellStyle name="Comma 2 2 7 4 7" xfId="2119" xr:uid="{D7AE5547-1882-4A65-A913-BA358EB8714F}"/>
    <cellStyle name="Comma 2 2 7 4 8" xfId="2120" xr:uid="{EED9399A-6DF5-4720-826B-C37D75B90012}"/>
    <cellStyle name="Comma 2 2 7 4 9" xfId="2121" xr:uid="{72F4C674-23CD-43CB-8F5D-E2385FAF5194}"/>
    <cellStyle name="Comma 2 2 7 5" xfId="2122" xr:uid="{A6118601-CDB7-497D-BD4B-40636D69957C}"/>
    <cellStyle name="Comma 2 2 7 5 2" xfId="2123" xr:uid="{EDAAC1AF-CEF7-4931-9C1F-4EE332F7DA04}"/>
    <cellStyle name="Comma 2 2 7 5 3" xfId="2124" xr:uid="{5CC785B3-24A4-4035-9CEB-5B60CA3175A6}"/>
    <cellStyle name="Comma 2 2 7 6" xfId="2125" xr:uid="{C7AF8015-EC5B-4914-A3AA-0DEFC414A11B}"/>
    <cellStyle name="Comma 2 2 7 6 2" xfId="2126" xr:uid="{71F463EE-0A92-4396-8AB0-5E5C2C106186}"/>
    <cellStyle name="Comma 2 2 7 6 3" xfId="2127" xr:uid="{BC1675EE-BA1B-4CAE-AAA8-AECCF1DFE0A0}"/>
    <cellStyle name="Comma 2 2 7 7" xfId="2128" xr:uid="{3279DC59-D41D-44E7-AAB2-7442B0B38CAF}"/>
    <cellStyle name="Comma 2 2 7 7 2" xfId="2129" xr:uid="{D965E44B-0A68-4C97-A5C6-93B88C2222C4}"/>
    <cellStyle name="Comma 2 2 7 7 3" xfId="2130" xr:uid="{0E92B2FA-CDBB-4B6E-8FAF-1E64FEC8AF76}"/>
    <cellStyle name="Comma 2 2 7 8" xfId="2131" xr:uid="{D85426ED-0146-4E76-92F5-B4BB26496597}"/>
    <cellStyle name="Comma 2 2 7 8 2" xfId="2132" xr:uid="{AF28056F-DE06-4D05-9BEC-9196DC17F28E}"/>
    <cellStyle name="Comma 2 2 7 8 3" xfId="2133" xr:uid="{D4936D28-5B84-4848-B0D3-7293ABFA152C}"/>
    <cellStyle name="Comma 2 2 7 9" xfId="2134" xr:uid="{A94E1CED-990F-4EF4-ADF5-6F19F97EB19A}"/>
    <cellStyle name="Comma 2 2 7 9 2" xfId="2135" xr:uid="{98C3C366-5DB2-4CC2-A144-5FC96573C69A}"/>
    <cellStyle name="Comma 2 2 7 9 2 2" xfId="2136" xr:uid="{6955EABD-5B0C-4EE9-BF29-1FA83C6A91CB}"/>
    <cellStyle name="Comma 2 2 7 9 2 2 2" xfId="2137" xr:uid="{E51CE0ED-B037-44BA-A67C-1277223AF0A9}"/>
    <cellStyle name="Comma 2 2 7 9 2 3" xfId="2138" xr:uid="{2B0D9BD3-BCBB-4E87-8499-1AE6DCE5F7E7}"/>
    <cellStyle name="Comma 2 2 7 9 2 4" xfId="2139" xr:uid="{DB35ADC1-1A6C-4457-BC70-A68FFBE6E9AD}"/>
    <cellStyle name="Comma 2 2 7 9 2 5" xfId="2140" xr:uid="{A58B3204-F88E-4CBE-8943-37D402421ED8}"/>
    <cellStyle name="Comma 2 2 7 9 3" xfId="2141" xr:uid="{8FF95457-2AFE-47FC-B0B8-9790E70FE9AA}"/>
    <cellStyle name="Comma 2 2 7 9 3 2" xfId="2142" xr:uid="{5842BC08-AB35-40DD-8223-5628F1D80C34}"/>
    <cellStyle name="Comma 2 2 7 9 4" xfId="2143" xr:uid="{5CAA1492-4525-4254-B84D-3F8D61AD330D}"/>
    <cellStyle name="Comma 2 2 7 9 5" xfId="2144" xr:uid="{2E942B59-0585-411D-B812-100F0647EC73}"/>
    <cellStyle name="Comma 2 2 8" xfId="2145" xr:uid="{17C943A7-26A2-44B4-8495-4FF406FE253E}"/>
    <cellStyle name="Comma 2 2 8 10" xfId="2146" xr:uid="{164E555C-8E44-42EC-8D6E-036764BF0177}"/>
    <cellStyle name="Comma 2 2 8 11" xfId="2147" xr:uid="{A6C0BD75-61CC-4B83-B1F6-FA09EF5F616E}"/>
    <cellStyle name="Comma 2 2 8 12" xfId="2148" xr:uid="{72A29ED5-D942-453A-91F4-E2D2F39BEC5F}"/>
    <cellStyle name="Comma 2 2 8 12 2" xfId="2149" xr:uid="{51475C9B-256E-43A8-854C-BF88CA42DF16}"/>
    <cellStyle name="Comma 2 2 8 13" xfId="2150" xr:uid="{8CE4E729-816C-44EA-82BD-231AE6AF3E41}"/>
    <cellStyle name="Comma 2 2 8 14" xfId="2151" xr:uid="{CF7EDFCC-A767-4D08-8488-FC509EA341FE}"/>
    <cellStyle name="Comma 2 2 8 15" xfId="2152" xr:uid="{3EE942EE-F33B-4459-980D-75362563347C}"/>
    <cellStyle name="Comma 2 2 8 2" xfId="2153" xr:uid="{E7496F74-ADD9-4517-B0B2-22EF790037B0}"/>
    <cellStyle name="Comma 2 2 8 2 2" xfId="2154" xr:uid="{06E69E25-71FE-4423-AC3D-E2A6CAE7AD09}"/>
    <cellStyle name="Comma 2 2 8 2 2 2" xfId="2155" xr:uid="{28EBD153-E11D-4007-A208-CBE9D791E004}"/>
    <cellStyle name="Comma 2 2 8 2 2 2 2" xfId="2156" xr:uid="{DD6D2487-AF24-4925-9A0B-72B44A0EACB3}"/>
    <cellStyle name="Comma 2 2 8 2 2 2 2 2" xfId="2157" xr:uid="{068FB5EB-80DF-4387-AC51-D65E4FE4D8EE}"/>
    <cellStyle name="Comma 2 2 8 2 2 2 2 2 2" xfId="2158" xr:uid="{A6BCBA7C-5BB8-48F0-A793-7A89FBE7C43A}"/>
    <cellStyle name="Comma 2 2 8 2 2 2 2 3" xfId="2159" xr:uid="{1938343C-75A7-4CD6-B03E-A114D75850EF}"/>
    <cellStyle name="Comma 2 2 8 2 2 2 2 4" xfId="2160" xr:uid="{A83A8E11-80D0-4017-AA4A-503DE75FD056}"/>
    <cellStyle name="Comma 2 2 8 2 2 2 2 5" xfId="2161" xr:uid="{A5A8695D-D9FA-44FD-B665-51B544C71CE6}"/>
    <cellStyle name="Comma 2 2 8 2 2 2 3" xfId="2162" xr:uid="{6235C8E7-31FE-4EDD-938C-FDEA17C7BB5E}"/>
    <cellStyle name="Comma 2 2 8 2 2 2 3 2" xfId="2163" xr:uid="{412195F8-C770-4AFD-B2FE-F9BC6D0561DA}"/>
    <cellStyle name="Comma 2 2 8 2 2 2 4" xfId="2164" xr:uid="{303F8161-8077-4EC8-B033-2F38FD3FD3B6}"/>
    <cellStyle name="Comma 2 2 8 2 2 2 5" xfId="2165" xr:uid="{12F7FDC8-CFC1-44A1-B3C2-7F138C9A42E5}"/>
    <cellStyle name="Comma 2 2 8 2 2 3" xfId="2166" xr:uid="{203F7F9B-6053-423C-B5E4-47D35415133E}"/>
    <cellStyle name="Comma 2 2 8 2 2 4" xfId="2167" xr:uid="{0051C298-04AB-4CCA-B2B7-42F205B204E1}"/>
    <cellStyle name="Comma 2 2 8 2 2 5" xfId="2168" xr:uid="{6CF5A8EB-38BA-44AD-9742-7879646BF819}"/>
    <cellStyle name="Comma 2 2 8 2 2 6" xfId="2169" xr:uid="{D2C15D5D-DB14-4EC0-958E-33002BA2FDBF}"/>
    <cellStyle name="Comma 2 2 8 2 2 6 2" xfId="2170" xr:uid="{4E10D1FC-C93C-40BA-A386-48138476D6E7}"/>
    <cellStyle name="Comma 2 2 8 2 2 7" xfId="2171" xr:uid="{245CE841-E78E-4B88-834B-E7A99882D155}"/>
    <cellStyle name="Comma 2 2 8 2 2 8" xfId="2172" xr:uid="{95222A8C-F157-4C19-B8E8-C2DA46220E2B}"/>
    <cellStyle name="Comma 2 2 8 2 2 9" xfId="2173" xr:uid="{AC8BC4DB-67B5-4B20-9470-B7CE47911840}"/>
    <cellStyle name="Comma 2 2 8 2 3" xfId="2174" xr:uid="{471F60AE-5094-4B60-B5A0-2755E19AA262}"/>
    <cellStyle name="Comma 2 2 8 2 3 2" xfId="2175" xr:uid="{317BF040-6104-47F8-B4A8-D7E9D3C48E1A}"/>
    <cellStyle name="Comma 2 2 8 2 3 2 2" xfId="2176" xr:uid="{CCC2E3A0-D6B4-4E3D-8159-367DB63E07D9}"/>
    <cellStyle name="Comma 2 2 8 2 3 2 2 2" xfId="2177" xr:uid="{AB4B079D-64E5-4735-9C8A-F756CFACB27B}"/>
    <cellStyle name="Comma 2 2 8 2 3 2 3" xfId="2178" xr:uid="{1A0C7ECA-C133-4DA9-8831-D828D5F8A2A5}"/>
    <cellStyle name="Comma 2 2 8 2 3 2 4" xfId="2179" xr:uid="{2F194303-1EBF-42BC-BABF-374E286F35BC}"/>
    <cellStyle name="Comma 2 2 8 2 3 2 5" xfId="2180" xr:uid="{D8D8E136-92F0-4434-9F4A-161AD3569A42}"/>
    <cellStyle name="Comma 2 2 8 2 3 3" xfId="2181" xr:uid="{1DBED374-55F8-4CBA-A042-F2D102B25F34}"/>
    <cellStyle name="Comma 2 2 8 2 3 3 2" xfId="2182" xr:uid="{3CF85E02-64EE-450B-96AA-DE8BABAD1C55}"/>
    <cellStyle name="Comma 2 2 8 2 3 4" xfId="2183" xr:uid="{AB9D9622-330F-4ADC-B4B6-2BAA51AF78FF}"/>
    <cellStyle name="Comma 2 2 8 2 3 5" xfId="2184" xr:uid="{F95F2893-25CF-4CD4-A456-4C0DFF982AA6}"/>
    <cellStyle name="Comma 2 2 8 2 4" xfId="2185" xr:uid="{4D079424-E520-4AFB-93BC-19497DD4C4B3}"/>
    <cellStyle name="Comma 2 2 8 2 5" xfId="2186" xr:uid="{C3B5A07E-3D34-4409-8D53-E712CCD3FE52}"/>
    <cellStyle name="Comma 2 2 8 2 6" xfId="2187" xr:uid="{BB56A53A-8727-43AC-A89F-7DEF6B337885}"/>
    <cellStyle name="Comma 2 2 8 2 6 2" xfId="2188" xr:uid="{B58CF08F-7B44-43C2-9EE3-7A9793ABEE2B}"/>
    <cellStyle name="Comma 2 2 8 2 7" xfId="2189" xr:uid="{BEFF00D3-5941-44C5-BF2D-431633EFC490}"/>
    <cellStyle name="Comma 2 2 8 2 8" xfId="2190" xr:uid="{12B711DE-AF17-4DA3-AB2B-4FA848177359}"/>
    <cellStyle name="Comma 2 2 8 2 9" xfId="2191" xr:uid="{98991E30-C9B8-48B9-9F94-E32367688404}"/>
    <cellStyle name="Comma 2 2 8 3" xfId="2192" xr:uid="{AA82170E-E88E-4246-992F-5555BF5E0D09}"/>
    <cellStyle name="Comma 2 2 8 3 2" xfId="2193" xr:uid="{397210AC-3810-4E27-918F-5BCFCC375403}"/>
    <cellStyle name="Comma 2 2 8 3 3" xfId="2194" xr:uid="{D004CDF2-15C7-4991-9A70-8CE3411E6BF3}"/>
    <cellStyle name="Comma 2 2 8 4" xfId="2195" xr:uid="{5C42BD2B-0D65-49D7-9159-8E08B6386CAB}"/>
    <cellStyle name="Comma 2 2 8 4 2" xfId="2196" xr:uid="{31D1FC57-B2DD-4AB0-BE94-0B8ADE308525}"/>
    <cellStyle name="Comma 2 2 8 4 3" xfId="2197" xr:uid="{B57900F7-CD16-4A6D-B093-ADA381DCC85B}"/>
    <cellStyle name="Comma 2 2 8 5" xfId="2198" xr:uid="{E26EE428-54C1-461A-B292-654723A71398}"/>
    <cellStyle name="Comma 2 2 8 5 2" xfId="2199" xr:uid="{7F507060-69D0-40ED-83D7-85A8C64F3ECA}"/>
    <cellStyle name="Comma 2 2 8 5 3" xfId="2200" xr:uid="{9AEB09A4-1477-4A3F-8B84-F53FED629EB0}"/>
    <cellStyle name="Comma 2 2 8 6" xfId="2201" xr:uid="{06E15524-2AC9-417C-ACD0-28B59A609A9A}"/>
    <cellStyle name="Comma 2 2 8 6 2" xfId="2202" xr:uid="{6CB81D66-B1A8-44AF-8B87-1775B7A9AE07}"/>
    <cellStyle name="Comma 2 2 8 6 3" xfId="2203" xr:uid="{FD611DC0-4E6A-4534-946C-80B009075D49}"/>
    <cellStyle name="Comma 2 2 8 7" xfId="2204" xr:uid="{2EE15314-BA4E-43B0-8D46-22174549D033}"/>
    <cellStyle name="Comma 2 2 8 7 2" xfId="2205" xr:uid="{8349E412-29F0-4B2D-93DD-CFB98A966E19}"/>
    <cellStyle name="Comma 2 2 8 7 3" xfId="2206" xr:uid="{4BFDD3AB-3C26-452F-BBD8-EB09CF5CF1AA}"/>
    <cellStyle name="Comma 2 2 8 8" xfId="2207" xr:uid="{40E0A82D-4B0B-42C8-B68B-8AA8243BC4EF}"/>
    <cellStyle name="Comma 2 2 8 8 2" xfId="2208" xr:uid="{42550776-8678-456B-AE1C-BE83684F0A5D}"/>
    <cellStyle name="Comma 2 2 8 8 2 2" xfId="2209" xr:uid="{777C2381-E95C-4701-8DDD-C22FFCA6857B}"/>
    <cellStyle name="Comma 2 2 8 8 2 2 2" xfId="2210" xr:uid="{47C0D66A-2FE6-4935-B1A7-EA17329F1581}"/>
    <cellStyle name="Comma 2 2 8 8 2 3" xfId="2211" xr:uid="{7D21BDE4-C45F-41EF-AFA4-355BF0A17051}"/>
    <cellStyle name="Comma 2 2 8 8 2 4" xfId="2212" xr:uid="{863BC03D-E0F1-47FD-A695-3B1698954C79}"/>
    <cellStyle name="Comma 2 2 8 8 2 5" xfId="2213" xr:uid="{A083509C-749E-4E9F-A261-D9B5BAF9D74D}"/>
    <cellStyle name="Comma 2 2 8 8 3" xfId="2214" xr:uid="{1BF35AE4-C7FC-48A5-8E18-D6AE8D1B7D58}"/>
    <cellStyle name="Comma 2 2 8 8 3 2" xfId="2215" xr:uid="{4CF934BE-51C7-4CC2-B3D2-35F80E3203E2}"/>
    <cellStyle name="Comma 2 2 8 8 4" xfId="2216" xr:uid="{7B86BFCA-8D42-404F-A2C0-504EC5161DF8}"/>
    <cellStyle name="Comma 2 2 8 8 5" xfId="2217" xr:uid="{3D7A469E-5029-4B67-A8C8-4795A0A3F4FC}"/>
    <cellStyle name="Comma 2 2 8 9" xfId="2218" xr:uid="{741D2E05-D5C6-4B29-BE48-AEEA56F69D5A}"/>
    <cellStyle name="Comma 2 2 9" xfId="2219" xr:uid="{246F141E-C474-46DD-8D25-7F6DB73AE56F}"/>
    <cellStyle name="Comma 2 2 9 2" xfId="2220" xr:uid="{54A694AD-B651-43CD-BB45-D91D4C9F789B}"/>
    <cellStyle name="Comma 2 2 9 3" xfId="2221" xr:uid="{F3743288-4EFB-45F2-B76A-A8F83446EBE5}"/>
    <cellStyle name="Comma 2 20" xfId="2222" xr:uid="{B95D3007-41C8-4BE0-8467-727A9C7BB9EE}"/>
    <cellStyle name="Comma 2 20 2" xfId="2223" xr:uid="{2F1E34DB-2049-4B50-9FF3-E20FCA105F94}"/>
    <cellStyle name="Comma 2 20 3" xfId="2224" xr:uid="{02845289-EC75-41F8-9A84-CAE57A288B00}"/>
    <cellStyle name="Comma 2 21" xfId="2225" xr:uid="{26798FFC-CABE-4BDE-8DF1-F5BDE8F13292}"/>
    <cellStyle name="Comma 2 21 2" xfId="2226" xr:uid="{875175CF-7071-4D41-B2B4-D20381F9F552}"/>
    <cellStyle name="Comma 2 21 3" xfId="2227" xr:uid="{9C2A3454-E2A6-4FE5-B4A0-26EC36C27C89}"/>
    <cellStyle name="Comma 2 22" xfId="2228" xr:uid="{B359B361-F521-42B5-A0BA-652C3BA2B7BD}"/>
    <cellStyle name="Comma 2 22 2" xfId="2229" xr:uid="{6F427259-B05F-426A-B2A2-E1079AA72F5A}"/>
    <cellStyle name="Comma 2 22 3" xfId="2230" xr:uid="{DE5014F9-562C-470E-9E5D-F49943C4C070}"/>
    <cellStyle name="Comma 2 23" xfId="2231" xr:uid="{A2C820F7-FAF9-493D-BE58-72C845B4A3CA}"/>
    <cellStyle name="Comma 2 23 2" xfId="2232" xr:uid="{EACF3481-2444-47DB-B2AD-FBBCF2A41190}"/>
    <cellStyle name="Comma 2 23 3" xfId="2233" xr:uid="{DA12D3D3-044F-4619-8DBC-1CA597828B20}"/>
    <cellStyle name="Comma 2 24" xfId="2234" xr:uid="{8AFA8FF8-A54F-44A7-A1E8-C52A4C1B07D4}"/>
    <cellStyle name="Comma 2 24 2" xfId="2235" xr:uid="{D9BD0D85-6AE1-42BB-904C-D91887A9CBB1}"/>
    <cellStyle name="Comma 2 24 3" xfId="2236" xr:uid="{1CBA0F9D-F712-45EB-9D7B-3109A84F3A1E}"/>
    <cellStyle name="Comma 2 25" xfId="2237" xr:uid="{2D432983-2228-4BE6-BF3C-2B2FA7EF9101}"/>
    <cellStyle name="Comma 2 25 2" xfId="2238" xr:uid="{313D1ED0-3452-4941-B8C5-2982A007EB98}"/>
    <cellStyle name="Comma 2 25 3" xfId="2239" xr:uid="{6E03BA03-1794-4C82-8DF3-1B919CD0B8EA}"/>
    <cellStyle name="Comma 2 26" xfId="2240" xr:uid="{5379D924-C663-44F4-A059-96B6F1B69244}"/>
    <cellStyle name="Comma 2 26 2" xfId="2241" xr:uid="{DBFACFD1-3013-4914-9B5C-133ED2BD0A55}"/>
    <cellStyle name="Comma 2 26 3" xfId="2242" xr:uid="{B7DC962F-9DFE-421C-9196-3E417E5D5E89}"/>
    <cellStyle name="Comma 2 27" xfId="2243" xr:uid="{3336E6DD-10A3-4DE0-8938-A8E8B91DF02C}"/>
    <cellStyle name="Comma 2 27 2" xfId="2244" xr:uid="{A838B689-2868-4D21-AF0D-AE82FF83F53C}"/>
    <cellStyle name="Comma 2 27 3" xfId="2245" xr:uid="{8412173E-D72A-492C-A3E8-57D1D74D65A5}"/>
    <cellStyle name="Comma 2 28" xfId="2246" xr:uid="{C274D759-70A5-4515-A6BF-87B2F1E59F8F}"/>
    <cellStyle name="Comma 2 28 2" xfId="2247" xr:uid="{A26F4D76-89F4-48BA-A238-8CB373510568}"/>
    <cellStyle name="Comma 2 28 3" xfId="2248" xr:uid="{D92D4982-D9B7-4CE3-9C2E-79FFD6D5ED33}"/>
    <cellStyle name="Comma 2 29" xfId="2249" xr:uid="{B2C61F0A-1B82-4CEA-A983-747B3994C4E6}"/>
    <cellStyle name="Comma 2 29 2" xfId="2250" xr:uid="{33474F93-269A-4233-8B6B-8F81486432C3}"/>
    <cellStyle name="Comma 2 3" xfId="100" xr:uid="{0307AA51-EA9B-44FE-A198-63957FC032EA}"/>
    <cellStyle name="Comma 2 3 10" xfId="2252" xr:uid="{7FE50BFB-96FD-4EFB-80EC-CA29579B5182}"/>
    <cellStyle name="Comma 2 3 11" xfId="2253" xr:uid="{B29822F9-9614-423C-8783-38922B8EF15D}"/>
    <cellStyle name="Comma 2 3 12" xfId="2254" xr:uid="{AFF57A1D-8265-4D6C-B9BC-2C7198B427F1}"/>
    <cellStyle name="Comma 2 3 12 2" xfId="2255" xr:uid="{F12027B8-39DE-4152-9548-96141C8BFD66}"/>
    <cellStyle name="Comma 2 3 12 3" xfId="2256" xr:uid="{3FE2852B-D105-43F0-AA97-B48B4AD5DB51}"/>
    <cellStyle name="Comma 2 3 13" xfId="2257" xr:uid="{AA95B4AF-B53E-4B01-9654-5CE61096784D}"/>
    <cellStyle name="Comma 2 3 14" xfId="2258" xr:uid="{21F5C983-8D22-4925-A118-A1327728DCA9}"/>
    <cellStyle name="Comma 2 3 15" xfId="2259" xr:uid="{389E9EFD-E328-4252-8097-D56C0FB17BBA}"/>
    <cellStyle name="Comma 2 3 16" xfId="2260" xr:uid="{28CE07BA-7CD3-415C-874C-87F613A4601E}"/>
    <cellStyle name="Comma 2 3 17" xfId="2261" xr:uid="{478A84A6-68D0-41BC-995B-0E10C1E3EC8B}"/>
    <cellStyle name="Comma 2 3 18" xfId="2262" xr:uid="{BCBD71DF-6357-49FA-933E-D88A4494A2C4}"/>
    <cellStyle name="Comma 2 3 19" xfId="2263" xr:uid="{AEA52D5D-3F8F-4CF1-B97E-887EACB73381}"/>
    <cellStyle name="Comma 2 3 19 2" xfId="2264" xr:uid="{AF815180-C227-4599-B8B3-CD088F0CF1B6}"/>
    <cellStyle name="Comma 2 3 2" xfId="2265" xr:uid="{BF59AD60-D9F7-4B61-8EE5-4EA49D1B113A}"/>
    <cellStyle name="Comma 2 3 2 2" xfId="2266" xr:uid="{78BD5332-C229-4FC3-86DB-172E85C61B1D}"/>
    <cellStyle name="Comma 2 3 2 3" xfId="2267" xr:uid="{E93E0D87-1658-4741-9AED-99AE3C697728}"/>
    <cellStyle name="Comma 2 3 20" xfId="2268" xr:uid="{0CBF684F-4840-48DF-9142-2E923FC41710}"/>
    <cellStyle name="Comma 2 3 21" xfId="2269" xr:uid="{B4D2804E-A688-4735-8453-C55F6C4B8502}"/>
    <cellStyle name="Comma 2 3 22" xfId="2270" xr:uid="{B1DF2987-F175-476C-ABD6-887BAF876E08}"/>
    <cellStyle name="Comma 2 3 23" xfId="2271" xr:uid="{7FCAE449-FC72-4D19-ACA7-A7FA75D8479E}"/>
    <cellStyle name="Comma 2 3 24" xfId="2272" xr:uid="{1B42E4A6-E70C-445F-B663-8DAE81441C48}"/>
    <cellStyle name="Comma 2 3 25" xfId="2273" xr:uid="{2A994DD7-D7CB-421C-A1ED-101566165D02}"/>
    <cellStyle name="Comma 2 3 26" xfId="2274" xr:uid="{F435017F-0690-436A-BFFA-1BD7368F3880}"/>
    <cellStyle name="Comma 2 3 27" xfId="2275" xr:uid="{EF3919AE-C3BE-4AAB-B37D-0461800B5D47}"/>
    <cellStyle name="Comma 2 3 28" xfId="2276" xr:uid="{FF36CDB9-01B6-4DC3-A256-780A0E72F6D3}"/>
    <cellStyle name="Comma 2 3 29" xfId="2277" xr:uid="{67D47F70-518C-4A5C-A95C-A5847F97E326}"/>
    <cellStyle name="Comma 2 3 3" xfId="2278" xr:uid="{E26BD901-66C3-44F6-B432-C84EB21CB1AA}"/>
    <cellStyle name="Comma 2 3 3 2" xfId="2279" xr:uid="{2DDDC995-0C50-4196-86FC-2C1FFCB7D943}"/>
    <cellStyle name="Comma 2 3 3 3" xfId="2280" xr:uid="{4F40FA57-D026-4D3F-B71C-3561C3171BF1}"/>
    <cellStyle name="Comma 2 3 30" xfId="2281" xr:uid="{C6543EF7-D38B-428C-8A2F-53A266E9DA06}"/>
    <cellStyle name="Comma 2 3 31" xfId="2282" xr:uid="{A00D216E-D6A1-4739-9951-AEF96593AE87}"/>
    <cellStyle name="Comma 2 3 32" xfId="2283" xr:uid="{F6144AC8-8D16-4E25-A3C3-28DA59199242}"/>
    <cellStyle name="Comma 2 3 33" xfId="2284" xr:uid="{70DF72D6-344B-4970-A3A9-AAA6B9262625}"/>
    <cellStyle name="Comma 2 3 34" xfId="2285" xr:uid="{F00EC1CF-E8E1-44D6-96BF-520F7D21707A}"/>
    <cellStyle name="Comma 2 3 35" xfId="2251" xr:uid="{C03A5570-2391-48D3-960E-A245B1A68AC9}"/>
    <cellStyle name="Comma 2 3 4" xfId="2286" xr:uid="{D532B930-9355-4193-BABD-CE1126F54002}"/>
    <cellStyle name="Comma 2 3 4 2" xfId="2287" xr:uid="{01C251D8-67D7-48C2-85DC-0F0E91C74AE4}"/>
    <cellStyle name="Comma 2 3 4 3" xfId="2288" xr:uid="{549477A8-1796-4DF7-BB87-4A48773AE601}"/>
    <cellStyle name="Comma 2 3 5" xfId="2289" xr:uid="{1F2B13A5-E77E-4C2D-BFE3-0235855A5346}"/>
    <cellStyle name="Comma 2 3 5 2" xfId="2290" xr:uid="{57FA8552-1B3C-4937-87FB-96637E787B34}"/>
    <cellStyle name="Comma 2 3 5 3" xfId="2291" xr:uid="{6472E184-B0DF-4024-9D29-1CF8C558079C}"/>
    <cellStyle name="Comma 2 3 6" xfId="2292" xr:uid="{6E450E81-FF25-46A8-9717-68DDA7A48337}"/>
    <cellStyle name="Comma 2 3 6 2" xfId="2293" xr:uid="{04CBF0F6-5C1B-46C6-81A9-74C9ED51D704}"/>
    <cellStyle name="Comma 2 3 6 3" xfId="2294" xr:uid="{2CD6BBE5-D76C-47B8-905D-B52E54826486}"/>
    <cellStyle name="Comma 2 3 7" xfId="2295" xr:uid="{68836726-BB78-4A18-BADC-9B95779449F2}"/>
    <cellStyle name="Comma 2 3 8" xfId="2296" xr:uid="{5964337A-E821-4CA4-98DC-ABDB05268466}"/>
    <cellStyle name="Comma 2 3 9" xfId="2297" xr:uid="{1FCF2D9A-05AC-4B33-93D9-5859D35B193A}"/>
    <cellStyle name="Comma 2 30" xfId="2298" xr:uid="{0B4F6DC0-7150-4ABC-90FB-EE43B9D1A798}"/>
    <cellStyle name="Comma 2 31" xfId="2299" xr:uid="{11DDC859-7887-4C61-BA0B-E5DD2D515C18}"/>
    <cellStyle name="Comma 2 32" xfId="2300" xr:uid="{3FC9C949-F457-48DB-942F-D64B670DA033}"/>
    <cellStyle name="Comma 2 32 2" xfId="2301" xr:uid="{167682F9-1C74-4FAB-BB60-79352AB43C6C}"/>
    <cellStyle name="Comma 2 32 3" xfId="2302" xr:uid="{79404CCE-93BC-4252-8E55-5F28B95AA602}"/>
    <cellStyle name="Comma 2 33" xfId="2303" xr:uid="{03AA4650-FD1B-4FC7-86F6-87F69C7D6276}"/>
    <cellStyle name="Comma 2 33 10" xfId="2304" xr:uid="{9DEFE378-2644-451C-A80C-21C3160DAEBA}"/>
    <cellStyle name="Comma 2 33 11" xfId="2305" xr:uid="{31CD9AFB-762E-4338-932E-248F60705443}"/>
    <cellStyle name="Comma 2 33 12" xfId="2306" xr:uid="{BEB5AAB9-D8BC-4046-895E-520E634807EA}"/>
    <cellStyle name="Comma 2 33 13" xfId="2307" xr:uid="{FDAA54E9-5426-4CC6-9BAF-397E6F6B6D96}"/>
    <cellStyle name="Comma 2 33 13 2" xfId="2308" xr:uid="{F7671628-F1A3-4388-A6EA-87F8279D3289}"/>
    <cellStyle name="Comma 2 33 14" xfId="2309" xr:uid="{D82FC69F-C4D2-4455-B531-3A7DFC4D1FC3}"/>
    <cellStyle name="Comma 2 33 15" xfId="2310" xr:uid="{D411810E-2783-4342-BFAB-FD99A13AA03A}"/>
    <cellStyle name="Comma 2 33 16" xfId="2311" xr:uid="{56CDEDD5-8251-4655-9033-7562C4DD5C9C}"/>
    <cellStyle name="Comma 2 33 2" xfId="2312" xr:uid="{C9FEF8A1-E282-4961-84E1-4BEC53C1B648}"/>
    <cellStyle name="Comma 2 33 2 10" xfId="2313" xr:uid="{906C7D38-7CCE-43CD-B3CA-A478DEF5AC18}"/>
    <cellStyle name="Comma 2 33 2 11" xfId="2314" xr:uid="{AAC8CCCD-EBCE-43ED-8EE6-DEC29B860B50}"/>
    <cellStyle name="Comma 2 33 2 12" xfId="2315" xr:uid="{5ECE5A5A-088A-440D-8BAD-64FF8BC8541C}"/>
    <cellStyle name="Comma 2 33 2 13" xfId="2316" xr:uid="{FB1541FC-3C86-49ED-A979-3C698BCDFB71}"/>
    <cellStyle name="Comma 2 33 2 13 2" xfId="2317" xr:uid="{D334BC3D-BE83-4DD2-BFBF-E6BDE0D1BB67}"/>
    <cellStyle name="Comma 2 33 2 14" xfId="2318" xr:uid="{F6E7E0FD-AF13-4A98-8E1A-7508EDA213DE}"/>
    <cellStyle name="Comma 2 33 2 15" xfId="2319" xr:uid="{3AF076D2-248A-46F0-B876-4B73E7889461}"/>
    <cellStyle name="Comma 2 33 2 16" xfId="2320" xr:uid="{9746F34A-FC04-4272-8724-567F8297DA41}"/>
    <cellStyle name="Comma 2 33 2 2" xfId="2321" xr:uid="{13099BED-5E65-407F-8841-ADD029296992}"/>
    <cellStyle name="Comma 2 33 2 2 10" xfId="2322" xr:uid="{4CC7FFAA-4C11-46F5-9D53-B780D819E3B3}"/>
    <cellStyle name="Comma 2 33 2 2 11" xfId="2323" xr:uid="{6A546927-5C42-475E-9FD5-BBEDC8815907}"/>
    <cellStyle name="Comma 2 33 2 2 12" xfId="2324" xr:uid="{F3F6ED49-286D-4BB8-8CD1-70FC7C449AD8}"/>
    <cellStyle name="Comma 2 33 2 2 12 2" xfId="2325" xr:uid="{4379539D-592C-4578-ADA2-F36C4E2EAA6A}"/>
    <cellStyle name="Comma 2 33 2 2 13" xfId="2326" xr:uid="{6613237A-CA81-431E-B4C0-CD4F7FEF05FF}"/>
    <cellStyle name="Comma 2 33 2 2 14" xfId="2327" xr:uid="{987617ED-2886-4B54-8570-C4202E454FD4}"/>
    <cellStyle name="Comma 2 33 2 2 15" xfId="2328" xr:uid="{17DC8CF7-C335-44D1-8AA5-0735C8736AC4}"/>
    <cellStyle name="Comma 2 33 2 2 2" xfId="2329" xr:uid="{26AB2C4B-2354-40AC-963A-1EDA9DD64A35}"/>
    <cellStyle name="Comma 2 33 2 2 2 2" xfId="2330" xr:uid="{9E970C04-9086-4039-B04E-C4D903D158DB}"/>
    <cellStyle name="Comma 2 33 2 2 2 2 2" xfId="2331" xr:uid="{2BFCF80E-5E85-497D-B933-2E5E22C49720}"/>
    <cellStyle name="Comma 2 33 2 2 2 2 2 2" xfId="2332" xr:uid="{6572126E-A7E4-4F70-B5E4-F16F0BA1C08A}"/>
    <cellStyle name="Comma 2 33 2 2 2 2 2 2 2" xfId="2333" xr:uid="{8B1E4B51-A024-4869-8B93-05C16E1F9DBF}"/>
    <cellStyle name="Comma 2 33 2 2 2 2 2 2 2 2" xfId="2334" xr:uid="{8E97D98E-21C6-4DCE-9D28-917899FA9030}"/>
    <cellStyle name="Comma 2 33 2 2 2 2 2 2 3" xfId="2335" xr:uid="{EEE3D3AB-EA63-4AB1-84E4-EEAA7441BFFB}"/>
    <cellStyle name="Comma 2 33 2 2 2 2 2 2 4" xfId="2336" xr:uid="{131E0E2F-2561-4D06-BD83-D73CAEDC82AC}"/>
    <cellStyle name="Comma 2 33 2 2 2 2 2 2 5" xfId="2337" xr:uid="{707880FE-F529-46FA-AD07-0E0DB4A2591D}"/>
    <cellStyle name="Comma 2 33 2 2 2 2 2 3" xfId="2338" xr:uid="{6B555872-C593-42FF-B893-A4988567684C}"/>
    <cellStyle name="Comma 2 33 2 2 2 2 2 3 2" xfId="2339" xr:uid="{CF02B8ED-3C34-4855-A58F-5AF9234D4CE4}"/>
    <cellStyle name="Comma 2 33 2 2 2 2 2 4" xfId="2340" xr:uid="{9514EBEF-83E8-483B-B340-B2EC346B7E34}"/>
    <cellStyle name="Comma 2 33 2 2 2 2 2 5" xfId="2341" xr:uid="{5CFA9435-B022-4677-9A6C-3931B670BBA0}"/>
    <cellStyle name="Comma 2 33 2 2 2 2 3" xfId="2342" xr:uid="{EFA8DE2D-A1E0-4B65-9EA8-8336D20D5FBB}"/>
    <cellStyle name="Comma 2 33 2 2 2 2 4" xfId="2343" xr:uid="{6C8C562A-B0D8-4F99-9BE2-AE98869FC9DD}"/>
    <cellStyle name="Comma 2 33 2 2 2 2 5" xfId="2344" xr:uid="{D813FB41-206A-471C-8139-7B7AB3240B97}"/>
    <cellStyle name="Comma 2 33 2 2 2 2 6" xfId="2345" xr:uid="{BA371FD6-7990-4E4E-B2B1-A927545DBF66}"/>
    <cellStyle name="Comma 2 33 2 2 2 2 6 2" xfId="2346" xr:uid="{32DD1404-6938-4FC2-95A7-3A3270834158}"/>
    <cellStyle name="Comma 2 33 2 2 2 2 7" xfId="2347" xr:uid="{3EC84ABF-B87C-42A8-962D-98711174B5A2}"/>
    <cellStyle name="Comma 2 33 2 2 2 2 8" xfId="2348" xr:uid="{675A7912-6B90-445C-86C1-E343FF632F86}"/>
    <cellStyle name="Comma 2 33 2 2 2 2 9" xfId="2349" xr:uid="{60E46DCD-67BB-4B1D-9085-CC8B74309594}"/>
    <cellStyle name="Comma 2 33 2 2 2 3" xfId="2350" xr:uid="{13D41580-1BA5-4428-A1B6-F4DB71586F1B}"/>
    <cellStyle name="Comma 2 33 2 2 2 3 2" xfId="2351" xr:uid="{0CBC0037-7926-4363-B1C7-1B1731360004}"/>
    <cellStyle name="Comma 2 33 2 2 2 3 2 2" xfId="2352" xr:uid="{0AB1AD24-30B6-4F40-BF0E-AB96DC7D6E6C}"/>
    <cellStyle name="Comma 2 33 2 2 2 3 2 2 2" xfId="2353" xr:uid="{E60B6362-7ACA-4EF7-BCEE-C37FC4F8FBFE}"/>
    <cellStyle name="Comma 2 33 2 2 2 3 2 3" xfId="2354" xr:uid="{C9223BF5-2261-4565-BB16-8284C6F73357}"/>
    <cellStyle name="Comma 2 33 2 2 2 3 2 4" xfId="2355" xr:uid="{83311BA6-4F0F-4CB6-A82B-DADE619BC6F8}"/>
    <cellStyle name="Comma 2 33 2 2 2 3 2 5" xfId="2356" xr:uid="{574EF087-B0F7-4453-9954-9A96D1920A5D}"/>
    <cellStyle name="Comma 2 33 2 2 2 3 3" xfId="2357" xr:uid="{3C94F88A-ED43-4994-A9F7-9AC83B71EFFA}"/>
    <cellStyle name="Comma 2 33 2 2 2 3 3 2" xfId="2358" xr:uid="{00AF0B96-8FFF-4225-8D21-894DA7090FA6}"/>
    <cellStyle name="Comma 2 33 2 2 2 3 4" xfId="2359" xr:uid="{D38A8E13-D644-4723-947C-E81A7CD08B19}"/>
    <cellStyle name="Comma 2 33 2 2 2 3 5" xfId="2360" xr:uid="{7A1CAF60-BE75-4957-83E2-01635B67C0FD}"/>
    <cellStyle name="Comma 2 33 2 2 2 4" xfId="2361" xr:uid="{98ED381A-301C-46BB-89A5-581B18BB6980}"/>
    <cellStyle name="Comma 2 33 2 2 2 5" xfId="2362" xr:uid="{0A66F7C3-95AF-4E05-8612-85A87D2BE49A}"/>
    <cellStyle name="Comma 2 33 2 2 2 6" xfId="2363" xr:uid="{5D55E405-2F28-4BAF-AFA7-AB9C36CB3927}"/>
    <cellStyle name="Comma 2 33 2 2 2 6 2" xfId="2364" xr:uid="{A00931DD-B158-4877-BAC1-4900B87906C1}"/>
    <cellStyle name="Comma 2 33 2 2 2 7" xfId="2365" xr:uid="{6CBB7555-2910-45CD-B47B-FD094E2E2EA0}"/>
    <cellStyle name="Comma 2 33 2 2 2 8" xfId="2366" xr:uid="{E9455FAC-4870-45DF-AFEB-3FA5161F9963}"/>
    <cellStyle name="Comma 2 33 2 2 2 9" xfId="2367" xr:uid="{1345A0D7-34FA-4E55-A262-87C56CF8104B}"/>
    <cellStyle name="Comma 2 33 2 2 3" xfId="2368" xr:uid="{9E10D2E2-5B4C-4644-A47F-067961E1FA4D}"/>
    <cellStyle name="Comma 2 33 2 2 4" xfId="2369" xr:uid="{A65FB7E1-68C1-4746-9B58-DC9B1698F2C3}"/>
    <cellStyle name="Comma 2 33 2 2 5" xfId="2370" xr:uid="{44AD90D4-1DAD-4373-923B-AA743638B325}"/>
    <cellStyle name="Comma 2 33 2 2 6" xfId="2371" xr:uid="{6A380726-C1BA-4889-80A3-62344C396E02}"/>
    <cellStyle name="Comma 2 33 2 2 7" xfId="2372" xr:uid="{3AEA2D01-7A39-407F-B8CB-D812C129DF60}"/>
    <cellStyle name="Comma 2 33 2 2 8" xfId="2373" xr:uid="{398F4E05-9A69-44A7-9923-78EA24E97912}"/>
    <cellStyle name="Comma 2 33 2 2 8 2" xfId="2374" xr:uid="{DC34F77C-EADC-4B92-B3CB-EA9CAF630672}"/>
    <cellStyle name="Comma 2 33 2 2 8 2 2" xfId="2375" xr:uid="{6FC20F25-A448-4135-AE7A-802D845274EE}"/>
    <cellStyle name="Comma 2 33 2 2 8 2 2 2" xfId="2376" xr:uid="{A84336B7-4BC8-4001-BECC-2BAEABC4C3BB}"/>
    <cellStyle name="Comma 2 33 2 2 8 2 3" xfId="2377" xr:uid="{2CB40130-0776-4B84-AE5D-BCFA177F7D6D}"/>
    <cellStyle name="Comma 2 33 2 2 8 2 4" xfId="2378" xr:uid="{A02EE134-3C80-4FEE-B93A-FF3835A8FEBF}"/>
    <cellStyle name="Comma 2 33 2 2 8 2 5" xfId="2379" xr:uid="{4F6E810A-DA86-44C7-8372-7463F9213F82}"/>
    <cellStyle name="Comma 2 33 2 2 8 3" xfId="2380" xr:uid="{7E87C6F4-B8BC-4969-A7A7-68E8D38BD065}"/>
    <cellStyle name="Comma 2 33 2 2 8 3 2" xfId="2381" xr:uid="{235023B1-D67C-45D7-8947-A1FB6104899C}"/>
    <cellStyle name="Comma 2 33 2 2 8 4" xfId="2382" xr:uid="{FDD4BD1B-0FCC-459E-9D2E-243A1DE9DAB1}"/>
    <cellStyle name="Comma 2 33 2 2 8 5" xfId="2383" xr:uid="{FE12B968-EA5E-478C-B552-0D57B492B14B}"/>
    <cellStyle name="Comma 2 33 2 2 9" xfId="2384" xr:uid="{A6C8F3C8-08A4-4873-AA98-DFF05474185C}"/>
    <cellStyle name="Comma 2 33 2 3" xfId="2385" xr:uid="{BBC768A1-4C18-4F9D-861F-839C7FE4F8B6}"/>
    <cellStyle name="Comma 2 33 2 4" xfId="2386" xr:uid="{52890851-D627-4729-9C85-35DAFEAFBECB}"/>
    <cellStyle name="Comma 2 33 2 4 2" xfId="2387" xr:uid="{50BE5C37-9A52-4543-BF31-697439675AB3}"/>
    <cellStyle name="Comma 2 33 2 4 2 2" xfId="2388" xr:uid="{6BEB6DB8-23C3-4456-BAED-FF25DC04DFED}"/>
    <cellStyle name="Comma 2 33 2 4 2 2 2" xfId="2389" xr:uid="{4AF6A617-4065-4410-BEB9-BEDB574C64DE}"/>
    <cellStyle name="Comma 2 33 2 4 2 2 2 2" xfId="2390" xr:uid="{83371238-66B7-47C4-86BB-22F21B19F1FF}"/>
    <cellStyle name="Comma 2 33 2 4 2 2 2 2 2" xfId="2391" xr:uid="{EAD415A4-8946-4301-BF23-0CE8B8FD9FD9}"/>
    <cellStyle name="Comma 2 33 2 4 2 2 2 3" xfId="2392" xr:uid="{1A0BF8B3-2033-44BC-92D6-6B8734FDAB9A}"/>
    <cellStyle name="Comma 2 33 2 4 2 2 2 4" xfId="2393" xr:uid="{DA066E1A-48A8-437F-AB4C-082D0193953D}"/>
    <cellStyle name="Comma 2 33 2 4 2 2 2 5" xfId="2394" xr:uid="{C604AB52-1B7F-4E7B-A115-5AAD33B2BBC1}"/>
    <cellStyle name="Comma 2 33 2 4 2 2 3" xfId="2395" xr:uid="{4A6A6B49-63C1-4DAC-91BE-68AE7ABB8FB1}"/>
    <cellStyle name="Comma 2 33 2 4 2 2 3 2" xfId="2396" xr:uid="{3F0A94B0-0E00-4C56-A56E-76895A5B336D}"/>
    <cellStyle name="Comma 2 33 2 4 2 2 4" xfId="2397" xr:uid="{17004671-7D2B-492B-91A0-F9507B0BD920}"/>
    <cellStyle name="Comma 2 33 2 4 2 2 5" xfId="2398" xr:uid="{B617AA29-8781-4070-BCAD-9FE27AA40F27}"/>
    <cellStyle name="Comma 2 33 2 4 2 3" xfId="2399" xr:uid="{44980A9E-A058-464F-B881-480F3043765D}"/>
    <cellStyle name="Comma 2 33 2 4 2 4" xfId="2400" xr:uid="{AF793F96-8C93-4458-8A1A-A6A1C8E15B7A}"/>
    <cellStyle name="Comma 2 33 2 4 2 5" xfId="2401" xr:uid="{44D4D499-0367-44E3-A068-D4D06C367740}"/>
    <cellStyle name="Comma 2 33 2 4 2 6" xfId="2402" xr:uid="{3A768066-AA90-4031-8C32-EDCCA7D1DFB3}"/>
    <cellStyle name="Comma 2 33 2 4 2 6 2" xfId="2403" xr:uid="{DA7FE790-5254-481C-8672-D1046BC25167}"/>
    <cellStyle name="Comma 2 33 2 4 2 7" xfId="2404" xr:uid="{E0F2BC45-4B31-4C32-873B-B63DE68059DA}"/>
    <cellStyle name="Comma 2 33 2 4 2 8" xfId="2405" xr:uid="{536A526A-FE31-4A54-8D9A-867E3E3CA615}"/>
    <cellStyle name="Comma 2 33 2 4 2 9" xfId="2406" xr:uid="{8FB37881-E955-4CAD-B2D7-F65F465C4C33}"/>
    <cellStyle name="Comma 2 33 2 4 3" xfId="2407" xr:uid="{2F32EC0E-618D-4113-848B-0BF2A9247808}"/>
    <cellStyle name="Comma 2 33 2 4 3 2" xfId="2408" xr:uid="{976CF284-564A-4D92-AE09-24BAD83DE429}"/>
    <cellStyle name="Comma 2 33 2 4 3 2 2" xfId="2409" xr:uid="{A3692A19-5CC1-4086-BECA-09F347D9215D}"/>
    <cellStyle name="Comma 2 33 2 4 3 2 2 2" xfId="2410" xr:uid="{0A1E2653-5F89-4CA3-A2A3-A05399E0627F}"/>
    <cellStyle name="Comma 2 33 2 4 3 2 3" xfId="2411" xr:uid="{4FA3464E-A9AA-4A32-B74D-251662CBCEE7}"/>
    <cellStyle name="Comma 2 33 2 4 3 2 4" xfId="2412" xr:uid="{D465E71E-1121-4BC9-95F2-B50094465C90}"/>
    <cellStyle name="Comma 2 33 2 4 3 2 5" xfId="2413" xr:uid="{EEC8711B-EC9C-4371-8112-5DCBD9C864EF}"/>
    <cellStyle name="Comma 2 33 2 4 3 3" xfId="2414" xr:uid="{DA5C2D4A-D876-4F32-932E-FAC79443A13F}"/>
    <cellStyle name="Comma 2 33 2 4 3 3 2" xfId="2415" xr:uid="{8F424C51-0E3B-41AB-9102-161CB51F3146}"/>
    <cellStyle name="Comma 2 33 2 4 3 4" xfId="2416" xr:uid="{41A42833-E319-4033-9ACB-10C84D5FC947}"/>
    <cellStyle name="Comma 2 33 2 4 3 5" xfId="2417" xr:uid="{EA36E7F3-7CA9-4A03-BC1F-A9C44AD377E1}"/>
    <cellStyle name="Comma 2 33 2 4 4" xfId="2418" xr:uid="{2BE035F9-340C-43E8-8162-8DFD497E0973}"/>
    <cellStyle name="Comma 2 33 2 4 5" xfId="2419" xr:uid="{8D1C13F6-F858-4D81-9186-C676EA37E0DD}"/>
    <cellStyle name="Comma 2 33 2 4 6" xfId="2420" xr:uid="{7D31D257-E7E7-4F8F-9422-69465A83B1BC}"/>
    <cellStyle name="Comma 2 33 2 4 6 2" xfId="2421" xr:uid="{086D3F33-8396-40F4-A03E-040FF6064EB7}"/>
    <cellStyle name="Comma 2 33 2 4 7" xfId="2422" xr:uid="{93985D37-48C5-4DCA-917C-7B46488CFC70}"/>
    <cellStyle name="Comma 2 33 2 4 8" xfId="2423" xr:uid="{48074584-A050-48F0-8162-D6AF8EF24D7D}"/>
    <cellStyle name="Comma 2 33 2 4 9" xfId="2424" xr:uid="{D5BACF66-66F2-4981-A61C-F49A85637223}"/>
    <cellStyle name="Comma 2 33 2 5" xfId="2425" xr:uid="{850C7B07-5E5D-4D16-B688-F3FFC75ADB54}"/>
    <cellStyle name="Comma 2 33 2 5 2" xfId="2426" xr:uid="{6A22697B-FEFE-4C9F-9AB4-DB37BCB277E3}"/>
    <cellStyle name="Comma 2 33 2 5 3" xfId="2427" xr:uid="{07340859-B7E3-4903-9CD0-074FE18212E9}"/>
    <cellStyle name="Comma 2 33 2 6" xfId="2428" xr:uid="{6D3FD741-94E0-4AE9-8943-28F76E1BFAAB}"/>
    <cellStyle name="Comma 2 33 2 6 2" xfId="2429" xr:uid="{58CB1C9E-3E1F-4D83-B8D0-4526071B61A0}"/>
    <cellStyle name="Comma 2 33 2 6 3" xfId="2430" xr:uid="{C1E7EDD8-F5C9-44F7-931A-EF969E4B01EA}"/>
    <cellStyle name="Comma 2 33 2 7" xfId="2431" xr:uid="{72ADA1F8-812D-4A1B-8514-83D8D3C9670E}"/>
    <cellStyle name="Comma 2 33 2 7 2" xfId="2432" xr:uid="{7A436610-5B07-45CD-838D-8B870471BFD7}"/>
    <cellStyle name="Comma 2 33 2 7 3" xfId="2433" xr:uid="{6EF0279C-1E31-4F6C-9598-AAF677079C1B}"/>
    <cellStyle name="Comma 2 33 2 8" xfId="2434" xr:uid="{B8EC9EE6-5E22-48A6-AD8C-20E4E441A47D}"/>
    <cellStyle name="Comma 2 33 2 8 2" xfId="2435" xr:uid="{20A08E8F-C150-4DD1-89D4-1C803EC13AB4}"/>
    <cellStyle name="Comma 2 33 2 8 3" xfId="2436" xr:uid="{409ADDD6-34B5-477A-97AE-2998D2EDB0B0}"/>
    <cellStyle name="Comma 2 33 2 9" xfId="2437" xr:uid="{24B19DAF-EF2D-45D3-8F25-30364BC1431C}"/>
    <cellStyle name="Comma 2 33 2 9 2" xfId="2438" xr:uid="{AD3F97C4-D64C-4C94-B393-AEB32C3C3674}"/>
    <cellStyle name="Comma 2 33 2 9 2 2" xfId="2439" xr:uid="{D5065E5F-F562-4F8D-A7C1-5086CD3C7172}"/>
    <cellStyle name="Comma 2 33 2 9 2 2 2" xfId="2440" xr:uid="{F4BBFD53-DEFB-4A00-9332-DE6880B8E270}"/>
    <cellStyle name="Comma 2 33 2 9 2 3" xfId="2441" xr:uid="{C1DC1370-2690-41F0-AD1A-9D1226202FA0}"/>
    <cellStyle name="Comma 2 33 2 9 2 4" xfId="2442" xr:uid="{C0C11FE5-61B8-465A-8F59-5C69FB73DB71}"/>
    <cellStyle name="Comma 2 33 2 9 2 5" xfId="2443" xr:uid="{86E6701C-ABD6-44C2-9253-D28B07321AB5}"/>
    <cellStyle name="Comma 2 33 2 9 3" xfId="2444" xr:uid="{02E2E368-7451-4381-8DC4-2BA285818E07}"/>
    <cellStyle name="Comma 2 33 2 9 3 2" xfId="2445" xr:uid="{EFAE696C-196A-4554-8A24-F31C03813CCD}"/>
    <cellStyle name="Comma 2 33 2 9 4" xfId="2446" xr:uid="{3F0E32B1-C788-41F0-98C1-2F9752ABF18A}"/>
    <cellStyle name="Comma 2 33 2 9 5" xfId="2447" xr:uid="{E6FE3F03-6AA4-4FF4-B1FA-BEF6820838BA}"/>
    <cellStyle name="Comma 2 33 3" xfId="2448" xr:uid="{B3195CE6-B2C6-4E55-A33D-4D43A849B4E3}"/>
    <cellStyle name="Comma 2 33 3 10" xfId="2449" xr:uid="{4A71459A-8B8A-440E-A529-8E97C4D060CE}"/>
    <cellStyle name="Comma 2 33 3 11" xfId="2450" xr:uid="{FFEE9A3A-9723-4A77-A44F-40F1710C2B9E}"/>
    <cellStyle name="Comma 2 33 3 12" xfId="2451" xr:uid="{68605D7E-B321-4DFC-8613-49D70C0DB3CE}"/>
    <cellStyle name="Comma 2 33 3 12 2" xfId="2452" xr:uid="{676A9CD9-9345-4F2F-9B3B-4E3B2B1C5EC6}"/>
    <cellStyle name="Comma 2 33 3 13" xfId="2453" xr:uid="{692CDD65-B527-4C1C-A061-77A2CA4E4CE3}"/>
    <cellStyle name="Comma 2 33 3 14" xfId="2454" xr:uid="{C57B1C22-DAE5-416E-8219-ABAC7C094E0A}"/>
    <cellStyle name="Comma 2 33 3 15" xfId="2455" xr:uid="{73EBB87D-D73B-440E-B789-85551FA52490}"/>
    <cellStyle name="Comma 2 33 3 2" xfId="2456" xr:uid="{3ECC4988-8A90-4D0E-9BB4-3F371D05B3DB}"/>
    <cellStyle name="Comma 2 33 3 2 2" xfId="2457" xr:uid="{9526A184-0CCD-48F1-818C-88EBDA944FBE}"/>
    <cellStyle name="Comma 2 33 3 2 2 2" xfId="2458" xr:uid="{BF34C99B-5E3A-4FBE-82E1-F27642A80D29}"/>
    <cellStyle name="Comma 2 33 3 2 2 2 2" xfId="2459" xr:uid="{B92EEE36-AC44-41BC-AE65-15BCF4F04808}"/>
    <cellStyle name="Comma 2 33 3 2 2 2 2 2" xfId="2460" xr:uid="{63132522-D9F9-40B4-BC8F-C2F3970F4242}"/>
    <cellStyle name="Comma 2 33 3 2 2 2 2 2 2" xfId="2461" xr:uid="{307050BA-1FB7-4451-B638-81185DA99AFA}"/>
    <cellStyle name="Comma 2 33 3 2 2 2 2 3" xfId="2462" xr:uid="{EA1F32DE-9647-4671-B383-BC4878387A99}"/>
    <cellStyle name="Comma 2 33 3 2 2 2 2 4" xfId="2463" xr:uid="{0BC9CB96-24B3-4BFE-B3CD-5C5E089D6D95}"/>
    <cellStyle name="Comma 2 33 3 2 2 2 2 5" xfId="2464" xr:uid="{561535FA-9109-4AA9-980A-1C82CAED0E15}"/>
    <cellStyle name="Comma 2 33 3 2 2 2 3" xfId="2465" xr:uid="{B0D44C48-98A7-45B3-97C6-5B2CFA9A2614}"/>
    <cellStyle name="Comma 2 33 3 2 2 2 3 2" xfId="2466" xr:uid="{7FE045B6-8EEF-4C37-9BCB-EBF52F366FD2}"/>
    <cellStyle name="Comma 2 33 3 2 2 2 4" xfId="2467" xr:uid="{D255F0F1-A1AC-445B-B317-85A9188B5D94}"/>
    <cellStyle name="Comma 2 33 3 2 2 2 5" xfId="2468" xr:uid="{8D6751D4-39AD-4AEA-AD72-C713527590ED}"/>
    <cellStyle name="Comma 2 33 3 2 2 3" xfId="2469" xr:uid="{1CB75B45-D8D1-4664-A2DB-7BD9AC527A5C}"/>
    <cellStyle name="Comma 2 33 3 2 2 4" xfId="2470" xr:uid="{204C9852-BC47-456D-AACB-B51C287749F3}"/>
    <cellStyle name="Comma 2 33 3 2 2 5" xfId="2471" xr:uid="{21C51498-7DC4-407E-AA62-06E789BD6C64}"/>
    <cellStyle name="Comma 2 33 3 2 2 6" xfId="2472" xr:uid="{A596C0DE-C50E-4C02-86E5-AB7EE205899D}"/>
    <cellStyle name="Comma 2 33 3 2 2 6 2" xfId="2473" xr:uid="{FB319E07-C0B9-4B5E-8D8D-2D553AF70BFD}"/>
    <cellStyle name="Comma 2 33 3 2 2 7" xfId="2474" xr:uid="{24DD29A3-E77D-4843-B2C3-F24A473F9163}"/>
    <cellStyle name="Comma 2 33 3 2 2 8" xfId="2475" xr:uid="{918A4EC7-A68F-44DC-9A9C-FDDD27857596}"/>
    <cellStyle name="Comma 2 33 3 2 2 9" xfId="2476" xr:uid="{6E9A63FB-D6AA-4D3D-A060-726B4278ACCD}"/>
    <cellStyle name="Comma 2 33 3 2 3" xfId="2477" xr:uid="{7DD195F5-A177-4936-BE33-1B213D8F7BF4}"/>
    <cellStyle name="Comma 2 33 3 2 3 2" xfId="2478" xr:uid="{11180B50-28E2-4B16-B191-0D509589094F}"/>
    <cellStyle name="Comma 2 33 3 2 3 2 2" xfId="2479" xr:uid="{F64F5631-A35F-4357-8FA5-C9974D926B86}"/>
    <cellStyle name="Comma 2 33 3 2 3 2 2 2" xfId="2480" xr:uid="{15D524F1-8281-4D46-92F1-E3A1E6ACDDAE}"/>
    <cellStyle name="Comma 2 33 3 2 3 2 3" xfId="2481" xr:uid="{0C3EE85A-ADEA-42FE-95E6-5583EBD696E0}"/>
    <cellStyle name="Comma 2 33 3 2 3 2 4" xfId="2482" xr:uid="{78F06A7C-ACAD-4599-939C-32FE32EE69A9}"/>
    <cellStyle name="Comma 2 33 3 2 3 2 5" xfId="2483" xr:uid="{6D6B1987-E850-4928-84FF-CF25F6CE56F0}"/>
    <cellStyle name="Comma 2 33 3 2 3 3" xfId="2484" xr:uid="{BEF66578-565A-4A65-98C2-8ACF040A6381}"/>
    <cellStyle name="Comma 2 33 3 2 3 3 2" xfId="2485" xr:uid="{E13C6E01-F408-42E6-97E2-13FD53385316}"/>
    <cellStyle name="Comma 2 33 3 2 3 4" xfId="2486" xr:uid="{88050077-0686-47B1-97FE-0342A1C3A1B0}"/>
    <cellStyle name="Comma 2 33 3 2 3 5" xfId="2487" xr:uid="{4B520E0B-686A-40D3-8259-3BCD8EB63A67}"/>
    <cellStyle name="Comma 2 33 3 2 4" xfId="2488" xr:uid="{DAFE6FE1-512F-4BC8-A7D7-AF152BFF9DC9}"/>
    <cellStyle name="Comma 2 33 3 2 5" xfId="2489" xr:uid="{7CD489BF-117C-44D0-AF07-A46FBFC988E1}"/>
    <cellStyle name="Comma 2 33 3 2 6" xfId="2490" xr:uid="{39598E32-4222-456F-99E0-13AF0908C87C}"/>
    <cellStyle name="Comma 2 33 3 2 6 2" xfId="2491" xr:uid="{4BF4ADE9-6A0B-48EA-8A75-B92FE627CA5B}"/>
    <cellStyle name="Comma 2 33 3 2 7" xfId="2492" xr:uid="{37062823-4B4D-49ED-B116-BD0EDC9AF28E}"/>
    <cellStyle name="Comma 2 33 3 2 8" xfId="2493" xr:uid="{C781B329-C6F5-4837-AF26-B27BFB4FBEB8}"/>
    <cellStyle name="Comma 2 33 3 2 9" xfId="2494" xr:uid="{74316233-94D6-430D-9B77-79E40631B475}"/>
    <cellStyle name="Comma 2 33 3 3" xfId="2495" xr:uid="{4F824441-DC86-44C4-82CA-12A96AC49E71}"/>
    <cellStyle name="Comma 2 33 3 3 2" xfId="2496" xr:uid="{071E6A80-6EAF-426B-ABE5-208B4861753C}"/>
    <cellStyle name="Comma 2 33 3 3 3" xfId="2497" xr:uid="{7BD20934-E712-458D-AF5A-B51260501FD4}"/>
    <cellStyle name="Comma 2 33 3 4" xfId="2498" xr:uid="{AB4443A1-EA9C-4908-9A3F-99498DDEDB31}"/>
    <cellStyle name="Comma 2 33 3 4 2" xfId="2499" xr:uid="{8166253D-EB33-42C9-8251-AE8FAF26C452}"/>
    <cellStyle name="Comma 2 33 3 4 3" xfId="2500" xr:uid="{B9976942-B104-456B-A91C-D228AAFCACF3}"/>
    <cellStyle name="Comma 2 33 3 5" xfId="2501" xr:uid="{7648469E-0D51-4EC7-9466-BD7626DF4C22}"/>
    <cellStyle name="Comma 2 33 3 5 2" xfId="2502" xr:uid="{B4D1B23B-3137-4379-BAF0-19B843A9E420}"/>
    <cellStyle name="Comma 2 33 3 5 3" xfId="2503" xr:uid="{5B686C82-6475-4ED1-8714-C2E18BD3E32E}"/>
    <cellStyle name="Comma 2 33 3 6" xfId="2504" xr:uid="{FEA78757-B84C-44FD-9382-5D978F52A703}"/>
    <cellStyle name="Comma 2 33 3 6 2" xfId="2505" xr:uid="{2D8954BA-9C2D-4A1A-AE3D-591D37E217C6}"/>
    <cellStyle name="Comma 2 33 3 6 3" xfId="2506" xr:uid="{972B6BC8-EA2D-4F38-9755-5EC382B68603}"/>
    <cellStyle name="Comma 2 33 3 7" xfId="2507" xr:uid="{2F650BBE-D655-4DC7-965E-CA9DB6F61231}"/>
    <cellStyle name="Comma 2 33 3 7 2" xfId="2508" xr:uid="{E98B1D68-293D-42BC-898A-0D5034490B5B}"/>
    <cellStyle name="Comma 2 33 3 7 3" xfId="2509" xr:uid="{C72A8C7C-85F6-48CA-99F8-5FE7953B306B}"/>
    <cellStyle name="Comma 2 33 3 8" xfId="2510" xr:uid="{431B9D4C-9B7C-4724-B950-F20D60253A2D}"/>
    <cellStyle name="Comma 2 33 3 8 2" xfId="2511" xr:uid="{F7E79E7B-57A1-4FCF-99F5-2A5193C13806}"/>
    <cellStyle name="Comma 2 33 3 8 2 2" xfId="2512" xr:uid="{28B147BC-955E-4862-B6B0-F14F76DFBCEC}"/>
    <cellStyle name="Comma 2 33 3 8 2 2 2" xfId="2513" xr:uid="{8EA4D959-4FC8-4F9A-AEBA-955DBF34D0DA}"/>
    <cellStyle name="Comma 2 33 3 8 2 3" xfId="2514" xr:uid="{76AC9A2D-D226-440A-8E22-8A433CE04407}"/>
    <cellStyle name="Comma 2 33 3 8 2 4" xfId="2515" xr:uid="{8712509D-267E-4315-AE37-463F4C40C382}"/>
    <cellStyle name="Comma 2 33 3 8 2 5" xfId="2516" xr:uid="{7D14A682-5E75-42ED-8166-CA546D234986}"/>
    <cellStyle name="Comma 2 33 3 8 3" xfId="2517" xr:uid="{20188C66-AC5D-4847-BD20-D726C9654A1B}"/>
    <cellStyle name="Comma 2 33 3 8 3 2" xfId="2518" xr:uid="{C60E16D4-DF5C-49FD-B02D-53199EC24D91}"/>
    <cellStyle name="Comma 2 33 3 8 4" xfId="2519" xr:uid="{FD1B30C0-2701-4964-90DB-5AA44FD4F7B9}"/>
    <cellStyle name="Comma 2 33 3 8 5" xfId="2520" xr:uid="{146AA486-8E4D-4566-93EB-139EF7D18A91}"/>
    <cellStyle name="Comma 2 33 3 9" xfId="2521" xr:uid="{DC8DAB71-3C96-4B36-8CF1-4EEB090BDB16}"/>
    <cellStyle name="Comma 2 33 4" xfId="2522" xr:uid="{A67EB236-D8C2-449B-8932-035CE8C79382}"/>
    <cellStyle name="Comma 2 33 4 2" xfId="2523" xr:uid="{C22E2158-5F47-4D35-BE2E-5D576EDFE16A}"/>
    <cellStyle name="Comma 2 33 4 2 2" xfId="2524" xr:uid="{769CC286-D382-4C15-98D8-932B999336C6}"/>
    <cellStyle name="Comma 2 33 4 2 2 2" xfId="2525" xr:uid="{57D5F6BD-9C1B-4EDF-A2D6-CE3E5DD7EF1C}"/>
    <cellStyle name="Comma 2 33 4 2 2 2 2" xfId="2526" xr:uid="{2AE42AA7-DE0A-434E-B06F-9DA154122D62}"/>
    <cellStyle name="Comma 2 33 4 2 2 2 2 2" xfId="2527" xr:uid="{5C47160E-728A-4DA0-976F-8103343211BC}"/>
    <cellStyle name="Comma 2 33 4 2 2 2 3" xfId="2528" xr:uid="{1C2706A3-054A-456A-8B44-C35CC36C220A}"/>
    <cellStyle name="Comma 2 33 4 2 2 2 4" xfId="2529" xr:uid="{AA1D39DE-96CE-492F-90EA-CC70D3AAD3DE}"/>
    <cellStyle name="Comma 2 33 4 2 2 2 5" xfId="2530" xr:uid="{7B59EB1A-B0DB-4B54-B596-9D3D50ED6335}"/>
    <cellStyle name="Comma 2 33 4 2 2 3" xfId="2531" xr:uid="{65461A00-7A49-449C-8BB1-D4D01D1E8331}"/>
    <cellStyle name="Comma 2 33 4 2 2 3 2" xfId="2532" xr:uid="{E7DE4ECF-9939-41B2-B826-2CAAA1577544}"/>
    <cellStyle name="Comma 2 33 4 2 2 4" xfId="2533" xr:uid="{A387798D-7D71-4FE3-8BE7-44E2CC47E30E}"/>
    <cellStyle name="Comma 2 33 4 2 2 5" xfId="2534" xr:uid="{8D338781-4BB2-4385-9A3B-0BB62E623F19}"/>
    <cellStyle name="Comma 2 33 4 2 3" xfId="2535" xr:uid="{5D846EC7-4B38-4C58-99BE-30EF22F9F019}"/>
    <cellStyle name="Comma 2 33 4 2 4" xfId="2536" xr:uid="{CC5FB417-6A81-4212-B635-74A8CE6BCAD5}"/>
    <cellStyle name="Comma 2 33 4 2 5" xfId="2537" xr:uid="{928E2A5E-FDD4-43DA-BE5F-2502CA5E8E7C}"/>
    <cellStyle name="Comma 2 33 4 2 6" xfId="2538" xr:uid="{0A021932-F870-404A-A5DD-5A80042198F0}"/>
    <cellStyle name="Comma 2 33 4 2 6 2" xfId="2539" xr:uid="{D0122175-2B93-4AE9-AFCD-2380F6222EBB}"/>
    <cellStyle name="Comma 2 33 4 2 7" xfId="2540" xr:uid="{46F68196-B325-4784-8A60-2D293BA8114A}"/>
    <cellStyle name="Comma 2 33 4 2 8" xfId="2541" xr:uid="{70E33607-4698-4576-829D-D7B5AD2EBB22}"/>
    <cellStyle name="Comma 2 33 4 2 9" xfId="2542" xr:uid="{B6716BDE-55A6-458B-AD67-BB14B4C4DD90}"/>
    <cellStyle name="Comma 2 33 4 3" xfId="2543" xr:uid="{6FA8F4DC-62C4-48E0-9F89-A2713EE421BE}"/>
    <cellStyle name="Comma 2 33 4 3 2" xfId="2544" xr:uid="{27C82F8C-871E-4C14-9C1D-B91C8A35C101}"/>
    <cellStyle name="Comma 2 33 4 3 2 2" xfId="2545" xr:uid="{625C60CF-381C-4C77-BFC5-DEB612654BC8}"/>
    <cellStyle name="Comma 2 33 4 3 2 2 2" xfId="2546" xr:uid="{E278351C-E930-4AC2-9CDA-D2E46271BFA7}"/>
    <cellStyle name="Comma 2 33 4 3 2 3" xfId="2547" xr:uid="{E096F3ED-A819-4B75-9FBA-D7711E5A258F}"/>
    <cellStyle name="Comma 2 33 4 3 2 4" xfId="2548" xr:uid="{E6A737D9-7F2A-4A07-B974-23B83619DB70}"/>
    <cellStyle name="Comma 2 33 4 3 2 5" xfId="2549" xr:uid="{EF78DB44-5984-4BFC-BB24-280C96C927F7}"/>
    <cellStyle name="Comma 2 33 4 3 3" xfId="2550" xr:uid="{2C1E9B05-3A42-445C-825A-2BF85AA98BBF}"/>
    <cellStyle name="Comma 2 33 4 3 3 2" xfId="2551" xr:uid="{C5453B42-D2F0-41D3-ADDD-8468B82E4688}"/>
    <cellStyle name="Comma 2 33 4 3 4" xfId="2552" xr:uid="{C25D4FF9-8222-4D55-900A-7A17F7D6F783}"/>
    <cellStyle name="Comma 2 33 4 3 5" xfId="2553" xr:uid="{B4270583-4EF2-41EB-A0B4-1C34BBD91695}"/>
    <cellStyle name="Comma 2 33 4 4" xfId="2554" xr:uid="{50DAB533-FB6A-45B5-B086-8731D863BF77}"/>
    <cellStyle name="Comma 2 33 4 5" xfId="2555" xr:uid="{70D3C6EC-8FE5-4E5A-B0C6-ECD779485F0F}"/>
    <cellStyle name="Comma 2 33 4 6" xfId="2556" xr:uid="{8D0C8FC6-F6A4-4974-BF77-A7590569724C}"/>
    <cellStyle name="Comma 2 33 4 6 2" xfId="2557" xr:uid="{F482E548-B270-410E-B854-186C7DBF3F5D}"/>
    <cellStyle name="Comma 2 33 4 7" xfId="2558" xr:uid="{0B8157C9-988B-4AE5-AC22-E3F90B356008}"/>
    <cellStyle name="Comma 2 33 4 8" xfId="2559" xr:uid="{EF4B2A22-E0D6-4F1B-B149-1BE0758EA5AD}"/>
    <cellStyle name="Comma 2 33 4 9" xfId="2560" xr:uid="{D0830D80-E06D-49FE-8E73-815887CD207D}"/>
    <cellStyle name="Comma 2 33 5" xfId="2561" xr:uid="{08AFF019-C545-4D06-AC0B-BD0F59BB29DF}"/>
    <cellStyle name="Comma 2 33 6" xfId="2562" xr:uid="{4A33E821-16E7-4BC8-9C9E-745455B1234A}"/>
    <cellStyle name="Comma 2 33 7" xfId="2563" xr:uid="{BBAF01D0-6F08-4439-B35E-4281DB64825A}"/>
    <cellStyle name="Comma 2 33 8" xfId="2564" xr:uid="{B93AB3DC-4F50-44AB-9BA4-E9B5766C64BE}"/>
    <cellStyle name="Comma 2 33 9" xfId="2565" xr:uid="{C2045564-CFE7-445E-9F1D-1AD97DFC8B41}"/>
    <cellStyle name="Comma 2 33 9 2" xfId="2566" xr:uid="{6A186B6F-7BB7-49B1-848F-4D90F48479C9}"/>
    <cellStyle name="Comma 2 33 9 2 2" xfId="2567" xr:uid="{3AEFE73F-4AC9-4590-AC82-BA527FE04195}"/>
    <cellStyle name="Comma 2 33 9 2 2 2" xfId="2568" xr:uid="{29CCBA8D-DD44-4266-8844-5A51C48BAF19}"/>
    <cellStyle name="Comma 2 33 9 2 3" xfId="2569" xr:uid="{CFEAD7EF-2133-4CD1-87E5-3E2683A061AD}"/>
    <cellStyle name="Comma 2 33 9 2 4" xfId="2570" xr:uid="{2EF195CB-C758-4FA5-9001-97805DD0494A}"/>
    <cellStyle name="Comma 2 33 9 2 5" xfId="2571" xr:uid="{FE26EA6D-EA55-49A5-B1E3-C7996D2CFB05}"/>
    <cellStyle name="Comma 2 33 9 3" xfId="2572" xr:uid="{E60B6F8D-27C4-4E52-9527-FB8A19257E5B}"/>
    <cellStyle name="Comma 2 33 9 3 2" xfId="2573" xr:uid="{A879DE59-837F-4AAE-ACA2-FD6CBF7B58CD}"/>
    <cellStyle name="Comma 2 33 9 4" xfId="2574" xr:uid="{25163E21-B553-44EB-B932-2A31739ADEC5}"/>
    <cellStyle name="Comma 2 33 9 5" xfId="2575" xr:uid="{953C5DEF-A0F2-41F9-AEC2-923F5A36B2A7}"/>
    <cellStyle name="Comma 2 34" xfId="2576" xr:uid="{D2B4E83C-9343-4CC7-AA97-C5637DBE682C}"/>
    <cellStyle name="Comma 2 34 10" xfId="2577" xr:uid="{32E9D2CB-3B61-40CF-B1D5-3481B7854D58}"/>
    <cellStyle name="Comma 2 34 11" xfId="2578" xr:uid="{499033C7-E231-49BC-B2F0-67494D87770F}"/>
    <cellStyle name="Comma 2 34 12" xfId="2579" xr:uid="{419525B9-E832-4388-837A-F18A72D2F228}"/>
    <cellStyle name="Comma 2 34 12 2" xfId="2580" xr:uid="{9E0FBEA6-B48B-49E8-9BAC-18255BEE9C81}"/>
    <cellStyle name="Comma 2 34 13" xfId="2581" xr:uid="{917E5D81-8CB1-4114-B7CC-4267804829C7}"/>
    <cellStyle name="Comma 2 34 14" xfId="2582" xr:uid="{05006719-740E-4360-9A77-13D9160C12B8}"/>
    <cellStyle name="Comma 2 34 15" xfId="2583" xr:uid="{D17B099D-BF7F-47DB-8E5E-8BB728D16EA8}"/>
    <cellStyle name="Comma 2 34 2" xfId="2584" xr:uid="{509F220C-613F-43F1-ABE2-8B258E83A781}"/>
    <cellStyle name="Comma 2 34 2 2" xfId="2585" xr:uid="{36F89FF2-4B9B-4B07-A394-AE1D9E035A47}"/>
    <cellStyle name="Comma 2 34 2 2 2" xfId="2586" xr:uid="{9867E5D2-F456-4230-9804-1C1CBE9745E5}"/>
    <cellStyle name="Comma 2 34 2 2 2 2" xfId="2587" xr:uid="{FC5EC51E-A395-43A3-BADB-3E0E884E02BE}"/>
    <cellStyle name="Comma 2 34 2 2 2 2 2" xfId="2588" xr:uid="{757771B9-1D57-4556-AF05-D606FC18443D}"/>
    <cellStyle name="Comma 2 34 2 2 2 2 2 2" xfId="2589" xr:uid="{BAF07CBA-443E-460C-A413-8E5785C6398E}"/>
    <cellStyle name="Comma 2 34 2 2 2 2 3" xfId="2590" xr:uid="{ABA9E200-7A05-4528-97DB-489C8AD734AE}"/>
    <cellStyle name="Comma 2 34 2 2 2 2 4" xfId="2591" xr:uid="{AC353910-CE12-45AB-96E6-A1F56DF98143}"/>
    <cellStyle name="Comma 2 34 2 2 2 2 5" xfId="2592" xr:uid="{A8A184EB-387C-4437-9331-F79ABE58465E}"/>
    <cellStyle name="Comma 2 34 2 2 2 3" xfId="2593" xr:uid="{F805F0AC-9D5F-4043-9F58-6626F16337CE}"/>
    <cellStyle name="Comma 2 34 2 2 2 3 2" xfId="2594" xr:uid="{A4706B4B-C774-4E05-BB45-6C288F566E34}"/>
    <cellStyle name="Comma 2 34 2 2 2 4" xfId="2595" xr:uid="{6D06CE1D-07AE-431F-BCBD-78BEEB44A9C6}"/>
    <cellStyle name="Comma 2 34 2 2 2 5" xfId="2596" xr:uid="{F8C38BE6-E6AC-47E4-B4CC-F3B445D053F4}"/>
    <cellStyle name="Comma 2 34 2 2 3" xfId="2597" xr:uid="{49A62C57-0409-4541-B975-1F7BD712EE43}"/>
    <cellStyle name="Comma 2 34 2 2 4" xfId="2598" xr:uid="{F3D926DD-B0E1-41A7-A6E5-F3CD4C997FFC}"/>
    <cellStyle name="Comma 2 34 2 2 5" xfId="2599" xr:uid="{25F8E922-3212-4D65-8C8F-72BCFF7626AE}"/>
    <cellStyle name="Comma 2 34 2 2 6" xfId="2600" xr:uid="{693B64A1-902A-4EAF-B84B-BAD7214B30C3}"/>
    <cellStyle name="Comma 2 34 2 2 6 2" xfId="2601" xr:uid="{F67ACE77-1A0A-4504-923A-65B4233883FE}"/>
    <cellStyle name="Comma 2 34 2 2 7" xfId="2602" xr:uid="{1584CBF6-3C6C-4C7C-BDEE-9AF1E008F74C}"/>
    <cellStyle name="Comma 2 34 2 2 8" xfId="2603" xr:uid="{6B68CFC9-606E-4247-A479-9D8320CE6AB1}"/>
    <cellStyle name="Comma 2 34 2 2 9" xfId="2604" xr:uid="{F8299E3F-601E-48B6-A6FB-666BAAACB147}"/>
    <cellStyle name="Comma 2 34 2 3" xfId="2605" xr:uid="{976DE39C-4196-4972-8065-451C35756773}"/>
    <cellStyle name="Comma 2 34 2 3 2" xfId="2606" xr:uid="{637218FE-5D27-45DC-8368-ACB51BF63406}"/>
    <cellStyle name="Comma 2 34 2 3 2 2" xfId="2607" xr:uid="{D832209C-DE0B-438D-9721-5A1474D99616}"/>
    <cellStyle name="Comma 2 34 2 3 2 2 2" xfId="2608" xr:uid="{675B7AE6-D686-47BD-AF64-9FBBDE6FBDC7}"/>
    <cellStyle name="Comma 2 34 2 3 2 3" xfId="2609" xr:uid="{B9F35AEA-C396-452F-9236-14D443ED6070}"/>
    <cellStyle name="Comma 2 34 2 3 2 4" xfId="2610" xr:uid="{D31C464F-3FB7-46EE-B395-C3B80ED7C00B}"/>
    <cellStyle name="Comma 2 34 2 3 2 5" xfId="2611" xr:uid="{E14B9070-53D8-433D-8A95-7438025CB76C}"/>
    <cellStyle name="Comma 2 34 2 3 3" xfId="2612" xr:uid="{DF780C87-DC9C-43DA-B060-4218C31F344D}"/>
    <cellStyle name="Comma 2 34 2 3 3 2" xfId="2613" xr:uid="{06924F1E-5660-4B48-A3C6-E6FE328457F5}"/>
    <cellStyle name="Comma 2 34 2 3 4" xfId="2614" xr:uid="{7730117D-2384-46E2-9B8C-CE4DD9F65487}"/>
    <cellStyle name="Comma 2 34 2 3 5" xfId="2615" xr:uid="{78508EFA-A867-4168-BB05-49800B07320C}"/>
    <cellStyle name="Comma 2 34 2 4" xfId="2616" xr:uid="{295661A2-5C30-40B2-96D9-6C37E3FBF052}"/>
    <cellStyle name="Comma 2 34 2 5" xfId="2617" xr:uid="{9CE841F5-AA2C-4541-A5E2-7979372FC66A}"/>
    <cellStyle name="Comma 2 34 2 6" xfId="2618" xr:uid="{54B4FD0E-529B-4408-9071-6B28B9A486C6}"/>
    <cellStyle name="Comma 2 34 2 6 2" xfId="2619" xr:uid="{96814D42-490D-4952-B9B4-D816D563D060}"/>
    <cellStyle name="Comma 2 34 2 7" xfId="2620" xr:uid="{4441A3D9-CB38-4DCC-831F-0B7F23C1D066}"/>
    <cellStyle name="Comma 2 34 2 8" xfId="2621" xr:uid="{1568EF56-6615-44E5-9F65-7F3BC7DAAE54}"/>
    <cellStyle name="Comma 2 34 2 9" xfId="2622" xr:uid="{B8EE57DC-1215-4C25-A8AE-AFCEF61AFC12}"/>
    <cellStyle name="Comma 2 34 3" xfId="2623" xr:uid="{A8528F45-C200-4076-96D0-BC53F1AAD1A1}"/>
    <cellStyle name="Comma 2 34 4" xfId="2624" xr:uid="{A435ACD0-4562-4401-A0DF-CE7B87EC3C29}"/>
    <cellStyle name="Comma 2 34 5" xfId="2625" xr:uid="{1ED5C532-E5BB-4270-B493-17D317FE1685}"/>
    <cellStyle name="Comma 2 34 6" xfId="2626" xr:uid="{F485A1F5-DB9B-4B75-AABF-97C769B7760E}"/>
    <cellStyle name="Comma 2 34 7" xfId="2627" xr:uid="{5BFA4107-4D39-4731-9BD2-DDC06B8C3033}"/>
    <cellStyle name="Comma 2 34 8" xfId="2628" xr:uid="{F96608EB-2920-4172-A9E4-FE2A66831666}"/>
    <cellStyle name="Comma 2 34 8 2" xfId="2629" xr:uid="{A4414EEF-5884-4155-8BE5-9EE8DC2A1806}"/>
    <cellStyle name="Comma 2 34 8 2 2" xfId="2630" xr:uid="{B5A3F4D8-1305-4F17-ABDE-E19813301A3A}"/>
    <cellStyle name="Comma 2 34 8 2 2 2" xfId="2631" xr:uid="{8AF9BAEA-EE0E-477B-AE8B-E018FF47801B}"/>
    <cellStyle name="Comma 2 34 8 2 3" xfId="2632" xr:uid="{E8B3C8DF-E35B-44DB-A0C2-AEABC56274A2}"/>
    <cellStyle name="Comma 2 34 8 2 4" xfId="2633" xr:uid="{EA47F21C-4883-4D15-8938-3042E368599A}"/>
    <cellStyle name="Comma 2 34 8 2 5" xfId="2634" xr:uid="{FA9A98F9-5733-43F3-A2F8-ED8E9E6FCDCC}"/>
    <cellStyle name="Comma 2 34 8 3" xfId="2635" xr:uid="{5F8A2C1E-2446-4DED-A80D-3757CB6D9348}"/>
    <cellStyle name="Comma 2 34 8 3 2" xfId="2636" xr:uid="{60565091-AE15-40CE-9DB3-7E65BECFCC22}"/>
    <cellStyle name="Comma 2 34 8 4" xfId="2637" xr:uid="{ACE80991-A639-4584-8B1B-299F7B7E0264}"/>
    <cellStyle name="Comma 2 34 8 5" xfId="2638" xr:uid="{18A71B88-9B27-411D-AF64-2F91F44ACCFC}"/>
    <cellStyle name="Comma 2 34 9" xfId="2639" xr:uid="{F6A5ACF9-5B63-443F-8799-BD2BEDF7AA38}"/>
    <cellStyle name="Comma 2 35" xfId="2640" xr:uid="{3DA00525-73A9-4BD3-B88D-4BB11B929FEC}"/>
    <cellStyle name="Comma 2 36" xfId="2641" xr:uid="{E30FFA8D-BA4D-4859-9241-E305D7895D1A}"/>
    <cellStyle name="Comma 2 36 2" xfId="2642" xr:uid="{FD386926-8DD6-4DC7-99E6-040C58CAACB6}"/>
    <cellStyle name="Comma 2 36 2 2" xfId="2643" xr:uid="{14FAADF4-B51F-44C7-88F1-1DACF2B72E36}"/>
    <cellStyle name="Comma 2 36 2 2 2" xfId="2644" xr:uid="{C437365E-D2E9-4629-AF0C-4F1D44CA1AF3}"/>
    <cellStyle name="Comma 2 36 2 2 2 2" xfId="2645" xr:uid="{3098BF33-4ACA-4FA7-9E5A-63EA9906A6DA}"/>
    <cellStyle name="Comma 2 36 2 2 2 2 2" xfId="2646" xr:uid="{FA9B7464-2DFB-4534-9BD6-4EC1326051E8}"/>
    <cellStyle name="Comma 2 36 2 2 2 3" xfId="2647" xr:uid="{1180B29C-ED03-4F54-AA57-D5F74DE5F5FE}"/>
    <cellStyle name="Comma 2 36 2 2 2 4" xfId="2648" xr:uid="{793E3C2B-6803-4BA0-9AEF-36E16188861A}"/>
    <cellStyle name="Comma 2 36 2 2 2 5" xfId="2649" xr:uid="{B6423B5C-6A82-4D7C-83F0-F0EEDBFDFE9E}"/>
    <cellStyle name="Comma 2 36 2 2 3" xfId="2650" xr:uid="{9AA9949E-6D20-41F4-B4A8-042FE441911A}"/>
    <cellStyle name="Comma 2 36 2 2 3 2" xfId="2651" xr:uid="{95A9FACF-2BDC-407A-9D50-C80645DFB5A3}"/>
    <cellStyle name="Comma 2 36 2 2 4" xfId="2652" xr:uid="{C21292A5-B68D-4FDF-854B-90659DE1C2A5}"/>
    <cellStyle name="Comma 2 36 2 2 5" xfId="2653" xr:uid="{CAD678AB-863B-4EEB-AEA4-FFB8387D22B8}"/>
    <cellStyle name="Comma 2 36 2 3" xfId="2654" xr:uid="{76C2E0E2-73A5-4F61-A1CB-37929813FD87}"/>
    <cellStyle name="Comma 2 36 2 4" xfId="2655" xr:uid="{E85FEFFD-FC21-4D55-AA9B-37EEDF966255}"/>
    <cellStyle name="Comma 2 36 2 5" xfId="2656" xr:uid="{F2D372A9-0234-466B-AE53-FAF9319DF980}"/>
    <cellStyle name="Comma 2 36 2 6" xfId="2657" xr:uid="{451310F4-2A59-4352-AC3B-E007EF698FA1}"/>
    <cellStyle name="Comma 2 36 2 6 2" xfId="2658" xr:uid="{34EC58CE-EF39-41BC-B6C0-E5696A80EFAA}"/>
    <cellStyle name="Comma 2 36 2 7" xfId="2659" xr:uid="{69FCF835-2EBA-402D-9AB4-F33526853EB6}"/>
    <cellStyle name="Comma 2 36 2 8" xfId="2660" xr:uid="{9559A5BE-5CD7-41F5-B26A-2BB7D5DA1F77}"/>
    <cellStyle name="Comma 2 36 2 9" xfId="2661" xr:uid="{A36ADB1B-8272-43B7-9512-6DF621EBF2AE}"/>
    <cellStyle name="Comma 2 36 3" xfId="2662" xr:uid="{FB0C4DEE-C50B-4A99-9897-CCBCF8966AD8}"/>
    <cellStyle name="Comma 2 36 3 2" xfId="2663" xr:uid="{76747E6E-0D5B-48A8-ABEA-FE23FE199E22}"/>
    <cellStyle name="Comma 2 36 3 2 2" xfId="2664" xr:uid="{FCC98879-43D1-45C7-A291-8808C1414E8A}"/>
    <cellStyle name="Comma 2 36 3 2 2 2" xfId="2665" xr:uid="{05CF9C58-001F-4392-B304-17BBEB16EE40}"/>
    <cellStyle name="Comma 2 36 3 2 3" xfId="2666" xr:uid="{88BE6DDE-6AA9-4B41-8850-6E10D245AC0A}"/>
    <cellStyle name="Comma 2 36 3 2 4" xfId="2667" xr:uid="{1886DCF2-B319-46D3-A127-64F7AC465C2B}"/>
    <cellStyle name="Comma 2 36 3 2 5" xfId="2668" xr:uid="{7A2B505A-71EF-4948-AA29-29D63C75DF50}"/>
    <cellStyle name="Comma 2 36 3 3" xfId="2669" xr:uid="{D546EBA5-3295-48D8-BE41-558425DA2B6D}"/>
    <cellStyle name="Comma 2 36 3 3 2" xfId="2670" xr:uid="{3AC81407-071D-4D3A-8791-4EBBC1319D7B}"/>
    <cellStyle name="Comma 2 36 3 4" xfId="2671" xr:uid="{6E1E4731-DE1F-4A9E-9E2F-BA38FE2B3862}"/>
    <cellStyle name="Comma 2 36 3 5" xfId="2672" xr:uid="{46FDE5A7-5D7C-4403-9E35-8BE6D3D1DABE}"/>
    <cellStyle name="Comma 2 36 4" xfId="2673" xr:uid="{78A28E25-1CD1-496E-81C4-8F9A08102AE5}"/>
    <cellStyle name="Comma 2 36 5" xfId="2674" xr:uid="{D5DB76A8-4475-4245-B635-278F888A55EF}"/>
    <cellStyle name="Comma 2 36 6" xfId="2675" xr:uid="{915B0AE1-7A82-4E41-9971-BBD9A362C7C1}"/>
    <cellStyle name="Comma 2 36 6 2" xfId="2676" xr:uid="{F0B9FDDB-8F7F-44A5-BA3B-52EDD3878AA4}"/>
    <cellStyle name="Comma 2 36 7" xfId="2677" xr:uid="{7058BCD3-F361-4D13-B44B-B627D94F3045}"/>
    <cellStyle name="Comma 2 36 8" xfId="2678" xr:uid="{F0594EEB-6E7B-49CE-831D-FFAE5B64A770}"/>
    <cellStyle name="Comma 2 36 9" xfId="2679" xr:uid="{7F3855ED-F5B0-4781-A870-C4529409FD31}"/>
    <cellStyle name="Comma 2 37" xfId="2680" xr:uid="{836D5404-9001-42A0-BCCA-1484534108EA}"/>
    <cellStyle name="Comma 2 37 2" xfId="2681" xr:uid="{EF039EBC-B7F6-4B40-8DCB-A84D900A200D}"/>
    <cellStyle name="Comma 2 37 3" xfId="2682" xr:uid="{56C5EBB1-8AC0-4CAD-A306-4902D41BCA8E}"/>
    <cellStyle name="Comma 2 38" xfId="2683" xr:uid="{3CBBCAF7-AA44-4AF2-91F7-4B4554BD551B}"/>
    <cellStyle name="Comma 2 38 2" xfId="2684" xr:uid="{EC024F48-5207-463A-BDC2-3948CEC2D1D0}"/>
    <cellStyle name="Comma 2 38 3" xfId="2685" xr:uid="{CC51B5A0-7060-41C7-A789-C9DBE338FDCA}"/>
    <cellStyle name="Comma 2 39" xfId="2686" xr:uid="{84C977C9-8C6D-4AFA-856D-AEEE6DB211F1}"/>
    <cellStyle name="Comma 2 39 2" xfId="2687" xr:uid="{5F2855C4-6AAE-4454-9E25-DDF9C3691FE9}"/>
    <cellStyle name="Comma 2 39 3" xfId="2688" xr:uid="{A66C767B-0172-4897-9CD8-95E3FDAFC1B2}"/>
    <cellStyle name="Comma 2 4" xfId="101" xr:uid="{2718B366-8DCF-4444-8F36-05CDF28D5474}"/>
    <cellStyle name="Comma 2 4 2" xfId="2690" xr:uid="{08696979-AC9C-4D80-9409-008093511597}"/>
    <cellStyle name="Comma 2 4 3" xfId="2691" xr:uid="{3A8D1EA2-7F4F-41CB-83C6-019899D038C9}"/>
    <cellStyle name="Comma 2 4 4" xfId="2689" xr:uid="{8E9C5347-8D8C-4889-9E0E-B167D6EE1FFA}"/>
    <cellStyle name="Comma 2 40" xfId="2692" xr:uid="{E6D281F3-F0D7-42A6-A6BC-63231CB49FAE}"/>
    <cellStyle name="Comma 2 40 2" xfId="2693" xr:uid="{8472EBC9-4259-4A0D-8769-248819961978}"/>
    <cellStyle name="Comma 2 40 3" xfId="2694" xr:uid="{66D53B14-5061-4E57-B3F4-53C8D6E96324}"/>
    <cellStyle name="Comma 2 41" xfId="2695" xr:uid="{9A34A92A-EBB5-4D82-A4C6-12C6D33383B0}"/>
    <cellStyle name="Comma 2 41 2" xfId="2696" xr:uid="{78B138D1-A584-432F-940E-2467D79F9B24}"/>
    <cellStyle name="Comma 2 41 2 2" xfId="2697" xr:uid="{946CC383-3022-45BD-92BF-7C7C62B4920A}"/>
    <cellStyle name="Comma 2 41 2 2 2" xfId="2698" xr:uid="{D69C0F5B-0F7E-4C13-A41B-6155F39DC2B3}"/>
    <cellStyle name="Comma 2 41 2 3" xfId="2699" xr:uid="{BE1E32CF-F427-45C0-9A6C-7BBE7B49A422}"/>
    <cellStyle name="Comma 2 41 2 4" xfId="2700" xr:uid="{BF10F92D-6541-47EB-811B-C3A3C872CC7A}"/>
    <cellStyle name="Comma 2 41 2 5" xfId="2701" xr:uid="{271BCD4F-418F-4803-A55B-CE74EC7CFA45}"/>
    <cellStyle name="Comma 2 41 3" xfId="2702" xr:uid="{B43DAFDA-9B88-490B-979E-A70ADE4D2B8B}"/>
    <cellStyle name="Comma 2 41 3 2" xfId="2703" xr:uid="{E03B7611-DCA8-400B-91CF-7C5758312C5E}"/>
    <cellStyle name="Comma 2 41 4" xfId="2704" xr:uid="{5450CB24-91A0-4F44-B648-B2BF82223DAF}"/>
    <cellStyle name="Comma 2 41 5" xfId="2705" xr:uid="{CE42455D-4B81-4EB3-B1E7-1AE5A4037B33}"/>
    <cellStyle name="Comma 2 42" xfId="2706" xr:uid="{94ADEBD3-383F-4F74-95BD-CBF0C7FC8478}"/>
    <cellStyle name="Comma 2 43" xfId="2707" xr:uid="{B83DCF2D-B0F6-425F-8B72-C809C64C5F2C}"/>
    <cellStyle name="Comma 2 44" xfId="2708" xr:uid="{6E1E6218-7BF1-4432-A12B-36F5F76A6C10}"/>
    <cellStyle name="Comma 2 45" xfId="2709" xr:uid="{7F2696F6-3ADA-44D3-94AE-575264356257}"/>
    <cellStyle name="Comma 2 46" xfId="2710" xr:uid="{E10DEA40-89EB-4CC5-ADE3-FF07E7691464}"/>
    <cellStyle name="Comma 2 47" xfId="2711" xr:uid="{BE2EE065-02AA-48B8-837C-29C83E2F5DB4}"/>
    <cellStyle name="Comma 2 48" xfId="2712" xr:uid="{CD61310F-CCFA-4B97-ABAD-B3228A436F56}"/>
    <cellStyle name="Comma 2 49" xfId="2713" xr:uid="{30048404-3D34-4D2A-8A64-D354A107B1CF}"/>
    <cellStyle name="Comma 2 5" xfId="102" xr:uid="{F9C0503C-AA61-4124-8D55-C06B48669628}"/>
    <cellStyle name="Comma 2 5 2" xfId="2715" xr:uid="{18F2698E-07B2-42FB-AC63-73E3BD3413D5}"/>
    <cellStyle name="Comma 2 5 3" xfId="2716" xr:uid="{D551569E-99BB-47C4-941E-185677DC6D34}"/>
    <cellStyle name="Comma 2 5 4" xfId="2714" xr:uid="{E6A448C4-437A-4FBA-B54D-4D13D4ABB095}"/>
    <cellStyle name="Comma 2 50" xfId="2717" xr:uid="{E8F83E28-CE17-496A-AEA6-18BD291D582E}"/>
    <cellStyle name="Comma 2 51" xfId="2718" xr:uid="{98662133-C21E-49EE-8DC9-7E57DDA55770}"/>
    <cellStyle name="Comma 2 52" xfId="2719" xr:uid="{F59BF74C-9FE8-4185-AF8E-E13E20FD2F5A}"/>
    <cellStyle name="Comma 2 53" xfId="2720" xr:uid="{877B7A91-3871-446A-8C7B-DBC6A2313D30}"/>
    <cellStyle name="Comma 2 54" xfId="2721" xr:uid="{DF5D88B8-696A-4B4F-A36F-5DB85CA23CB2}"/>
    <cellStyle name="Comma 2 55" xfId="2722" xr:uid="{201F98CD-F3BB-4B20-A850-7EC08654FAF1}"/>
    <cellStyle name="Comma 2 56" xfId="2723" xr:uid="{509FE24F-1302-42F6-84EB-B1353B404692}"/>
    <cellStyle name="Comma 2 57" xfId="2724" xr:uid="{CD0E8FF7-D43A-4700-A1A9-DD294ACFBC95}"/>
    <cellStyle name="Comma 2 58" xfId="2725" xr:uid="{B6419D34-AEB4-4EB8-A615-CF6728665D7E}"/>
    <cellStyle name="Comma 2 59" xfId="2726" xr:uid="{12F36DCB-187F-46D2-A01B-2CC3E74BEF76}"/>
    <cellStyle name="Comma 2 6" xfId="103" xr:uid="{19E033A4-8799-43A4-81E3-3BCA7B0130E7}"/>
    <cellStyle name="Comma 2 6 2" xfId="2727" xr:uid="{0C89F2F2-2DCD-40A9-8EC8-F4B5047AA388}"/>
    <cellStyle name="Comma 2 6 3" xfId="2728" xr:uid="{9A33468A-5D60-41FD-9CF0-CC9DAE979384}"/>
    <cellStyle name="Comma 2 60" xfId="2729" xr:uid="{82519C6B-F579-4E3B-9D94-1DA211573ABF}"/>
    <cellStyle name="Comma 2 61" xfId="2730" xr:uid="{73D26026-3BC1-4488-9EA6-451F529BDFF1}"/>
    <cellStyle name="Comma 2 62" xfId="2731" xr:uid="{0F958BEE-CB80-4F86-B041-5D7DF4A7B88B}"/>
    <cellStyle name="Comma 2 63" xfId="2732" xr:uid="{011CBE6D-64E5-42E9-B897-449C9C77FF3D}"/>
    <cellStyle name="Comma 2 64" xfId="2733" xr:uid="{9597914B-2BA4-43C1-A239-1456E848450E}"/>
    <cellStyle name="Comma 2 65" xfId="2734" xr:uid="{C7C69CC4-8476-419B-B306-142CCBECFCB7}"/>
    <cellStyle name="Comma 2 66" xfId="2735" xr:uid="{4265AA99-8997-4E7F-B7DF-CC76BD62D710}"/>
    <cellStyle name="Comma 2 67" xfId="2736" xr:uid="{311226D6-44C6-4B9E-BCB3-5142459CC910}"/>
    <cellStyle name="Comma 2 68" xfId="2737" xr:uid="{7DF6B83C-5C87-4E43-A2FC-6FD85341ACDA}"/>
    <cellStyle name="Comma 2 69" xfId="2738" xr:uid="{7D05EA9E-3218-4E25-879A-CE836D5CCE59}"/>
    <cellStyle name="Comma 2 7" xfId="2739" xr:uid="{14A1C437-3DCD-4CA0-8E02-3DF372C3FBBE}"/>
    <cellStyle name="Comma 2 7 2" xfId="2740" xr:uid="{6915B66D-97AA-4E99-9470-4305571E43C8}"/>
    <cellStyle name="Comma 2 7 3" xfId="2741" xr:uid="{633F6982-4A8E-44E6-A54F-0E715411A392}"/>
    <cellStyle name="Comma 2 70" xfId="2742" xr:uid="{FBC4D734-C365-4E0D-9D57-1DAF84B7DB0A}"/>
    <cellStyle name="Comma 2 71" xfId="2743" xr:uid="{E2FB42D3-C68C-4C0F-8E86-63AABCFC5749}"/>
    <cellStyle name="Comma 2 72" xfId="2744" xr:uid="{E0F8A85F-72A2-4A5D-9F72-BAA024F59206}"/>
    <cellStyle name="Comma 2 73" xfId="2745" xr:uid="{3595AF53-8F77-4A95-BCE3-7861A521E48D}"/>
    <cellStyle name="Comma 2 74" xfId="2746" xr:uid="{78401F8B-B5C5-4FC8-BDBE-CACB185269DB}"/>
    <cellStyle name="Comma 2 75" xfId="2747" xr:uid="{932B37B1-178F-4634-AD17-E06387F37102}"/>
    <cellStyle name="Comma 2 76" xfId="2748" xr:uid="{FEBFAC64-18FE-4452-818E-ECCE313F7E99}"/>
    <cellStyle name="Comma 2 77" xfId="2749" xr:uid="{8E71C35B-0B8C-425E-BD4B-849836FA3E04}"/>
    <cellStyle name="Comma 2 78" xfId="2750" xr:uid="{05183FEF-91BB-4F01-9251-64FF88851EB0}"/>
    <cellStyle name="Comma 2 79" xfId="2751" xr:uid="{D416744C-087D-49C2-8EAD-E3358A451AA7}"/>
    <cellStyle name="Comma 2 8" xfId="2752" xr:uid="{E087D5EF-3AED-4236-86E6-B238974482F6}"/>
    <cellStyle name="Comma 2 8 2" xfId="2753" xr:uid="{B5A5D50D-7D1A-4607-9DC8-BD9D4B2AAD55}"/>
    <cellStyle name="Comma 2 8 3" xfId="2754" xr:uid="{B4867CEC-06D9-4270-80FA-7390AFB20983}"/>
    <cellStyle name="Comma 2 80" xfId="2755" xr:uid="{ADC1CC40-C2AC-4ED5-B2DF-2F153D307400}"/>
    <cellStyle name="Comma 2 81" xfId="2756" xr:uid="{EA7A47E9-C295-4EE1-AA92-90F9F5F0C7B3}"/>
    <cellStyle name="Comma 2 82" xfId="2757" xr:uid="{714C07AB-8723-4DC0-A7B9-80312A884F6D}"/>
    <cellStyle name="Comma 2 82 2" xfId="2758" xr:uid="{F5585338-9B60-4934-8446-54CB80D21CC4}"/>
    <cellStyle name="Comma 2 83" xfId="2759" xr:uid="{6C0B5904-C13A-42E2-AAD3-88EF5CCE2065}"/>
    <cellStyle name="Comma 2 84" xfId="2760" xr:uid="{A5EAA54C-76B5-4D0E-B75A-7432BF48588C}"/>
    <cellStyle name="Comma 2 85" xfId="2761" xr:uid="{375B5F84-F981-42BC-B024-374A9C775594}"/>
    <cellStyle name="Comma 2 86" xfId="2762" xr:uid="{0EF5C16F-D632-4809-A51A-A05959698FE6}"/>
    <cellStyle name="Comma 2 87" xfId="2763" xr:uid="{CEC56C52-F30A-4051-AFAE-7D7B7FC996BE}"/>
    <cellStyle name="Comma 2 88" xfId="2764" xr:uid="{912970C6-0125-4A44-BF28-1939921563EE}"/>
    <cellStyle name="Comma 2 89" xfId="507" xr:uid="{BA88884D-0BF8-4EC7-8E61-FF45A7C8A6E0}"/>
    <cellStyle name="Comma 2 9" xfId="2765" xr:uid="{A9D31A7F-90BF-4246-9B14-8C34C16A6D50}"/>
    <cellStyle name="Comma 2 9 2" xfId="2766" xr:uid="{9996FED9-7221-4FB1-BA22-FD4E64C33658}"/>
    <cellStyle name="Comma 2 9 3" xfId="2767" xr:uid="{EA7A0BD6-ADD5-48F2-B492-0136EE754294}"/>
    <cellStyle name="Comma 20" xfId="104" xr:uid="{6491E46C-6188-4604-9CEB-CFEFEC5233D0}"/>
    <cellStyle name="Comma 20 2" xfId="105" xr:uid="{A5124DC3-03CF-48D9-A032-266A0D87C6A4}"/>
    <cellStyle name="Comma 21" xfId="106" xr:uid="{57E326B4-1846-49B9-867C-0FA3295DBA29}"/>
    <cellStyle name="Comma 21 2" xfId="107" xr:uid="{EF2D4F18-EC32-4CDD-BB99-3DC29CFC44DF}"/>
    <cellStyle name="Comma 22" xfId="108" xr:uid="{B35E3B5A-5438-4E0B-88EC-EC49F7B41F00}"/>
    <cellStyle name="Comma 22 2" xfId="109" xr:uid="{5470A742-1B8F-4DE2-A6F8-E01D94B0998C}"/>
    <cellStyle name="Comma 23" xfId="110" xr:uid="{920A41C3-32F2-48FD-9D15-FEF5F6BB0421}"/>
    <cellStyle name="Comma 23 2" xfId="111" xr:uid="{DB0A40CA-41A7-4122-A789-5C75C343B02E}"/>
    <cellStyle name="Comma 24" xfId="112" xr:uid="{98ED96D4-07BD-4626-8342-C638E3F689B9}"/>
    <cellStyle name="Comma 24 2" xfId="113" xr:uid="{EA8D85CB-EFA9-4266-A600-82F54090CD03}"/>
    <cellStyle name="Comma 25" xfId="114" xr:uid="{ECEE3758-AC21-426E-95C1-8F247FF85984}"/>
    <cellStyle name="Comma 25 2" xfId="115" xr:uid="{A2F5E7FD-7BF1-42A4-AE4E-BCCF4DEB1AF7}"/>
    <cellStyle name="Comma 26" xfId="116" xr:uid="{9AC2ABA7-D03A-49CF-9ACA-73CE1280E9AD}"/>
    <cellStyle name="Comma 26 2" xfId="117" xr:uid="{75189443-0629-4AB3-AEBC-2DAE025167F3}"/>
    <cellStyle name="Comma 27" xfId="118" xr:uid="{E8B54B40-FE41-4B19-9B46-5279FEC3F7F0}"/>
    <cellStyle name="Comma 27 2" xfId="119" xr:uid="{E3784995-9C11-4F2B-AD53-26B7C1D85D06}"/>
    <cellStyle name="Comma 28" xfId="120" xr:uid="{4C4319C7-663F-4AFC-ABAA-D7A4E83BABCB}"/>
    <cellStyle name="Comma 28 2" xfId="121" xr:uid="{3485C729-DD30-413A-AECD-CE1A77064A50}"/>
    <cellStyle name="Comma 29" xfId="122" xr:uid="{CE3619C0-ADE8-494D-B713-8E6C97B801D1}"/>
    <cellStyle name="Comma 29 2" xfId="123" xr:uid="{A5278FDF-3B1C-4FDD-8885-5EE2759E18D3}"/>
    <cellStyle name="Comma 3" xfId="124" xr:uid="{AE50151C-94D7-4CFF-9880-16A4228061C9}"/>
    <cellStyle name="Comma 3 10" xfId="2769" xr:uid="{404881AC-2FF9-4D54-B79E-6AF1081CF536}"/>
    <cellStyle name="Comma 3 11" xfId="2770" xr:uid="{6A268F6F-5EF3-4F05-8CCB-9F669D928C26}"/>
    <cellStyle name="Comma 3 12" xfId="2771" xr:uid="{C6CFC386-D68D-404F-BA5C-C9F0F27F8F0F}"/>
    <cellStyle name="Comma 3 13" xfId="2772" xr:uid="{4AA48761-174A-4026-918F-88404A984AB5}"/>
    <cellStyle name="Comma 3 13 2" xfId="2773" xr:uid="{6F4401F9-0C68-4CC7-B84B-004456F33430}"/>
    <cellStyle name="Comma 3 14" xfId="2774" xr:uid="{33C16400-128D-4F93-965D-F353DCD9A7F3}"/>
    <cellStyle name="Comma 3 14 2" xfId="2775" xr:uid="{BDF7730B-797B-4FDF-8CDA-61F449F3D85F}"/>
    <cellStyle name="Comma 3 15" xfId="2776" xr:uid="{AEDAED48-1661-4000-8C2A-B167836F5AD1}"/>
    <cellStyle name="Comma 3 16" xfId="2777" xr:uid="{F241F365-00DF-4F04-98EB-F38C9C860CC7}"/>
    <cellStyle name="Comma 3 17" xfId="2778" xr:uid="{F3ECA2F8-85B8-41C8-9742-38D76FC1718A}"/>
    <cellStyle name="Comma 3 18" xfId="2779" xr:uid="{2556FF06-00DD-4982-9188-59A7230EAA5E}"/>
    <cellStyle name="Comma 3 19" xfId="2780" xr:uid="{10E203F1-3C78-4B41-930C-6DC1793ABCFF}"/>
    <cellStyle name="Comma 3 2" xfId="125" xr:uid="{814A6955-E984-45B6-84EA-44B1A41DB9EA}"/>
    <cellStyle name="Comma 3 2 2" xfId="126" xr:uid="{61F5D7D5-94FF-42AA-8EF9-8F8D39E42551}"/>
    <cellStyle name="Comma 3 2 2 2" xfId="2783" xr:uid="{855578BD-FCF3-4AB2-9360-52417D6A4879}"/>
    <cellStyle name="Comma 3 2 2 3" xfId="2784" xr:uid="{ABC7DEB5-8710-4B66-A68C-23DF91965B9E}"/>
    <cellStyle name="Comma 3 2 2 4" xfId="2782" xr:uid="{C06BC551-E4F2-4DEA-9E10-5B9E9750F000}"/>
    <cellStyle name="Comma 3 2 3" xfId="2785" xr:uid="{57AAEC13-8900-4C71-A8E0-C83086F219C2}"/>
    <cellStyle name="Comma 3 2 3 2" xfId="2786" xr:uid="{F7664F81-AD98-4EBD-9D8A-18B436DFFBB5}"/>
    <cellStyle name="Comma 3 2 3 3" xfId="2787" xr:uid="{E4754DC4-4561-4A21-BF21-34252192D607}"/>
    <cellStyle name="Comma 3 2 4" xfId="2788" xr:uid="{4D84C781-9667-4483-84AA-89D311E870BD}"/>
    <cellStyle name="Comma 3 2 4 2" xfId="2789" xr:uid="{89AD921B-6CD5-4E05-82E9-55873199E948}"/>
    <cellStyle name="Comma 3 2 4 3" xfId="2790" xr:uid="{731BB1E4-5306-43D1-A587-8D86B5A468DF}"/>
    <cellStyle name="Comma 3 2 5" xfId="2791" xr:uid="{8260F57B-8469-4938-91A3-CC38DB503808}"/>
    <cellStyle name="Comma 3 2 5 2" xfId="2792" xr:uid="{9FF7B83A-9CEB-45F5-9D1D-C7433149CDD5}"/>
    <cellStyle name="Comma 3 2 5 3" xfId="2793" xr:uid="{3E737F4E-585C-47E1-B37B-F148D3F5F55F}"/>
    <cellStyle name="Comma 3 2 6" xfId="2794" xr:uid="{1BFFE854-C3C7-402C-9B2E-21D8A0E71627}"/>
    <cellStyle name="Comma 3 2 6 2" xfId="2795" xr:uid="{BD46BA51-6F0B-4219-8F7A-043B7B8B5DE2}"/>
    <cellStyle name="Comma 3 2 6 3" xfId="2796" xr:uid="{B61813D4-28CD-4383-9A50-E5A9D3A293FF}"/>
    <cellStyle name="Comma 3 2 7" xfId="2797" xr:uid="{4B5102D0-EA4C-46E8-8238-94C5D1389CE3}"/>
    <cellStyle name="Comma 3 2 8" xfId="2798" xr:uid="{D1728CBE-FA38-4027-9ADA-1809123FE6E0}"/>
    <cellStyle name="Comma 3 2 9" xfId="2781" xr:uid="{D64E537A-7935-4027-9B7E-2B4B4EFAA0CD}"/>
    <cellStyle name="Comma 3 20" xfId="2799" xr:uid="{EBFBA116-8C38-405B-BB57-A27B59835021}"/>
    <cellStyle name="Comma 3 21" xfId="2800" xr:uid="{B49C9AB7-BEE6-4A85-8892-DE94832C9699}"/>
    <cellStyle name="Comma 3 22" xfId="2801" xr:uid="{AB371727-24B8-40A9-A1ED-E997C27686FD}"/>
    <cellStyle name="Comma 3 23" xfId="2802" xr:uid="{B345A8AC-CF37-41F6-A6C1-442C88325759}"/>
    <cellStyle name="Comma 3 24" xfId="2803" xr:uid="{F00C793E-1EF8-401C-877B-838676EE1882}"/>
    <cellStyle name="Comma 3 25" xfId="2804" xr:uid="{3314FFE8-0E92-4CF3-8835-2C2B9971779A}"/>
    <cellStyle name="Comma 3 26" xfId="2805" xr:uid="{94D0D9C9-EB4A-4165-93DA-D3A58A79C140}"/>
    <cellStyle name="Comma 3 27" xfId="2806" xr:uid="{9ECED1F7-19E2-4D7E-95BB-90C1A382C8C6}"/>
    <cellStyle name="Comma 3 28" xfId="2807" xr:uid="{8BC7FA97-9D6E-4EA3-8F9D-5DDA8EEB1929}"/>
    <cellStyle name="Comma 3 29" xfId="2808" xr:uid="{FE1630C0-A97D-4EFE-AE75-48A2AF98206C}"/>
    <cellStyle name="Comma 3 3" xfId="2809" xr:uid="{E0C41027-D7DF-4D67-BBD3-ED639B334BB3}"/>
    <cellStyle name="Comma 3 3 2" xfId="2810" xr:uid="{9C80C21D-D25C-466F-A9EB-CDCCCFA697E2}"/>
    <cellStyle name="Comma 3 3 2 2" xfId="2811" xr:uid="{860FA7FB-A90B-48EA-B41E-538C9D9DE11E}"/>
    <cellStyle name="Comma 3 3 2 3" xfId="2812" xr:uid="{610B508C-5950-4E6F-B6F1-AD1FD8EC7D7A}"/>
    <cellStyle name="Comma 3 3 3" xfId="2813" xr:uid="{E704D333-8A6B-4975-8F0B-506FC68EEC2F}"/>
    <cellStyle name="Comma 3 3 3 2" xfId="2814" xr:uid="{EBA0E906-D20E-462F-BE23-187FC978C417}"/>
    <cellStyle name="Comma 3 3 3 3" xfId="2815" xr:uid="{EE2E84E5-981D-4BDB-ADC0-830ADC9DDB25}"/>
    <cellStyle name="Comma 3 3 4" xfId="2816" xr:uid="{B7BE7BEA-0955-4873-BE75-8A6ED2E615DA}"/>
    <cellStyle name="Comma 3 3 4 2" xfId="2817" xr:uid="{EAF7B8CF-2800-40F8-B9CB-1F181CBF60AC}"/>
    <cellStyle name="Comma 3 3 4 3" xfId="2818" xr:uid="{3F508EA6-4D95-4FE9-8CB0-45FF368CD617}"/>
    <cellStyle name="Comma 3 3 5" xfId="2819" xr:uid="{3064B7F9-CD54-4A03-BBE4-492BFDD07CF0}"/>
    <cellStyle name="Comma 3 3 5 2" xfId="2820" xr:uid="{E1AB2C00-4A29-4E05-B999-A9EAC06C7A9E}"/>
    <cellStyle name="Comma 3 3 5 3" xfId="2821" xr:uid="{47D9E327-8E54-4177-9369-C45A8C32160A}"/>
    <cellStyle name="Comma 3 3 6" xfId="2822" xr:uid="{4178BA51-3325-4A69-92E7-4AA7297B46AD}"/>
    <cellStyle name="Comma 3 3 6 2" xfId="2823" xr:uid="{FE943BD3-D3DD-4A12-A49B-6C83D1EC130F}"/>
    <cellStyle name="Comma 3 3 6 3" xfId="2824" xr:uid="{A61C728D-089F-4BC1-A22F-4727705158BC}"/>
    <cellStyle name="Comma 3 3 7" xfId="2825" xr:uid="{4435AF89-7E7E-4B8D-8790-28D0DB33EAA5}"/>
    <cellStyle name="Comma 3 3 8" xfId="2826" xr:uid="{A693EB72-77B5-42DA-824A-F521109D7D9A}"/>
    <cellStyle name="Comma 3 30" xfId="2827" xr:uid="{863F4FAD-C6FF-4D91-8622-0147EA2AA1DA}"/>
    <cellStyle name="Comma 3 31" xfId="2828" xr:uid="{363C1D45-0573-4C52-93A4-5F53790C7843}"/>
    <cellStyle name="Comma 3 32" xfId="2829" xr:uid="{8E7F00F7-B9DF-4DD4-AA79-FF013479E04C}"/>
    <cellStyle name="Comma 3 33" xfId="2830" xr:uid="{3E5B9DE0-69E5-4DE6-867A-ED1E605890BA}"/>
    <cellStyle name="Comma 3 34" xfId="2831" xr:uid="{7934FD4F-1EA4-40D5-BE1E-A4F700A2B20D}"/>
    <cellStyle name="Comma 3 35" xfId="2832" xr:uid="{C34DD01D-DACE-45DA-B49D-9D3A76F146D9}"/>
    <cellStyle name="Comma 3 36" xfId="2833" xr:uid="{66F725ED-7DC0-46D0-9940-40E3E9DF12C2}"/>
    <cellStyle name="Comma 3 37" xfId="2834" xr:uid="{138BB478-F722-4B2C-99FB-0318E815900B}"/>
    <cellStyle name="Comma 3 38" xfId="2835" xr:uid="{B01330CC-0721-4DD9-B620-D17C825BEAD2}"/>
    <cellStyle name="Comma 3 39" xfId="2768" xr:uid="{5E8EEDD7-58E2-44B5-8C0D-57EBDBF18F12}"/>
    <cellStyle name="Comma 3 4" xfId="2836" xr:uid="{76086F3F-3A66-4BF4-B47E-87FB5DF8D17F}"/>
    <cellStyle name="Comma 3 4 2" xfId="2837" xr:uid="{655606D9-DE78-4F18-8225-5FE7D6531259}"/>
    <cellStyle name="Comma 3 4 3" xfId="2838" xr:uid="{C126323D-661D-4EF7-BC40-B2CECA67D728}"/>
    <cellStyle name="Comma 3 40" xfId="402" xr:uid="{04BA6966-EB0E-4740-8454-C6CA23BC1EF9}"/>
    <cellStyle name="Comma 3 5" xfId="2839" xr:uid="{617A7C7F-F10F-4719-8BCB-47D4DAB55FE9}"/>
    <cellStyle name="Comma 3 6" xfId="2840" xr:uid="{6F02BE49-388E-4744-B87B-B607BD1FA10C}"/>
    <cellStyle name="Comma 3 7" xfId="2841" xr:uid="{96D0A417-6927-4C3B-AC65-7A6BC1D3B9AA}"/>
    <cellStyle name="Comma 3 8" xfId="2842" xr:uid="{0253AF81-BFF0-4F85-B72F-DD3CCC81E23B}"/>
    <cellStyle name="Comma 3 9" xfId="2843" xr:uid="{575E1C2E-8752-4656-8653-BE9E235C3DA2}"/>
    <cellStyle name="Comma 30" xfId="127" xr:uid="{C6E7ACC5-2610-4153-ACA9-830020E8BF80}"/>
    <cellStyle name="Comma 30 2" xfId="128" xr:uid="{0518E2DC-3676-46BE-A16E-99FFB94B7701}"/>
    <cellStyle name="Comma 31" xfId="129" xr:uid="{682037BC-CB12-4A88-BF4F-00C60D7A4289}"/>
    <cellStyle name="Comma 31 2" xfId="130" xr:uid="{238B4D0C-6995-409F-BBEB-7D99FB508FDF}"/>
    <cellStyle name="Comma 32" xfId="131" xr:uid="{52D7B492-4EB8-4D23-BB53-BA6B74A8768B}"/>
    <cellStyle name="Comma 32 2" xfId="132" xr:uid="{B1211004-6B76-4DA7-9D66-E1143D475329}"/>
    <cellStyle name="Comma 33" xfId="133" xr:uid="{4388C0A1-1CED-420B-968A-51DC94C8F4EF}"/>
    <cellStyle name="Comma 33 2" xfId="134" xr:uid="{BBF84195-A2FF-4FFA-8F4F-C34B5715C0AB}"/>
    <cellStyle name="Comma 34" xfId="135" xr:uid="{6D9D3AE3-BD63-4CA9-BBA0-8259E69F8026}"/>
    <cellStyle name="Comma 34 2" xfId="136" xr:uid="{A05DA1C0-67C0-4837-8E39-E365286C9EA8}"/>
    <cellStyle name="Comma 35" xfId="137" xr:uid="{9BF3BFFF-F0A3-42ED-BA82-1374E1A8EA09}"/>
    <cellStyle name="Comma 35 2" xfId="138" xr:uid="{037CB0CC-EE6C-4058-8E84-73558FAC1A18}"/>
    <cellStyle name="Comma 36" xfId="139" xr:uid="{7E54397D-3D0B-4BC1-A53D-3AA77C7DCCBB}"/>
    <cellStyle name="Comma 36 2" xfId="140" xr:uid="{0EDCE484-FE2C-406D-B1B3-23B89C352C8A}"/>
    <cellStyle name="Comma 37" xfId="141" xr:uid="{2F688D3F-FE56-4D51-A436-2DCD05FCB5BE}"/>
    <cellStyle name="Comma 37 2" xfId="142" xr:uid="{C54B7638-0522-41C1-A669-8B0E09960C63}"/>
    <cellStyle name="Comma 38" xfId="143" xr:uid="{0F3A2FD6-B090-44B3-99E2-4643819D19FA}"/>
    <cellStyle name="Comma 38 2" xfId="144" xr:uid="{02A8893D-C1A3-4CCD-AD7C-77ACE89EF70C}"/>
    <cellStyle name="Comma 39" xfId="145" xr:uid="{3CD8BF13-AD77-4C04-A05A-E2C87CF94041}"/>
    <cellStyle name="Comma 39 2" xfId="146" xr:uid="{1A14A68F-327A-4DC6-8392-1A257FFFA9B9}"/>
    <cellStyle name="Comma 4" xfId="147" xr:uid="{50521140-ABCF-440F-A9F9-A4CA10503D59}"/>
    <cellStyle name="Comma 4 10" xfId="2845" xr:uid="{71CA0482-032F-4D30-90CE-8A3B58165574}"/>
    <cellStyle name="Comma 4 10 2" xfId="2846" xr:uid="{A0E86B00-6E33-4B62-8415-A9FB1D6878D4}"/>
    <cellStyle name="Comma 4 10 3" xfId="2847" xr:uid="{F6987A6A-6C40-4C88-971B-343F39098F1F}"/>
    <cellStyle name="Comma 4 11" xfId="2848" xr:uid="{852F130C-5029-4883-A62D-60429DCF9C89}"/>
    <cellStyle name="Comma 4 12" xfId="2849" xr:uid="{414A19AE-885A-416A-81BB-1D0CBE7F4E53}"/>
    <cellStyle name="Comma 4 13" xfId="2850" xr:uid="{CA0CF917-3A89-4F83-BC5C-BBBB8D048FC4}"/>
    <cellStyle name="Comma 4 14" xfId="2851" xr:uid="{1A9FB5AA-BCEF-43C6-9A5C-2B668A79B33D}"/>
    <cellStyle name="Comma 4 15" xfId="2852" xr:uid="{EE3CD0A5-935B-43A6-B8D9-8BC3A52807CA}"/>
    <cellStyle name="Comma 4 16" xfId="2853" xr:uid="{837BF573-1C75-469D-ADD9-31C22DE738C1}"/>
    <cellStyle name="Comma 4 17" xfId="2854" xr:uid="{87734C3E-62BD-4766-AD27-0D0F357E087D}"/>
    <cellStyle name="Comma 4 18" xfId="2855" xr:uid="{13560867-2215-44DE-A92B-31DBDF700775}"/>
    <cellStyle name="Comma 4 19" xfId="2856" xr:uid="{F0834D38-EB78-4C7B-A851-62939E55C4A0}"/>
    <cellStyle name="Comma 4 2" xfId="2857" xr:uid="{BA24AA2C-A5C5-4607-8A69-7C3523226CF5}"/>
    <cellStyle name="Comma 4 2 2" xfId="2858" xr:uid="{2427E71D-DE91-48F9-81BE-6762A9DCFFAA}"/>
    <cellStyle name="Comma 4 2 2 2" xfId="2859" xr:uid="{7C9ADCEE-9470-4DF4-93E3-B8D68116660E}"/>
    <cellStyle name="Comma 4 2 2 3" xfId="2860" xr:uid="{591429C6-76FD-4F27-8C9D-DC302102D1E0}"/>
    <cellStyle name="Comma 4 2 3" xfId="2861" xr:uid="{360E1FEF-E273-45E7-8B2A-1B4111481365}"/>
    <cellStyle name="Comma 4 2 3 2" xfId="2862" xr:uid="{55C4FEE8-DB39-4E6C-9F92-2193AE5B642B}"/>
    <cellStyle name="Comma 4 2 3 3" xfId="2863" xr:uid="{9ECA0C2B-5400-4EA1-B4E0-DE47898017EA}"/>
    <cellStyle name="Comma 4 2 4" xfId="2864" xr:uid="{0ED22EAE-7BE1-4489-BBFA-864654391DB1}"/>
    <cellStyle name="Comma 4 2 4 2" xfId="2865" xr:uid="{F78B59CB-97F4-4F1E-9073-C0AB7E31B72B}"/>
    <cellStyle name="Comma 4 2 4 3" xfId="2866" xr:uid="{49092D38-78E9-47FC-A987-C9B27009AA4F}"/>
    <cellStyle name="Comma 4 2 5" xfId="2867" xr:uid="{364302AA-5648-4D46-9525-EFC322C291AC}"/>
    <cellStyle name="Comma 4 2 5 2" xfId="2868" xr:uid="{D0D2E2E1-696A-40DF-896E-CD5C96FE2D26}"/>
    <cellStyle name="Comma 4 2 5 3" xfId="2869" xr:uid="{EC6AA3BC-DC69-40E7-BAAB-D618C6081479}"/>
    <cellStyle name="Comma 4 2 6" xfId="2870" xr:uid="{7E62BF5C-AE51-4EB2-9FC2-D9E0A38A5A10}"/>
    <cellStyle name="Comma 4 2 6 2" xfId="2871" xr:uid="{84D19097-858C-43EC-94DE-7C750BCFF973}"/>
    <cellStyle name="Comma 4 2 6 3" xfId="2872" xr:uid="{AC2D762E-742B-46E0-9925-8BC1D9D7C4B1}"/>
    <cellStyle name="Comma 4 2 7" xfId="2873" xr:uid="{360ED9F0-A49C-45F2-A816-7623879002E4}"/>
    <cellStyle name="Comma 4 2 8" xfId="2874" xr:uid="{BEED773C-32A2-4DA5-AF41-C645FA1F7508}"/>
    <cellStyle name="Comma 4 20" xfId="2875" xr:uid="{10287F20-62EF-4A51-A0AF-7585F67D10AB}"/>
    <cellStyle name="Comma 4 21" xfId="2876" xr:uid="{2754AEC7-896C-4143-B922-E54847F5E5DE}"/>
    <cellStyle name="Comma 4 22" xfId="2877" xr:uid="{7852EEA6-9B69-45EA-88C9-FF3665B751E7}"/>
    <cellStyle name="Comma 4 23" xfId="2878" xr:uid="{5CE12316-BE19-4ABB-B912-29D4960D3AD7}"/>
    <cellStyle name="Comma 4 24" xfId="2879" xr:uid="{0FB49D01-CDCF-4E31-A311-48603A35500A}"/>
    <cellStyle name="Comma 4 25" xfId="2880" xr:uid="{8D4490B1-108F-4E93-AED1-7CF90C4253B3}"/>
    <cellStyle name="Comma 4 26" xfId="2881" xr:uid="{9C74FAFD-2D94-4F48-9FB2-936799978202}"/>
    <cellStyle name="Comma 4 27" xfId="2882" xr:uid="{B2C5E9C2-4294-4FDF-9180-DA1B01246042}"/>
    <cellStyle name="Comma 4 28" xfId="2883" xr:uid="{AB620A4E-8222-4FD1-93AF-E4BE3AA1F95C}"/>
    <cellStyle name="Comma 4 29" xfId="2884" xr:uid="{A9B1B21A-E3EF-4495-A272-DC67B328FCE9}"/>
    <cellStyle name="Comma 4 3" xfId="2885" xr:uid="{4E8FA272-BE00-4982-B6CD-D7128C1B5648}"/>
    <cellStyle name="Comma 4 3 2" xfId="2886" xr:uid="{3BE25729-5A5C-48CD-BFA7-E6AB07370AA5}"/>
    <cellStyle name="Comma 4 3 2 2" xfId="2887" xr:uid="{7C25DE6D-E792-4A85-A6AE-E6E26B929E6B}"/>
    <cellStyle name="Comma 4 3 2 3" xfId="2888" xr:uid="{5785B355-4F5F-45E6-A4DF-3FF5A39E23DB}"/>
    <cellStyle name="Comma 4 3 3" xfId="2889" xr:uid="{79B15BE1-9813-41A2-ABA0-7F0AF5E43B67}"/>
    <cellStyle name="Comma 4 3 3 2" xfId="2890" xr:uid="{524A27B1-61B6-46AF-9463-DEB3012998BD}"/>
    <cellStyle name="Comma 4 3 3 3" xfId="2891" xr:uid="{90F6D83E-1D94-43DE-838F-50EC01EE71C7}"/>
    <cellStyle name="Comma 4 3 4" xfId="2892" xr:uid="{86F702C6-5A3D-40E2-AA12-6D96DDADE392}"/>
    <cellStyle name="Comma 4 3 4 2" xfId="2893" xr:uid="{AC566E9D-C403-49E4-B5E0-739CD72B1930}"/>
    <cellStyle name="Comma 4 3 4 3" xfId="2894" xr:uid="{5A5DB1A9-6C48-44B0-B52D-994733154CCB}"/>
    <cellStyle name="Comma 4 3 5" xfId="2895" xr:uid="{89DB5243-4EBC-4146-B216-F5B8E4DD8066}"/>
    <cellStyle name="Comma 4 3 5 2" xfId="2896" xr:uid="{E78CFEA5-5CBC-4416-A23E-11E9A14F8257}"/>
    <cellStyle name="Comma 4 3 5 3" xfId="2897" xr:uid="{A7B6707B-DC74-4583-90C0-FD8180C06FD5}"/>
    <cellStyle name="Comma 4 3 6" xfId="2898" xr:uid="{21ED88E3-BA19-4026-98D9-A2A1E0B66B8B}"/>
    <cellStyle name="Comma 4 3 6 2" xfId="2899" xr:uid="{E2052120-DBED-4D57-ACD8-028491C7D53F}"/>
    <cellStyle name="Comma 4 3 6 3" xfId="2900" xr:uid="{062953BD-4294-4A42-B724-982C285FB5DC}"/>
    <cellStyle name="Comma 4 3 7" xfId="2901" xr:uid="{680A4396-5CE6-48E1-A6B2-3BC508FAED85}"/>
    <cellStyle name="Comma 4 3 8" xfId="2902" xr:uid="{FF131B9D-033B-4578-951B-7004BC714365}"/>
    <cellStyle name="Comma 4 30" xfId="2903" xr:uid="{C7FB24CF-E93A-4B13-AE9A-E8D1C53B4D78}"/>
    <cellStyle name="Comma 4 31" xfId="2904" xr:uid="{2126592D-509D-4406-9084-852FABC9AD36}"/>
    <cellStyle name="Comma 4 32" xfId="2905" xr:uid="{D0BEF909-83B4-4DB8-AB62-66BAD2D2DF55}"/>
    <cellStyle name="Comma 4 33" xfId="2906" xr:uid="{391A078D-8228-43FA-A794-E2D60F96CCD5}"/>
    <cellStyle name="Comma 4 33 10" xfId="2907" xr:uid="{861AC4A4-BF9C-47BB-8364-EECED06CF49F}"/>
    <cellStyle name="Comma 4 33 11" xfId="2908" xr:uid="{C7A9B97C-911F-4C91-A193-DD55DD013342}"/>
    <cellStyle name="Comma 4 33 12" xfId="2909" xr:uid="{2F87C6F4-B610-4105-B32E-49B6A495ED5B}"/>
    <cellStyle name="Comma 4 33 13" xfId="2910" xr:uid="{643F6CFF-9BE9-4BE6-954F-99742DB7365E}"/>
    <cellStyle name="Comma 4 33 13 2" xfId="2911" xr:uid="{9C907FB6-94E3-462D-BAE6-CC4745FBA2DF}"/>
    <cellStyle name="Comma 4 33 14" xfId="2912" xr:uid="{F754F04D-314C-4754-BA20-43078EC8ED38}"/>
    <cellStyle name="Comma 4 33 15" xfId="2913" xr:uid="{0767597C-A9BD-46B2-A4AC-BA65A75B286B}"/>
    <cellStyle name="Comma 4 33 16" xfId="2914" xr:uid="{AF8D0FC0-22D9-4CE0-9348-AADC27B0B0F0}"/>
    <cellStyle name="Comma 4 33 2" xfId="2915" xr:uid="{79730AE8-7EFA-43DD-AA84-7734FF523F0D}"/>
    <cellStyle name="Comma 4 33 2 10" xfId="2916" xr:uid="{916DF001-EE11-4FD4-A826-C66795B52DBF}"/>
    <cellStyle name="Comma 4 33 2 11" xfId="2917" xr:uid="{817FEB5E-4A74-47D9-B410-BE92D29DEDCC}"/>
    <cellStyle name="Comma 4 33 2 12" xfId="2918" xr:uid="{9E05DB38-7EBD-4E94-855D-37841CE994D2}"/>
    <cellStyle name="Comma 4 33 2 13" xfId="2919" xr:uid="{B8340E11-E18C-4CAE-B6DD-B6BE610BF530}"/>
    <cellStyle name="Comma 4 33 2 13 2" xfId="2920" xr:uid="{F38BC3B8-A5BF-4099-A329-A0EAB84F0BF9}"/>
    <cellStyle name="Comma 4 33 2 14" xfId="2921" xr:uid="{81491047-4661-470A-859A-5CC6DC9B50F9}"/>
    <cellStyle name="Comma 4 33 2 15" xfId="2922" xr:uid="{5D2BEE43-DBD4-447F-8DB9-67B9821E8E14}"/>
    <cellStyle name="Comma 4 33 2 16" xfId="2923" xr:uid="{51881E15-C62E-471D-AEB4-8F3A4EAE33A2}"/>
    <cellStyle name="Comma 4 33 2 2" xfId="2924" xr:uid="{58AB6D33-A605-484F-B41C-A0552E2CB721}"/>
    <cellStyle name="Comma 4 33 2 2 10" xfId="2925" xr:uid="{3CAFAA86-1EBB-4D2F-9CC7-A8359A11146C}"/>
    <cellStyle name="Comma 4 33 2 2 11" xfId="2926" xr:uid="{98EF2793-DCB1-46EA-A0C0-CC67F01E658E}"/>
    <cellStyle name="Comma 4 33 2 2 12" xfId="2927" xr:uid="{DB438B96-554A-414F-A30B-F6EC659C2CA2}"/>
    <cellStyle name="Comma 4 33 2 2 12 2" xfId="2928" xr:uid="{B98CE55A-FC6B-43BC-AB65-CDC69F11DB53}"/>
    <cellStyle name="Comma 4 33 2 2 13" xfId="2929" xr:uid="{2DD24C7F-ED05-4261-929C-97C917A4E012}"/>
    <cellStyle name="Comma 4 33 2 2 14" xfId="2930" xr:uid="{AD2EBE52-84DB-4425-81DA-20BB172FE7F0}"/>
    <cellStyle name="Comma 4 33 2 2 15" xfId="2931" xr:uid="{0CA80282-C46B-443B-A395-E6151CC4C562}"/>
    <cellStyle name="Comma 4 33 2 2 2" xfId="2932" xr:uid="{D063D403-267E-40C4-A743-8A48C0EB2075}"/>
    <cellStyle name="Comma 4 33 2 2 2 2" xfId="2933" xr:uid="{CA9AC0E9-6018-41C4-B57A-9A3B4BE6AC99}"/>
    <cellStyle name="Comma 4 33 2 2 2 2 2" xfId="2934" xr:uid="{3C3611FA-F4D1-417B-BF21-7AC602518C76}"/>
    <cellStyle name="Comma 4 33 2 2 2 2 2 2" xfId="2935" xr:uid="{CCDDD72F-92A2-480E-B498-EED05E803B02}"/>
    <cellStyle name="Comma 4 33 2 2 2 2 2 2 2" xfId="2936" xr:uid="{9EF908D5-1E2A-4869-B011-2E40B8025902}"/>
    <cellStyle name="Comma 4 33 2 2 2 2 2 2 2 2" xfId="2937" xr:uid="{DEBDC0D1-868B-4219-9F95-8019B0399574}"/>
    <cellStyle name="Comma 4 33 2 2 2 2 2 2 3" xfId="2938" xr:uid="{BCB99D14-3097-45A2-B6D6-FA67CDDF3872}"/>
    <cellStyle name="Comma 4 33 2 2 2 2 2 2 4" xfId="2939" xr:uid="{1D6D150B-51E3-492B-85BD-7F1CBD3591ED}"/>
    <cellStyle name="Comma 4 33 2 2 2 2 2 2 5" xfId="2940" xr:uid="{EA559120-36FA-4D52-83D3-3CFC84292137}"/>
    <cellStyle name="Comma 4 33 2 2 2 2 2 3" xfId="2941" xr:uid="{F85D0E2C-AFA1-4EA5-A7BA-25D1FAF5DF24}"/>
    <cellStyle name="Comma 4 33 2 2 2 2 2 3 2" xfId="2942" xr:uid="{07D74609-2205-491E-9A06-7192AC9DEAD1}"/>
    <cellStyle name="Comma 4 33 2 2 2 2 2 4" xfId="2943" xr:uid="{3E178C13-A1CB-4891-B99D-D6F92AF4411C}"/>
    <cellStyle name="Comma 4 33 2 2 2 2 2 5" xfId="2944" xr:uid="{07F14DCC-4226-4089-BF30-DB88A58E11D4}"/>
    <cellStyle name="Comma 4 33 2 2 2 2 3" xfId="2945" xr:uid="{CEDF4737-AD76-40D5-92C0-05E2A7EFB00A}"/>
    <cellStyle name="Comma 4 33 2 2 2 2 4" xfId="2946" xr:uid="{48B59FAD-594A-4269-A19E-734903D6770B}"/>
    <cellStyle name="Comma 4 33 2 2 2 2 5" xfId="2947" xr:uid="{D3B066EE-4213-453E-AAEE-A1542989E85E}"/>
    <cellStyle name="Comma 4 33 2 2 2 2 6" xfId="2948" xr:uid="{28911403-74ED-49A7-B693-51D2FE0CF0C9}"/>
    <cellStyle name="Comma 4 33 2 2 2 2 6 2" xfId="2949" xr:uid="{FAAD881A-8091-4218-ABEF-4C69011D0D65}"/>
    <cellStyle name="Comma 4 33 2 2 2 2 7" xfId="2950" xr:uid="{39524B51-5158-4098-A3E4-F5E5BB5E1651}"/>
    <cellStyle name="Comma 4 33 2 2 2 2 8" xfId="2951" xr:uid="{08749725-8C02-44C8-9617-6E2CBC1907F9}"/>
    <cellStyle name="Comma 4 33 2 2 2 2 9" xfId="2952" xr:uid="{216A93DD-C9C6-4E41-8D76-BACA188E95C5}"/>
    <cellStyle name="Comma 4 33 2 2 2 3" xfId="2953" xr:uid="{443AADCF-C663-49EB-A59E-9B784FFBFB94}"/>
    <cellStyle name="Comma 4 33 2 2 2 3 2" xfId="2954" xr:uid="{C1044012-8888-48AB-933A-8B962B3FDFAD}"/>
    <cellStyle name="Comma 4 33 2 2 2 3 2 2" xfId="2955" xr:uid="{D5989B52-A5CC-443B-A5B8-68973128FBFD}"/>
    <cellStyle name="Comma 4 33 2 2 2 3 2 2 2" xfId="2956" xr:uid="{51A81EF5-E174-4B4B-ABB5-2F1EE3CDD40A}"/>
    <cellStyle name="Comma 4 33 2 2 2 3 2 3" xfId="2957" xr:uid="{11678F22-C961-45E2-B0AD-22F17AF9DFB4}"/>
    <cellStyle name="Comma 4 33 2 2 2 3 2 4" xfId="2958" xr:uid="{15A6E964-AADA-489C-9E50-0AAA58167038}"/>
    <cellStyle name="Comma 4 33 2 2 2 3 2 5" xfId="2959" xr:uid="{7BCE3E50-6728-47E9-B820-AE3B0E0F827B}"/>
    <cellStyle name="Comma 4 33 2 2 2 3 3" xfId="2960" xr:uid="{DDE53132-8A3C-4196-A955-815943560BC1}"/>
    <cellStyle name="Comma 4 33 2 2 2 3 3 2" xfId="2961" xr:uid="{C8D3FB77-C116-4556-8232-ED717435E20E}"/>
    <cellStyle name="Comma 4 33 2 2 2 3 4" xfId="2962" xr:uid="{6A24FE35-ECCB-42B7-AA50-72D70EADA604}"/>
    <cellStyle name="Comma 4 33 2 2 2 3 5" xfId="2963" xr:uid="{6FD073D3-70B9-496D-B26B-ACE8A99676C2}"/>
    <cellStyle name="Comma 4 33 2 2 2 4" xfId="2964" xr:uid="{0B7B9C74-3634-4EFC-BD80-BC1B8A650FCD}"/>
    <cellStyle name="Comma 4 33 2 2 2 5" xfId="2965" xr:uid="{3D543904-CB55-4AC6-BA35-F0484C31E9A1}"/>
    <cellStyle name="Comma 4 33 2 2 2 6" xfId="2966" xr:uid="{6900570B-D8F3-4D33-9790-1B0B5E6AC91E}"/>
    <cellStyle name="Comma 4 33 2 2 2 6 2" xfId="2967" xr:uid="{7B6D73E4-38AB-4F51-A9D6-E47E61BACC29}"/>
    <cellStyle name="Comma 4 33 2 2 2 7" xfId="2968" xr:uid="{3E7DCB5A-7544-44DF-9D82-EAAA5B779609}"/>
    <cellStyle name="Comma 4 33 2 2 2 8" xfId="2969" xr:uid="{8E35BF69-821F-4537-95A3-5A773A214349}"/>
    <cellStyle name="Comma 4 33 2 2 2 9" xfId="2970" xr:uid="{3E15A9CB-FA1F-49C5-B4AD-5190728212C5}"/>
    <cellStyle name="Comma 4 33 2 2 3" xfId="2971" xr:uid="{29E77F1F-25DF-4D50-AB37-84B1F9ABA566}"/>
    <cellStyle name="Comma 4 33 2 2 3 2" xfId="2972" xr:uid="{1DA0153E-15C1-4274-B52B-D8E1B82C9E2B}"/>
    <cellStyle name="Comma 4 33 2 2 3 3" xfId="2973" xr:uid="{9062CD6B-2724-4580-8BCC-51183A799708}"/>
    <cellStyle name="Comma 4 33 2 2 4" xfId="2974" xr:uid="{4B0E9680-76D9-4645-9A6C-67869C403B63}"/>
    <cellStyle name="Comma 4 33 2 2 4 2" xfId="2975" xr:uid="{4A194AFF-42B5-4515-8854-33132F5E5D73}"/>
    <cellStyle name="Comma 4 33 2 2 4 3" xfId="2976" xr:uid="{FCB4D0A3-13BF-4EE0-BD2E-F71EEC76471A}"/>
    <cellStyle name="Comma 4 33 2 2 5" xfId="2977" xr:uid="{073DF989-9B7C-4681-87F1-3C637D0C8959}"/>
    <cellStyle name="Comma 4 33 2 2 5 2" xfId="2978" xr:uid="{BD3D2342-134C-4D57-B5BC-194CD79650C8}"/>
    <cellStyle name="Comma 4 33 2 2 5 3" xfId="2979" xr:uid="{60B3437B-FE74-4BFB-AE79-6F17A1EC5E22}"/>
    <cellStyle name="Comma 4 33 2 2 6" xfId="2980" xr:uid="{19DDD5EF-8FDE-42B8-832C-C8085989FEC6}"/>
    <cellStyle name="Comma 4 33 2 2 6 2" xfId="2981" xr:uid="{C967300D-42CD-4916-B9FC-E3B811120426}"/>
    <cellStyle name="Comma 4 33 2 2 6 3" xfId="2982" xr:uid="{17F0915E-FC1B-4677-8D09-4F41B8128F1A}"/>
    <cellStyle name="Comma 4 33 2 2 7" xfId="2983" xr:uid="{9847B188-5E04-4084-BEE3-778AECFA28FC}"/>
    <cellStyle name="Comma 4 33 2 2 7 2" xfId="2984" xr:uid="{97812618-8FE7-42BA-B059-7245EEABD401}"/>
    <cellStyle name="Comma 4 33 2 2 7 3" xfId="2985" xr:uid="{EC723B78-5799-4087-B76A-45282DC8E0F6}"/>
    <cellStyle name="Comma 4 33 2 2 8" xfId="2986" xr:uid="{DC9AE49B-C0D3-465E-ABF2-5B545C08BE4A}"/>
    <cellStyle name="Comma 4 33 2 2 8 2" xfId="2987" xr:uid="{BB1BDA85-D879-4899-8E5F-5C9DE5C58904}"/>
    <cellStyle name="Comma 4 33 2 2 8 2 2" xfId="2988" xr:uid="{BDD9C4A0-6196-4BDB-8DE1-B64AB93A20EE}"/>
    <cellStyle name="Comma 4 33 2 2 8 2 2 2" xfId="2989" xr:uid="{5778188F-318B-4C07-BD35-7F8476747709}"/>
    <cellStyle name="Comma 4 33 2 2 8 2 3" xfId="2990" xr:uid="{7866A9C0-E632-423F-BB2C-77D05177F342}"/>
    <cellStyle name="Comma 4 33 2 2 8 2 4" xfId="2991" xr:uid="{BB309882-4E8B-4C6E-A476-8CD38CD36371}"/>
    <cellStyle name="Comma 4 33 2 2 8 2 5" xfId="2992" xr:uid="{5ACF76CD-F263-4503-91B1-2E5FFDAA6247}"/>
    <cellStyle name="Comma 4 33 2 2 8 3" xfId="2993" xr:uid="{A3D87D14-0927-420C-B9DF-4124D83216E8}"/>
    <cellStyle name="Comma 4 33 2 2 8 3 2" xfId="2994" xr:uid="{715F40B8-AFFD-4C8A-A344-1C83948B9770}"/>
    <cellStyle name="Comma 4 33 2 2 8 4" xfId="2995" xr:uid="{FF67F8A5-430C-43F6-AB07-D6BB8DD9F366}"/>
    <cellStyle name="Comma 4 33 2 2 8 5" xfId="2996" xr:uid="{3B29DF83-086E-4A66-AE06-4AF536FACCA5}"/>
    <cellStyle name="Comma 4 33 2 2 9" xfId="2997" xr:uid="{D1A388D1-63AB-4E99-8D0C-FD5273BCFCCF}"/>
    <cellStyle name="Comma 4 33 2 3" xfId="2998" xr:uid="{B4C94EEB-805B-40FA-AC84-AEE0D3531C03}"/>
    <cellStyle name="Comma 4 33 2 3 2" xfId="2999" xr:uid="{FA9A9CB2-D935-422C-B934-6F5B8C9E8770}"/>
    <cellStyle name="Comma 4 33 2 3 3" xfId="3000" xr:uid="{61D22DB0-6239-4CBE-BD5C-88CE1CAE20A9}"/>
    <cellStyle name="Comma 4 33 2 4" xfId="3001" xr:uid="{71DF887C-8F9C-438E-A01D-790FCA8DCF7E}"/>
    <cellStyle name="Comma 4 33 2 4 2" xfId="3002" xr:uid="{65FCA330-10C0-44AF-B74A-EC54A012EBE0}"/>
    <cellStyle name="Comma 4 33 2 4 2 2" xfId="3003" xr:uid="{6A3EC2F3-CAD3-4A42-816E-D93CD704943A}"/>
    <cellStyle name="Comma 4 33 2 4 2 2 2" xfId="3004" xr:uid="{A474BFB9-3534-4CBE-96D9-E7C88183E43E}"/>
    <cellStyle name="Comma 4 33 2 4 2 2 2 2" xfId="3005" xr:uid="{DFB72386-7BB5-4468-B722-0AEED4B1D1C9}"/>
    <cellStyle name="Comma 4 33 2 4 2 2 2 2 2" xfId="3006" xr:uid="{E6D7123B-16E5-47FC-88C5-9654E10E04ED}"/>
    <cellStyle name="Comma 4 33 2 4 2 2 2 3" xfId="3007" xr:uid="{276B21DB-B05B-463B-8FC9-4D28F36DC7BE}"/>
    <cellStyle name="Comma 4 33 2 4 2 2 2 4" xfId="3008" xr:uid="{626176C9-0839-4427-856A-43B12F313756}"/>
    <cellStyle name="Comma 4 33 2 4 2 2 2 5" xfId="3009" xr:uid="{E9A19B1C-9B93-468D-88D0-D7C78877C7FF}"/>
    <cellStyle name="Comma 4 33 2 4 2 2 3" xfId="3010" xr:uid="{48D275F9-C7D9-4795-B54E-992FB56E7CCE}"/>
    <cellStyle name="Comma 4 33 2 4 2 2 3 2" xfId="3011" xr:uid="{399F99E3-8705-4AF4-8F40-961BD4D4D21C}"/>
    <cellStyle name="Comma 4 33 2 4 2 2 4" xfId="3012" xr:uid="{26F890F5-0474-42B4-A497-F57413958489}"/>
    <cellStyle name="Comma 4 33 2 4 2 2 5" xfId="3013" xr:uid="{805BC1BD-BB2C-4693-ADE1-DE6599D70EE5}"/>
    <cellStyle name="Comma 4 33 2 4 2 3" xfId="3014" xr:uid="{1833069D-BE27-4F7D-A9A0-495CAE9DEEF4}"/>
    <cellStyle name="Comma 4 33 2 4 2 4" xfId="3015" xr:uid="{E5DC5757-160C-4976-8A8A-18691200E4BF}"/>
    <cellStyle name="Comma 4 33 2 4 2 5" xfId="3016" xr:uid="{B391C44B-572C-4A4B-A227-13BF3A310627}"/>
    <cellStyle name="Comma 4 33 2 4 2 6" xfId="3017" xr:uid="{C198E6A1-7BB9-4A4E-B6CF-9FE0C7487E5E}"/>
    <cellStyle name="Comma 4 33 2 4 2 6 2" xfId="3018" xr:uid="{6E006CD0-01C3-4061-A43D-AAC857ADDF0C}"/>
    <cellStyle name="Comma 4 33 2 4 2 7" xfId="3019" xr:uid="{1B3BE3D7-5BA1-4D16-B4CB-D9A39419E400}"/>
    <cellStyle name="Comma 4 33 2 4 2 8" xfId="3020" xr:uid="{88791D45-3050-4920-8EFE-071DB92EF647}"/>
    <cellStyle name="Comma 4 33 2 4 2 9" xfId="3021" xr:uid="{9CBA23B9-C16F-497C-99BE-78DF2D4C545B}"/>
    <cellStyle name="Comma 4 33 2 4 3" xfId="3022" xr:uid="{CB962F2A-3A60-4348-B5D9-B64BE0933C75}"/>
    <cellStyle name="Comma 4 33 2 4 3 2" xfId="3023" xr:uid="{E161D64F-6B59-4C10-8C50-A442882FD17B}"/>
    <cellStyle name="Comma 4 33 2 4 3 2 2" xfId="3024" xr:uid="{CF93356A-70DF-4448-8A77-8E89726CC3C0}"/>
    <cellStyle name="Comma 4 33 2 4 3 2 2 2" xfId="3025" xr:uid="{3C00894B-5CF7-40DE-97BB-2CBC120D616D}"/>
    <cellStyle name="Comma 4 33 2 4 3 2 3" xfId="3026" xr:uid="{A0CCD43C-C6E2-47B5-8112-32EC747F1F6E}"/>
    <cellStyle name="Comma 4 33 2 4 3 2 4" xfId="3027" xr:uid="{6C0EB467-87B4-4AA9-8C1C-2DE1693DBF0D}"/>
    <cellStyle name="Comma 4 33 2 4 3 2 5" xfId="3028" xr:uid="{93D427A6-4699-464E-B1DD-D1CF7DCCD0CE}"/>
    <cellStyle name="Comma 4 33 2 4 3 3" xfId="3029" xr:uid="{8A792111-2C3F-4153-826E-D47B839B3021}"/>
    <cellStyle name="Comma 4 33 2 4 3 3 2" xfId="3030" xr:uid="{80FE3B4A-6CC9-455E-8F17-46F2F0CF8544}"/>
    <cellStyle name="Comma 4 33 2 4 3 4" xfId="3031" xr:uid="{0F702716-0171-44E9-8A32-6D51ACDD608C}"/>
    <cellStyle name="Comma 4 33 2 4 3 5" xfId="3032" xr:uid="{CBBAD1BA-F36A-4051-A207-57BFAC405B34}"/>
    <cellStyle name="Comma 4 33 2 4 4" xfId="3033" xr:uid="{2C495C94-EDDF-4981-A156-9595E146F96B}"/>
    <cellStyle name="Comma 4 33 2 4 5" xfId="3034" xr:uid="{C7DAA140-1BA9-4131-B9BE-262B81A24960}"/>
    <cellStyle name="Comma 4 33 2 4 6" xfId="3035" xr:uid="{C98CDB55-7888-4A09-8884-AC5D571D440E}"/>
    <cellStyle name="Comma 4 33 2 4 6 2" xfId="3036" xr:uid="{941C78EC-45D6-4234-ACBE-0C55DBB37609}"/>
    <cellStyle name="Comma 4 33 2 4 7" xfId="3037" xr:uid="{23A7DCD3-D6A8-4352-87C3-5E2E2F278DDE}"/>
    <cellStyle name="Comma 4 33 2 4 8" xfId="3038" xr:uid="{0132E15C-CCC1-41F0-B2EE-312A5A1374E4}"/>
    <cellStyle name="Comma 4 33 2 4 9" xfId="3039" xr:uid="{C0FE5028-BA07-49E8-8A43-73ADA23192FD}"/>
    <cellStyle name="Comma 4 33 2 5" xfId="3040" xr:uid="{1EBA3608-C0C5-494D-ADBD-9BDA7D83CC04}"/>
    <cellStyle name="Comma 4 33 2 6" xfId="3041" xr:uid="{0C940AEF-0A99-44AB-9811-67EA3E07FDC6}"/>
    <cellStyle name="Comma 4 33 2 7" xfId="3042" xr:uid="{D9C7DE60-1DBA-4814-AF1A-812FCB309F22}"/>
    <cellStyle name="Comma 4 33 2 8" xfId="3043" xr:uid="{81A62436-E37E-4E67-8116-5DEC2292AA04}"/>
    <cellStyle name="Comma 4 33 2 9" xfId="3044" xr:uid="{C9F0F3BA-A89E-4341-9E02-61DD2AC39A6A}"/>
    <cellStyle name="Comma 4 33 2 9 2" xfId="3045" xr:uid="{37EC39CE-902D-4D7E-A64C-10FFE2811A8A}"/>
    <cellStyle name="Comma 4 33 2 9 2 2" xfId="3046" xr:uid="{5A80EC01-1BBF-4C66-9A63-4673A1014B1B}"/>
    <cellStyle name="Comma 4 33 2 9 2 2 2" xfId="3047" xr:uid="{B53AA144-F684-4632-8AD9-CDFF16F7C418}"/>
    <cellStyle name="Comma 4 33 2 9 2 3" xfId="3048" xr:uid="{A191934C-9FDE-4E5F-813B-7C7D3E86CB65}"/>
    <cellStyle name="Comma 4 33 2 9 2 4" xfId="3049" xr:uid="{0C062257-F3BB-485D-9DDA-E829E94C0DA4}"/>
    <cellStyle name="Comma 4 33 2 9 2 5" xfId="3050" xr:uid="{3D00A9E7-345B-452C-BBAC-BE70ADD09144}"/>
    <cellStyle name="Comma 4 33 2 9 3" xfId="3051" xr:uid="{EE37563F-AB95-4674-BEE2-151DC2C43C49}"/>
    <cellStyle name="Comma 4 33 2 9 3 2" xfId="3052" xr:uid="{1A2194D9-438F-49A0-92E8-9AC2F20E28E4}"/>
    <cellStyle name="Comma 4 33 2 9 4" xfId="3053" xr:uid="{578E2762-62A2-40A6-A7FF-6934EE5DD12E}"/>
    <cellStyle name="Comma 4 33 2 9 5" xfId="3054" xr:uid="{E299A226-6842-4208-9C7B-BC0F1836BE23}"/>
    <cellStyle name="Comma 4 33 3" xfId="3055" xr:uid="{4E73017E-56D6-4969-A343-25EA19F0E16A}"/>
    <cellStyle name="Comma 4 33 3 10" xfId="3056" xr:uid="{5DE662E1-1DEE-4230-9AF5-A5CFF94632F2}"/>
    <cellStyle name="Comma 4 33 3 11" xfId="3057" xr:uid="{15A614EB-030C-4EC3-AEA9-0FBF27FCDF06}"/>
    <cellStyle name="Comma 4 33 3 12" xfId="3058" xr:uid="{028F7444-E729-4F7C-ACDD-81841718ACD9}"/>
    <cellStyle name="Comma 4 33 3 12 2" xfId="3059" xr:uid="{97744B3F-B11E-4BBC-9D53-A5D99AF29568}"/>
    <cellStyle name="Comma 4 33 3 13" xfId="3060" xr:uid="{D8887CFF-4B2E-4216-86E6-663F5BA92B9D}"/>
    <cellStyle name="Comma 4 33 3 14" xfId="3061" xr:uid="{FB5D0F86-7AD1-4490-88DC-72507AF1B914}"/>
    <cellStyle name="Comma 4 33 3 15" xfId="3062" xr:uid="{64E558BE-BEC4-4F81-98ED-A2FA1FB58060}"/>
    <cellStyle name="Comma 4 33 3 2" xfId="3063" xr:uid="{4B8BCBC0-74D4-4292-A663-DA5E5B26C088}"/>
    <cellStyle name="Comma 4 33 3 2 2" xfId="3064" xr:uid="{F6FF39F1-2D57-4D23-8219-CF5B4F0357D9}"/>
    <cellStyle name="Comma 4 33 3 2 2 2" xfId="3065" xr:uid="{1D3E9B0F-4ED0-4E4F-88F1-EB4A8B7322EE}"/>
    <cellStyle name="Comma 4 33 3 2 2 2 2" xfId="3066" xr:uid="{26B51048-EAA0-429C-9668-DF5303A75B4F}"/>
    <cellStyle name="Comma 4 33 3 2 2 2 2 2" xfId="3067" xr:uid="{3CCB7DDE-CCEE-4C84-8898-013A094C95A1}"/>
    <cellStyle name="Comma 4 33 3 2 2 2 2 2 2" xfId="3068" xr:uid="{BC8C5474-6D08-422B-ABF4-905C338A1233}"/>
    <cellStyle name="Comma 4 33 3 2 2 2 2 3" xfId="3069" xr:uid="{78BB4408-47A9-444F-8781-2F2F57DB1C54}"/>
    <cellStyle name="Comma 4 33 3 2 2 2 2 4" xfId="3070" xr:uid="{6D734607-8D0C-4FD0-B5BA-908DBCB22738}"/>
    <cellStyle name="Comma 4 33 3 2 2 2 2 5" xfId="3071" xr:uid="{51D46A67-F6DD-4359-B12F-96A024625D41}"/>
    <cellStyle name="Comma 4 33 3 2 2 2 3" xfId="3072" xr:uid="{33A2213D-97C6-493B-97C9-CEE9EE79CC54}"/>
    <cellStyle name="Comma 4 33 3 2 2 2 3 2" xfId="3073" xr:uid="{0F70F6DB-CD25-45EF-91AC-4562948BCF8B}"/>
    <cellStyle name="Comma 4 33 3 2 2 2 4" xfId="3074" xr:uid="{F8E33386-796E-4ED3-9741-332D26EA45D1}"/>
    <cellStyle name="Comma 4 33 3 2 2 2 5" xfId="3075" xr:uid="{FB06316F-CE4D-413B-B959-9798AFAA9FAE}"/>
    <cellStyle name="Comma 4 33 3 2 2 3" xfId="3076" xr:uid="{61C59089-2E45-43CB-ACB0-860EFF557E11}"/>
    <cellStyle name="Comma 4 33 3 2 2 4" xfId="3077" xr:uid="{CEFB790B-4547-401B-B4D5-1EF04571844C}"/>
    <cellStyle name="Comma 4 33 3 2 2 5" xfId="3078" xr:uid="{D231DE9A-8866-4968-8147-875EE456A683}"/>
    <cellStyle name="Comma 4 33 3 2 2 6" xfId="3079" xr:uid="{938EECC0-2CD3-48CE-B1D9-6BDDC40E20AC}"/>
    <cellStyle name="Comma 4 33 3 2 2 6 2" xfId="3080" xr:uid="{8C070948-DA0B-4847-B513-162EC210E0EC}"/>
    <cellStyle name="Comma 4 33 3 2 2 7" xfId="3081" xr:uid="{C1271DA9-DD48-4DAA-ADC7-1CE8B4CAE4C4}"/>
    <cellStyle name="Comma 4 33 3 2 2 8" xfId="3082" xr:uid="{AE8775F5-D309-489A-9C47-3803B15AFAC9}"/>
    <cellStyle name="Comma 4 33 3 2 2 9" xfId="3083" xr:uid="{EE523D26-3638-40D0-BD72-5AFD00C48C31}"/>
    <cellStyle name="Comma 4 33 3 2 3" xfId="3084" xr:uid="{866D8611-AB27-42B3-BA9C-B45844680F62}"/>
    <cellStyle name="Comma 4 33 3 2 3 2" xfId="3085" xr:uid="{7B56262D-3B29-4F56-9788-DF5F3501D776}"/>
    <cellStyle name="Comma 4 33 3 2 3 2 2" xfId="3086" xr:uid="{7E5381D3-71B7-4A67-9276-869EF6B0DE21}"/>
    <cellStyle name="Comma 4 33 3 2 3 2 2 2" xfId="3087" xr:uid="{C22CD2A9-C45E-4D98-A4D7-E65DEFE0ED1D}"/>
    <cellStyle name="Comma 4 33 3 2 3 2 3" xfId="3088" xr:uid="{064B85F1-DFD8-4860-8343-F337CA0538B3}"/>
    <cellStyle name="Comma 4 33 3 2 3 2 4" xfId="3089" xr:uid="{9E66FAC6-0A67-43CA-A73C-2EB9731ED1C9}"/>
    <cellStyle name="Comma 4 33 3 2 3 2 5" xfId="3090" xr:uid="{F2562F63-3948-4167-AC18-960024F36523}"/>
    <cellStyle name="Comma 4 33 3 2 3 3" xfId="3091" xr:uid="{9BDFDFB6-A18F-43BD-B178-ACC43777A99D}"/>
    <cellStyle name="Comma 4 33 3 2 3 3 2" xfId="3092" xr:uid="{888E6202-D29C-4C66-B4E5-F815974FFF1F}"/>
    <cellStyle name="Comma 4 33 3 2 3 4" xfId="3093" xr:uid="{3B3B5D74-E19D-45C0-BA19-D92308064D56}"/>
    <cellStyle name="Comma 4 33 3 2 3 5" xfId="3094" xr:uid="{FD36958F-C287-416D-B3D9-E541A75E1FDB}"/>
    <cellStyle name="Comma 4 33 3 2 4" xfId="3095" xr:uid="{01094284-570A-42FA-8AA7-3DF16080C0D8}"/>
    <cellStyle name="Comma 4 33 3 2 5" xfId="3096" xr:uid="{59CEB20C-75C5-4BEC-9B4A-4E093C039139}"/>
    <cellStyle name="Comma 4 33 3 2 6" xfId="3097" xr:uid="{F94E5731-DDB2-470D-899F-A641D4AAB282}"/>
    <cellStyle name="Comma 4 33 3 2 6 2" xfId="3098" xr:uid="{3BB305F9-F376-464F-A288-E606298170AE}"/>
    <cellStyle name="Comma 4 33 3 2 7" xfId="3099" xr:uid="{1CAFB0C8-E750-46C0-814C-A2A732CB6E63}"/>
    <cellStyle name="Comma 4 33 3 2 8" xfId="3100" xr:uid="{2A21C0AE-EC44-465C-B9DE-7C32EA88DEDB}"/>
    <cellStyle name="Comma 4 33 3 2 9" xfId="3101" xr:uid="{5E706881-539B-4638-B1CF-03E485109CDD}"/>
    <cellStyle name="Comma 4 33 3 3" xfId="3102" xr:uid="{C3C60D64-AA0F-4FF3-87CD-4ECB94280771}"/>
    <cellStyle name="Comma 4 33 3 4" xfId="3103" xr:uid="{9D62201E-CDBA-4E76-B933-30A29C621123}"/>
    <cellStyle name="Comma 4 33 3 5" xfId="3104" xr:uid="{67FD667E-1BAF-435D-BFBA-11EE89C7979A}"/>
    <cellStyle name="Comma 4 33 3 6" xfId="3105" xr:uid="{C42389B0-A14E-4F10-A32E-F02B9AA03BF5}"/>
    <cellStyle name="Comma 4 33 3 7" xfId="3106" xr:uid="{AD93650B-6F05-4F8E-8B17-79F4E92CC956}"/>
    <cellStyle name="Comma 4 33 3 8" xfId="3107" xr:uid="{1E8DAD19-9EB1-4C17-978C-013A5DCBE1D1}"/>
    <cellStyle name="Comma 4 33 3 8 2" xfId="3108" xr:uid="{B63CB7B6-3A68-474D-B308-CA28BB24698C}"/>
    <cellStyle name="Comma 4 33 3 8 2 2" xfId="3109" xr:uid="{B1351F36-AE20-45D4-B922-A40C53E5E844}"/>
    <cellStyle name="Comma 4 33 3 8 2 2 2" xfId="3110" xr:uid="{2D8987B4-4876-42CF-B803-FCA342E324FA}"/>
    <cellStyle name="Comma 4 33 3 8 2 3" xfId="3111" xr:uid="{08A91F7A-B52F-4F9A-B98F-398DB1CE37CF}"/>
    <cellStyle name="Comma 4 33 3 8 2 4" xfId="3112" xr:uid="{05E0D2D2-C88E-44CE-9CBD-624B44AACEA7}"/>
    <cellStyle name="Comma 4 33 3 8 2 5" xfId="3113" xr:uid="{A6358098-38F2-41DF-B261-4DA9707A8DE6}"/>
    <cellStyle name="Comma 4 33 3 8 3" xfId="3114" xr:uid="{825A4C43-9DB7-401D-B410-BC0C954D7A14}"/>
    <cellStyle name="Comma 4 33 3 8 3 2" xfId="3115" xr:uid="{3CC6E028-133D-4351-8156-D5BDCF278128}"/>
    <cellStyle name="Comma 4 33 3 8 4" xfId="3116" xr:uid="{9472C50F-7A52-4249-A1FD-D75F83A5CF7A}"/>
    <cellStyle name="Comma 4 33 3 8 5" xfId="3117" xr:uid="{B4A51F12-84B3-41F2-91DC-0EFFA34FC015}"/>
    <cellStyle name="Comma 4 33 3 9" xfId="3118" xr:uid="{4428E467-20B5-446A-BA6E-CAF9579E68D6}"/>
    <cellStyle name="Comma 4 33 4" xfId="3119" xr:uid="{11423E0A-94A0-4836-A8A9-51B28E403269}"/>
    <cellStyle name="Comma 4 33 4 2" xfId="3120" xr:uid="{E3FAA4F9-F7BF-478C-AB0C-3850439A6931}"/>
    <cellStyle name="Comma 4 33 4 2 2" xfId="3121" xr:uid="{69405969-CA65-4430-864B-79F0903E0AA5}"/>
    <cellStyle name="Comma 4 33 4 2 2 2" xfId="3122" xr:uid="{9F5AED64-95B2-49E2-98E7-DE44306D5C9D}"/>
    <cellStyle name="Comma 4 33 4 2 2 2 2" xfId="3123" xr:uid="{42953A8B-1F0F-4A9A-81E6-4A2355687752}"/>
    <cellStyle name="Comma 4 33 4 2 2 2 2 2" xfId="3124" xr:uid="{3807BC9E-3414-48CB-B66D-2A2CD6D6F3CC}"/>
    <cellStyle name="Comma 4 33 4 2 2 2 3" xfId="3125" xr:uid="{6903AEF4-6B25-40CF-B4B2-DE95ED1B9A28}"/>
    <cellStyle name="Comma 4 33 4 2 2 2 4" xfId="3126" xr:uid="{3B2450F4-7120-4685-99AB-0C4F29FFE342}"/>
    <cellStyle name="Comma 4 33 4 2 2 2 5" xfId="3127" xr:uid="{EBAD12B4-39C5-4679-8BC2-6A63E8FDBEC6}"/>
    <cellStyle name="Comma 4 33 4 2 2 3" xfId="3128" xr:uid="{ABDC6759-BFAD-4DA7-BFC3-766E1BA64102}"/>
    <cellStyle name="Comma 4 33 4 2 2 3 2" xfId="3129" xr:uid="{9C96AAB9-829F-469B-AE3B-07E13595137F}"/>
    <cellStyle name="Comma 4 33 4 2 2 4" xfId="3130" xr:uid="{08138118-EA6B-428A-8116-24A73A3A8921}"/>
    <cellStyle name="Comma 4 33 4 2 2 5" xfId="3131" xr:uid="{AB7C5224-8F10-4919-AB27-4AE5E975527F}"/>
    <cellStyle name="Comma 4 33 4 2 3" xfId="3132" xr:uid="{DB05E6A0-D6E2-40FF-8796-4EEBEB5D8E8F}"/>
    <cellStyle name="Comma 4 33 4 2 4" xfId="3133" xr:uid="{1E103D28-6E85-49A0-A88E-0A6D6BB054C0}"/>
    <cellStyle name="Comma 4 33 4 2 5" xfId="3134" xr:uid="{2DA6E6C6-4670-48B4-93C5-7009EB536F80}"/>
    <cellStyle name="Comma 4 33 4 2 6" xfId="3135" xr:uid="{DCD6575A-E65E-4A5C-B0DD-6DEF42889441}"/>
    <cellStyle name="Comma 4 33 4 2 6 2" xfId="3136" xr:uid="{FBBCC440-62C2-4E63-8969-94A43A3C8DE8}"/>
    <cellStyle name="Comma 4 33 4 2 7" xfId="3137" xr:uid="{A2A817FC-B9F5-4C64-B949-712908592A7A}"/>
    <cellStyle name="Comma 4 33 4 2 8" xfId="3138" xr:uid="{081C745A-4547-4CFD-80FB-4FC3A5CA3957}"/>
    <cellStyle name="Comma 4 33 4 2 9" xfId="3139" xr:uid="{483C69DF-0E32-4E11-A952-C9EA53B8FFF3}"/>
    <cellStyle name="Comma 4 33 4 3" xfId="3140" xr:uid="{3D1DFF0F-6665-4122-B823-17E96B061EC9}"/>
    <cellStyle name="Comma 4 33 4 3 2" xfId="3141" xr:uid="{58DB0D39-4F24-40BC-8020-0C39ACEEEE1B}"/>
    <cellStyle name="Comma 4 33 4 3 2 2" xfId="3142" xr:uid="{597644D3-902C-43B4-BABB-DA767F5CB82D}"/>
    <cellStyle name="Comma 4 33 4 3 2 2 2" xfId="3143" xr:uid="{620F6795-CD42-43A3-BB56-1A23D1690A09}"/>
    <cellStyle name="Comma 4 33 4 3 2 3" xfId="3144" xr:uid="{95668E1D-51FE-4F90-9696-6D3C0C6D9053}"/>
    <cellStyle name="Comma 4 33 4 3 2 4" xfId="3145" xr:uid="{0A8BAADA-3DF3-4D56-957B-4EF4D1E3910B}"/>
    <cellStyle name="Comma 4 33 4 3 2 5" xfId="3146" xr:uid="{F6210D98-EEA4-4FD5-8FAE-4707AE0DE8F7}"/>
    <cellStyle name="Comma 4 33 4 3 3" xfId="3147" xr:uid="{B49FEB3B-ED5B-4C68-AD5E-2B06C602C033}"/>
    <cellStyle name="Comma 4 33 4 3 3 2" xfId="3148" xr:uid="{03A96F0C-5BD7-49E2-9AB9-2F960EB58987}"/>
    <cellStyle name="Comma 4 33 4 3 4" xfId="3149" xr:uid="{1D0A7197-E39B-4FB6-A780-FEACA24426C4}"/>
    <cellStyle name="Comma 4 33 4 3 5" xfId="3150" xr:uid="{8872F779-2488-4050-81B2-37BEAE961B16}"/>
    <cellStyle name="Comma 4 33 4 4" xfId="3151" xr:uid="{6732D4BB-E6F1-442F-BA3E-2E690B7CDC68}"/>
    <cellStyle name="Comma 4 33 4 5" xfId="3152" xr:uid="{56EB97A5-AA67-493B-B4CA-085554549C16}"/>
    <cellStyle name="Comma 4 33 4 6" xfId="3153" xr:uid="{F8CC9886-C739-445C-AFF7-CA6BCDE544A7}"/>
    <cellStyle name="Comma 4 33 4 6 2" xfId="3154" xr:uid="{15D0E445-1544-4F83-B2DC-B3A2D14612AE}"/>
    <cellStyle name="Comma 4 33 4 7" xfId="3155" xr:uid="{6BA56C9E-D681-4796-A13C-6481245B8A88}"/>
    <cellStyle name="Comma 4 33 4 8" xfId="3156" xr:uid="{EC05DEC8-2D4E-421B-97C9-E9E5D90E638A}"/>
    <cellStyle name="Comma 4 33 4 9" xfId="3157" xr:uid="{EECFD54B-9D6E-4175-998F-3745F42ACD6E}"/>
    <cellStyle name="Comma 4 33 5" xfId="3158" xr:uid="{D8796BBC-A1E1-4720-8A16-2B9A0CD2E581}"/>
    <cellStyle name="Comma 4 33 5 2" xfId="3159" xr:uid="{2C65C1A3-06D4-41C4-9DD3-9D5F7E1231B0}"/>
    <cellStyle name="Comma 4 33 5 3" xfId="3160" xr:uid="{221AAD78-C1F8-4921-9F8F-1E34F5F10DB3}"/>
    <cellStyle name="Comma 4 33 6" xfId="3161" xr:uid="{E6D64A0B-C7E0-4C3E-9F42-A948A0B517B1}"/>
    <cellStyle name="Comma 4 33 6 2" xfId="3162" xr:uid="{40E64C78-1686-4CB3-AD82-C33F8548BD37}"/>
    <cellStyle name="Comma 4 33 6 3" xfId="3163" xr:uid="{444D19EB-0FD8-4744-B6EE-1C95E0E8E789}"/>
    <cellStyle name="Comma 4 33 7" xfId="3164" xr:uid="{F43D497C-7886-4967-BBAF-26E6CAD150BB}"/>
    <cellStyle name="Comma 4 33 7 2" xfId="3165" xr:uid="{36635BE5-A906-4454-9992-B737920BD626}"/>
    <cellStyle name="Comma 4 33 7 3" xfId="3166" xr:uid="{BE1CADD0-4FF1-4EC8-A818-F4D5DB063A9F}"/>
    <cellStyle name="Comma 4 33 8" xfId="3167" xr:uid="{5053CD96-C331-4CD9-A532-660B59E8661A}"/>
    <cellStyle name="Comma 4 33 8 2" xfId="3168" xr:uid="{44750AE2-A861-420D-BE91-FD5C76F4E5B2}"/>
    <cellStyle name="Comma 4 33 8 3" xfId="3169" xr:uid="{416047F5-D51A-4077-BC32-83BBEB804157}"/>
    <cellStyle name="Comma 4 33 9" xfId="3170" xr:uid="{E1303E7C-F5BE-49FC-8066-68C295C427B3}"/>
    <cellStyle name="Comma 4 33 9 2" xfId="3171" xr:uid="{814E3256-E7F5-4078-856C-FD10F1DC4AEE}"/>
    <cellStyle name="Comma 4 33 9 2 2" xfId="3172" xr:uid="{F9C284F8-1BE4-4DE0-8B1E-BADB314AECA0}"/>
    <cellStyle name="Comma 4 33 9 2 2 2" xfId="3173" xr:uid="{F83ABE0A-F1DB-41C5-9FD7-D5064CC58DD5}"/>
    <cellStyle name="Comma 4 33 9 2 3" xfId="3174" xr:uid="{9EA5DA5C-CC96-4314-A961-EABD9B745FA3}"/>
    <cellStyle name="Comma 4 33 9 2 4" xfId="3175" xr:uid="{49A8A7A0-85BF-448C-AA88-20564E1893F5}"/>
    <cellStyle name="Comma 4 33 9 2 5" xfId="3176" xr:uid="{6D832276-5E7C-4F2F-8AC4-F89274FDD215}"/>
    <cellStyle name="Comma 4 33 9 3" xfId="3177" xr:uid="{4182605D-4C13-4AE7-BE2A-AB9A2E8AD1B5}"/>
    <cellStyle name="Comma 4 33 9 3 2" xfId="3178" xr:uid="{9090B8F2-49C4-442A-95AD-B3E96B9D3FB2}"/>
    <cellStyle name="Comma 4 33 9 4" xfId="3179" xr:uid="{6F4FF38B-E16E-487C-89B3-36200CE2A035}"/>
    <cellStyle name="Comma 4 33 9 5" xfId="3180" xr:uid="{4EBA61EE-7361-4FFC-81A7-8E5CD5A983A8}"/>
    <cellStyle name="Comma 4 34" xfId="3181" xr:uid="{105F92CC-3DA7-474D-B8C8-35CDFB6DD720}"/>
    <cellStyle name="Comma 4 34 10" xfId="3182" xr:uid="{FC58CB79-DC19-45D1-BE49-C5E9FE03A52E}"/>
    <cellStyle name="Comma 4 34 11" xfId="3183" xr:uid="{DE5A8BF1-BA6A-490C-ACAD-13CAD98DF7FF}"/>
    <cellStyle name="Comma 4 34 12" xfId="3184" xr:uid="{C6AC7484-3AFA-4570-88D5-A0149A35149D}"/>
    <cellStyle name="Comma 4 34 12 2" xfId="3185" xr:uid="{31FEEAFD-EF11-4D1E-AB5A-D9E9F36134B0}"/>
    <cellStyle name="Comma 4 34 13" xfId="3186" xr:uid="{C9262E6B-E726-4822-91D4-F0473B007C17}"/>
    <cellStyle name="Comma 4 34 14" xfId="3187" xr:uid="{B5A92D1A-E981-4216-89EE-A3356D230959}"/>
    <cellStyle name="Comma 4 34 15" xfId="3188" xr:uid="{9D2B945F-F123-43DD-83E9-74CF7200ECD7}"/>
    <cellStyle name="Comma 4 34 2" xfId="3189" xr:uid="{509DEF48-1014-4CEC-A9D4-6111F6F8A446}"/>
    <cellStyle name="Comma 4 34 2 2" xfId="3190" xr:uid="{85898730-3F11-405C-A61B-0461A4F8F683}"/>
    <cellStyle name="Comma 4 34 2 2 2" xfId="3191" xr:uid="{5CE4CCC9-5206-4098-8509-0D312C38FDE0}"/>
    <cellStyle name="Comma 4 34 2 2 2 2" xfId="3192" xr:uid="{ACF1F9F4-C746-4191-840A-058CCF091A27}"/>
    <cellStyle name="Comma 4 34 2 2 2 2 2" xfId="3193" xr:uid="{3990C8FB-C569-4745-8F85-B7932C7127E4}"/>
    <cellStyle name="Comma 4 34 2 2 2 2 2 2" xfId="3194" xr:uid="{2FD8C3C3-B243-44B3-9B36-19E1F89F701C}"/>
    <cellStyle name="Comma 4 34 2 2 2 2 3" xfId="3195" xr:uid="{B8F1B70C-AABD-423F-A700-0272F5378497}"/>
    <cellStyle name="Comma 4 34 2 2 2 2 4" xfId="3196" xr:uid="{27AAA58F-DA43-461C-8BC2-C789A4A5507D}"/>
    <cellStyle name="Comma 4 34 2 2 2 2 5" xfId="3197" xr:uid="{09F4BAEF-4FAB-4333-AE46-3DEB52B1C17D}"/>
    <cellStyle name="Comma 4 34 2 2 2 3" xfId="3198" xr:uid="{A3063931-696D-4989-BEDE-97F66CE92FC4}"/>
    <cellStyle name="Comma 4 34 2 2 2 3 2" xfId="3199" xr:uid="{3EC9D615-95AC-4D93-A075-301C92F01E77}"/>
    <cellStyle name="Comma 4 34 2 2 2 4" xfId="3200" xr:uid="{00D128DC-92C7-408F-A999-A76581D7EE35}"/>
    <cellStyle name="Comma 4 34 2 2 2 5" xfId="3201" xr:uid="{1280C0E9-BD22-4410-8E46-0ED8715F0BD6}"/>
    <cellStyle name="Comma 4 34 2 2 3" xfId="3202" xr:uid="{5B7F6A52-FA50-45FC-867F-5B95A012A84E}"/>
    <cellStyle name="Comma 4 34 2 2 4" xfId="3203" xr:uid="{97F7DC3F-BE62-4546-9ACC-381FBEC25772}"/>
    <cellStyle name="Comma 4 34 2 2 5" xfId="3204" xr:uid="{2DB9FF36-3D2B-472B-BEB6-22FB57F4C815}"/>
    <cellStyle name="Comma 4 34 2 2 6" xfId="3205" xr:uid="{7048CB4F-DCA1-44FC-9815-60C4E2D66F4F}"/>
    <cellStyle name="Comma 4 34 2 2 6 2" xfId="3206" xr:uid="{B8EB659F-71B6-48E0-BF76-A33E904B59DE}"/>
    <cellStyle name="Comma 4 34 2 2 7" xfId="3207" xr:uid="{D4094715-D17F-44AD-AC70-A0BA074CAB12}"/>
    <cellStyle name="Comma 4 34 2 2 8" xfId="3208" xr:uid="{296A7F09-447F-4769-858C-993EB9C2F7E6}"/>
    <cellStyle name="Comma 4 34 2 2 9" xfId="3209" xr:uid="{E6D63EFE-F8B4-4187-B2C6-65ADCE6211A4}"/>
    <cellStyle name="Comma 4 34 2 3" xfId="3210" xr:uid="{D51BE639-5781-4476-B1AA-A3DAA6065825}"/>
    <cellStyle name="Comma 4 34 2 3 2" xfId="3211" xr:uid="{C3A71BDF-FD08-4440-AEC6-8EC1ACDB8C0D}"/>
    <cellStyle name="Comma 4 34 2 3 2 2" xfId="3212" xr:uid="{26CD642E-C7EF-4019-87C4-0DE1D1544F12}"/>
    <cellStyle name="Comma 4 34 2 3 2 2 2" xfId="3213" xr:uid="{19E59849-C22D-4A50-851C-2F0999DC1070}"/>
    <cellStyle name="Comma 4 34 2 3 2 3" xfId="3214" xr:uid="{735AF124-9A0F-4A9B-8534-F9F0854D62D6}"/>
    <cellStyle name="Comma 4 34 2 3 2 4" xfId="3215" xr:uid="{1B33FDB7-C112-4C74-8316-C222B87BB2B4}"/>
    <cellStyle name="Comma 4 34 2 3 2 5" xfId="3216" xr:uid="{8324144A-4FBE-44F8-99CC-056709A1B7EB}"/>
    <cellStyle name="Comma 4 34 2 3 3" xfId="3217" xr:uid="{C96FEB71-944E-4C20-9F9D-F92022FC4187}"/>
    <cellStyle name="Comma 4 34 2 3 3 2" xfId="3218" xr:uid="{0984C184-57D9-454B-841B-046B2BAE654B}"/>
    <cellStyle name="Comma 4 34 2 3 4" xfId="3219" xr:uid="{7355A6EE-EB39-47CA-AC39-84B1EB67EB84}"/>
    <cellStyle name="Comma 4 34 2 3 5" xfId="3220" xr:uid="{2AD2FC01-A5F0-4E95-921F-262B85980644}"/>
    <cellStyle name="Comma 4 34 2 4" xfId="3221" xr:uid="{BB634986-6C08-4CC2-918D-479A3AEBFDC7}"/>
    <cellStyle name="Comma 4 34 2 5" xfId="3222" xr:uid="{25F1825F-12A2-454D-AFEC-8F380695BC84}"/>
    <cellStyle name="Comma 4 34 2 6" xfId="3223" xr:uid="{02E0A50E-09A6-4015-8AED-8447CDAB5318}"/>
    <cellStyle name="Comma 4 34 2 6 2" xfId="3224" xr:uid="{3D257EB7-3763-48BD-A58A-0D9B8582A70E}"/>
    <cellStyle name="Comma 4 34 2 7" xfId="3225" xr:uid="{5591759B-D49D-4A82-A06E-6F18E22199D2}"/>
    <cellStyle name="Comma 4 34 2 8" xfId="3226" xr:uid="{036621D0-2D81-4C68-AE7A-467CC01080DC}"/>
    <cellStyle name="Comma 4 34 2 9" xfId="3227" xr:uid="{98135032-7EC6-453A-A97D-082087A56AC0}"/>
    <cellStyle name="Comma 4 34 3" xfId="3228" xr:uid="{7F93F579-A5DE-414B-9F0E-12ADF7D630A9}"/>
    <cellStyle name="Comma 4 34 3 2" xfId="3229" xr:uid="{C10A01BA-EA29-4A1E-9497-93A1B4A76789}"/>
    <cellStyle name="Comma 4 34 3 3" xfId="3230" xr:uid="{B08A7D24-E27D-43BB-ABBC-BC74FE7A9A1D}"/>
    <cellStyle name="Comma 4 34 4" xfId="3231" xr:uid="{7B420CEA-EFDF-4CDE-BF36-8B6542602782}"/>
    <cellStyle name="Comma 4 34 4 2" xfId="3232" xr:uid="{0A41E129-DB52-4E4B-81B7-34A8E5F181FA}"/>
    <cellStyle name="Comma 4 34 4 3" xfId="3233" xr:uid="{0ADE7861-56AF-4713-8984-E8972F8428A7}"/>
    <cellStyle name="Comma 4 34 5" xfId="3234" xr:uid="{8BF97040-B4D8-4AAD-8E8A-2161110D7FE6}"/>
    <cellStyle name="Comma 4 34 5 2" xfId="3235" xr:uid="{CA688578-CCB8-431F-B534-ACB1DE0AD838}"/>
    <cellStyle name="Comma 4 34 5 3" xfId="3236" xr:uid="{D6F9BC05-0D70-47D2-B59F-05203F4A3FA8}"/>
    <cellStyle name="Comma 4 34 6" xfId="3237" xr:uid="{1BDF68FC-525B-4E30-B5D9-4C5BF5ED9721}"/>
    <cellStyle name="Comma 4 34 6 2" xfId="3238" xr:uid="{BFFA7880-FE95-4C8D-82B8-3641D70FA947}"/>
    <cellStyle name="Comma 4 34 6 3" xfId="3239" xr:uid="{EA4EB58E-3761-44E3-97B2-674228AD9BC4}"/>
    <cellStyle name="Comma 4 34 7" xfId="3240" xr:uid="{AEC8FA19-6C9D-48D7-A0E0-9175F27AE67B}"/>
    <cellStyle name="Comma 4 34 7 2" xfId="3241" xr:uid="{57E25DD6-5043-47A6-AF3A-E26E88DBA4CB}"/>
    <cellStyle name="Comma 4 34 7 3" xfId="3242" xr:uid="{ACF11C69-CEBD-49B2-A64A-80A57617D956}"/>
    <cellStyle name="Comma 4 34 8" xfId="3243" xr:uid="{D2D2013C-2F17-42DF-88F0-352424CBAF15}"/>
    <cellStyle name="Comma 4 34 8 2" xfId="3244" xr:uid="{49D8803B-9E8A-4E32-97E8-CDB1A71E1A8A}"/>
    <cellStyle name="Comma 4 34 8 2 2" xfId="3245" xr:uid="{96865B40-4BD7-465F-B8C5-D33F5FD85979}"/>
    <cellStyle name="Comma 4 34 8 2 2 2" xfId="3246" xr:uid="{C3D76F00-1BED-4E90-B727-1F31852FA201}"/>
    <cellStyle name="Comma 4 34 8 2 3" xfId="3247" xr:uid="{483C12B5-6966-4D55-9919-A513E44152A2}"/>
    <cellStyle name="Comma 4 34 8 2 4" xfId="3248" xr:uid="{303AF05D-888D-4A60-ABE5-91614236DED2}"/>
    <cellStyle name="Comma 4 34 8 2 5" xfId="3249" xr:uid="{A5AB7C23-3779-4427-BE97-081456499EC0}"/>
    <cellStyle name="Comma 4 34 8 3" xfId="3250" xr:uid="{FEE67627-4659-4AB7-9604-B55ECCBD675B}"/>
    <cellStyle name="Comma 4 34 8 3 2" xfId="3251" xr:uid="{2DE74916-8D51-4001-8809-BEA3948063A3}"/>
    <cellStyle name="Comma 4 34 8 4" xfId="3252" xr:uid="{0E5E9C60-2B8A-4CFE-9F99-307107025154}"/>
    <cellStyle name="Comma 4 34 8 5" xfId="3253" xr:uid="{8BE9673A-BCBC-4CAB-A45B-E06A0936C586}"/>
    <cellStyle name="Comma 4 34 9" xfId="3254" xr:uid="{8B0E956A-D507-4F82-96C6-011B12CDFC39}"/>
    <cellStyle name="Comma 4 35" xfId="3255" xr:uid="{5C318FB8-0383-4C4D-B85A-1125324670A2}"/>
    <cellStyle name="Comma 4 35 2" xfId="3256" xr:uid="{9142EC0E-50DA-4168-BC53-3ED5F8AA4768}"/>
    <cellStyle name="Comma 4 35 3" xfId="3257" xr:uid="{4AE3BAF9-CAB3-4C87-9E4E-B42436F2F8EF}"/>
    <cellStyle name="Comma 4 36" xfId="3258" xr:uid="{7D08BDDF-2FAB-4E02-AEFE-60EA35D7BFB4}"/>
    <cellStyle name="Comma 4 36 2" xfId="3259" xr:uid="{C47B58A8-FD99-463D-AB49-A7A6214B9CA2}"/>
    <cellStyle name="Comma 4 36 2 2" xfId="3260" xr:uid="{7E25A90D-EE8B-4F63-AC7F-F538B2B21CF0}"/>
    <cellStyle name="Comma 4 36 2 2 2" xfId="3261" xr:uid="{FA44E762-F006-4899-9800-EC1BC11C3793}"/>
    <cellStyle name="Comma 4 36 2 2 2 2" xfId="3262" xr:uid="{6AC20230-01CB-425D-A6C9-5969F5951721}"/>
    <cellStyle name="Comma 4 36 2 2 2 2 2" xfId="3263" xr:uid="{5975C80C-8DA0-465F-828A-571F3CA75BCC}"/>
    <cellStyle name="Comma 4 36 2 2 2 3" xfId="3264" xr:uid="{260C8B93-F063-485F-A2A9-6F52DDCA31DD}"/>
    <cellStyle name="Comma 4 36 2 2 2 4" xfId="3265" xr:uid="{20DDDD4D-9D45-46D1-8A49-014E7B5FD4C4}"/>
    <cellStyle name="Comma 4 36 2 2 2 5" xfId="3266" xr:uid="{B07867B3-B0B8-4554-ACF5-9FB453EEA4B3}"/>
    <cellStyle name="Comma 4 36 2 2 3" xfId="3267" xr:uid="{60228C25-9F3C-4F7F-B782-A691C6E20167}"/>
    <cellStyle name="Comma 4 36 2 2 3 2" xfId="3268" xr:uid="{26544673-6BF2-4C34-89A0-62B3B20D2FD0}"/>
    <cellStyle name="Comma 4 36 2 2 4" xfId="3269" xr:uid="{2A345EEA-EA9D-4FF9-99BB-E5D189A835A0}"/>
    <cellStyle name="Comma 4 36 2 2 5" xfId="3270" xr:uid="{6EE6A5D4-4345-4ABC-B4B8-6A41B53AB21E}"/>
    <cellStyle name="Comma 4 36 2 3" xfId="3271" xr:uid="{7E47AD39-41BE-4C7D-A591-158A6A71DA49}"/>
    <cellStyle name="Comma 4 36 2 4" xfId="3272" xr:uid="{61EBCC58-448E-4C93-A261-D9D513F809E3}"/>
    <cellStyle name="Comma 4 36 2 5" xfId="3273" xr:uid="{2CCF578F-12E1-4D0E-AA5B-3AC4256B37BB}"/>
    <cellStyle name="Comma 4 36 2 6" xfId="3274" xr:uid="{578BB6AD-1088-4CD1-8618-0131853DD546}"/>
    <cellStyle name="Comma 4 36 2 6 2" xfId="3275" xr:uid="{495A5DAE-2226-443D-A5F8-1449B05B2D87}"/>
    <cellStyle name="Comma 4 36 2 7" xfId="3276" xr:uid="{2E61395F-3AD3-4892-8D6C-423DA5096ADC}"/>
    <cellStyle name="Comma 4 36 2 8" xfId="3277" xr:uid="{95247272-E6E0-4FF5-A022-34994F97F5D1}"/>
    <cellStyle name="Comma 4 36 2 9" xfId="3278" xr:uid="{BEAE47D3-53A9-4298-B1A3-D1DFA40721AF}"/>
    <cellStyle name="Comma 4 36 3" xfId="3279" xr:uid="{2D7DD790-61EC-4260-A073-E4C9DDB9E4AC}"/>
    <cellStyle name="Comma 4 36 3 2" xfId="3280" xr:uid="{17C12254-CF48-4F69-B67F-7979FC4D925C}"/>
    <cellStyle name="Comma 4 36 3 2 2" xfId="3281" xr:uid="{77ED6DC3-366E-471F-8442-0D92DDB83B25}"/>
    <cellStyle name="Comma 4 36 3 2 2 2" xfId="3282" xr:uid="{47581E5C-323C-4D4A-B5D9-C739CB0D810A}"/>
    <cellStyle name="Comma 4 36 3 2 3" xfId="3283" xr:uid="{4521758F-3AF4-4E5E-9DFC-6318A481F283}"/>
    <cellStyle name="Comma 4 36 3 2 4" xfId="3284" xr:uid="{96A72073-0156-4DFC-894B-3011768A07F7}"/>
    <cellStyle name="Comma 4 36 3 2 5" xfId="3285" xr:uid="{098DFB6B-8FA4-4B41-8413-0ACB877DEA8E}"/>
    <cellStyle name="Comma 4 36 3 3" xfId="3286" xr:uid="{0C8A0273-CFCF-483D-B0C9-9A504CD10EBA}"/>
    <cellStyle name="Comma 4 36 3 3 2" xfId="3287" xr:uid="{3E776680-49F4-4074-8B30-88B236800075}"/>
    <cellStyle name="Comma 4 36 3 4" xfId="3288" xr:uid="{93D520D5-52B7-4D07-8409-6FDC201FB98D}"/>
    <cellStyle name="Comma 4 36 3 5" xfId="3289" xr:uid="{4D3F41FD-EE99-4DD2-B12E-A4AD70B392EC}"/>
    <cellStyle name="Comma 4 36 4" xfId="3290" xr:uid="{186D6CD2-D523-4741-B7A3-9D03268DEE7A}"/>
    <cellStyle name="Comma 4 36 5" xfId="3291" xr:uid="{9BB675A2-8323-44CA-9EBC-8C301CE66FBC}"/>
    <cellStyle name="Comma 4 36 6" xfId="3292" xr:uid="{9998A591-AEA9-4FF8-9A29-E9795BEA8A8B}"/>
    <cellStyle name="Comma 4 36 6 2" xfId="3293" xr:uid="{A39A8610-723B-48D5-9944-28791F3035F7}"/>
    <cellStyle name="Comma 4 36 7" xfId="3294" xr:uid="{D53F2057-4B19-4485-9857-E0037FEAAEA6}"/>
    <cellStyle name="Comma 4 36 8" xfId="3295" xr:uid="{750B9A20-0CD5-4CBA-B642-A457C32487D7}"/>
    <cellStyle name="Comma 4 36 9" xfId="3296" xr:uid="{6E6E334C-5CE1-4F34-AEA3-000111B09A97}"/>
    <cellStyle name="Comma 4 37" xfId="3297" xr:uid="{2E4DB399-ED3E-4BF3-80BD-24397FA54121}"/>
    <cellStyle name="Comma 4 38" xfId="3298" xr:uid="{C4E73AC5-22BD-4AB1-9B1C-0B2089FFD4A3}"/>
    <cellStyle name="Comma 4 39" xfId="3299" xr:uid="{9D82CC7C-938E-486B-911F-2E24F4093F0E}"/>
    <cellStyle name="Comma 4 4" xfId="3300" xr:uid="{1477233D-E690-4AC2-838A-329AAB58CC2B}"/>
    <cellStyle name="Comma 4 4 2" xfId="3301" xr:uid="{8648B719-03D3-4BFB-9DC1-774AA80D8DF1}"/>
    <cellStyle name="Comma 4 4 2 2" xfId="3302" xr:uid="{B74F560B-8AAC-4DBA-A98A-11712656C9BD}"/>
    <cellStyle name="Comma 4 4 2 3" xfId="3303" xr:uid="{CB231635-4E8A-44EC-87B9-7D4BA87BD946}"/>
    <cellStyle name="Comma 4 4 3" xfId="3304" xr:uid="{C7BF125B-3918-4108-BEC0-26390283BAA7}"/>
    <cellStyle name="Comma 4 4 3 2" xfId="3305" xr:uid="{53DE3BD8-5E1B-4410-8397-D9B7B83E3FC4}"/>
    <cellStyle name="Comma 4 4 3 3" xfId="3306" xr:uid="{8D33BB9E-B928-4D59-96FC-BD4586709DC3}"/>
    <cellStyle name="Comma 4 4 4" xfId="3307" xr:uid="{B3405D1B-6277-4F07-B030-0F5EA57CAC8D}"/>
    <cellStyle name="Comma 4 4 4 2" xfId="3308" xr:uid="{348C5751-DE77-4641-8875-CE2E12CCEE55}"/>
    <cellStyle name="Comma 4 4 4 3" xfId="3309" xr:uid="{83ED4527-306A-4D9E-83E2-E82D8E5FE313}"/>
    <cellStyle name="Comma 4 4 5" xfId="3310" xr:uid="{DF065F33-3485-4434-A96F-0990BEDE089A}"/>
    <cellStyle name="Comma 4 4 5 2" xfId="3311" xr:uid="{38384AD8-B3C9-40EE-B2EB-1F6A560B58BA}"/>
    <cellStyle name="Comma 4 4 5 3" xfId="3312" xr:uid="{75FA4A96-AD34-47EB-BCE0-C3211F4BC948}"/>
    <cellStyle name="Comma 4 4 6" xfId="3313" xr:uid="{6BAF4276-D608-4A89-87A1-04FBE66DE61E}"/>
    <cellStyle name="Comma 4 4 6 2" xfId="3314" xr:uid="{FEE59C9D-4679-45BC-AE6D-D1E77F2D5ECE}"/>
    <cellStyle name="Comma 4 4 6 3" xfId="3315" xr:uid="{1D171B57-2EB3-4ED8-BBDD-97BEDB29A47D}"/>
    <cellStyle name="Comma 4 4 7" xfId="3316" xr:uid="{25A648F9-BC51-4C6D-A46F-268100E1110F}"/>
    <cellStyle name="Comma 4 4 8" xfId="3317" xr:uid="{7EE4F1F0-921A-47A0-A1CD-B46F7E6EED8A}"/>
    <cellStyle name="Comma 4 40" xfId="3318" xr:uid="{82701DAA-3AD5-4EDE-8C54-D6382D9F31DA}"/>
    <cellStyle name="Comma 4 41" xfId="3319" xr:uid="{59E17775-5457-45B6-A041-577434CD28C5}"/>
    <cellStyle name="Comma 4 41 2" xfId="3320" xr:uid="{BE5CCAA4-E235-47AC-A83C-03254E248905}"/>
    <cellStyle name="Comma 4 41 2 2" xfId="3321" xr:uid="{CC4B3AAF-7071-4CBA-B112-DEDA9E528E80}"/>
    <cellStyle name="Comma 4 41 2 2 2" xfId="3322" xr:uid="{3C95F528-1E94-4C06-96B6-7D6861096F9B}"/>
    <cellStyle name="Comma 4 41 2 3" xfId="3323" xr:uid="{3F700D03-7FFF-4EC5-9C60-4CF077BD91B0}"/>
    <cellStyle name="Comma 4 41 2 4" xfId="3324" xr:uid="{8944A1EA-B729-41E7-829F-E25E1C3D2A7E}"/>
    <cellStyle name="Comma 4 41 2 5" xfId="3325" xr:uid="{556AF499-2370-4CC5-B1E4-DF3563C62AF7}"/>
    <cellStyle name="Comma 4 41 3" xfId="3326" xr:uid="{D21F0191-0035-4E9D-91F3-64F9FFD87C90}"/>
    <cellStyle name="Comma 4 41 3 2" xfId="3327" xr:uid="{DC2AD2E5-9372-42B7-BCC3-AFD06E1F311E}"/>
    <cellStyle name="Comma 4 41 4" xfId="3328" xr:uid="{E7C22E09-8420-4725-A46D-2B9DC4867903}"/>
    <cellStyle name="Comma 4 41 5" xfId="3329" xr:uid="{FC7E2914-CE8A-4B3E-8AAA-99DCA9034CE6}"/>
    <cellStyle name="Comma 4 42" xfId="3330" xr:uid="{3B87B7E0-7E19-452E-B2A9-B848436A907C}"/>
    <cellStyle name="Comma 4 43" xfId="3331" xr:uid="{011C03C0-14FA-445C-96B8-FA7156F3F32C}"/>
    <cellStyle name="Comma 4 44" xfId="3332" xr:uid="{71919A3D-DFA3-4699-AA8A-3617588DE169}"/>
    <cellStyle name="Comma 4 45" xfId="3333" xr:uid="{560408AA-9DF7-4166-8882-767ACB3AE9F8}"/>
    <cellStyle name="Comma 4 46" xfId="3334" xr:uid="{0058F96A-69D3-4BB6-B405-D4D49450D1B1}"/>
    <cellStyle name="Comma 4 47" xfId="3335" xr:uid="{93A0E334-64CC-4CBE-8F7C-6E03D932DB62}"/>
    <cellStyle name="Comma 4 48" xfId="3336" xr:uid="{1AA06CCD-40AA-4FF1-A560-823152285BD8}"/>
    <cellStyle name="Comma 4 49" xfId="3337" xr:uid="{EC5BF72D-0072-4181-94A6-DF8D27C5C03D}"/>
    <cellStyle name="Comma 4 5" xfId="3338" xr:uid="{9823E780-B66D-4DB4-8552-380471807C42}"/>
    <cellStyle name="Comma 4 5 2" xfId="3339" xr:uid="{E0184D06-125D-4E56-82E4-A7F905F32BFA}"/>
    <cellStyle name="Comma 4 5 2 2" xfId="3340" xr:uid="{3D1046C8-10CD-49A8-B43C-6D679154C0E9}"/>
    <cellStyle name="Comma 4 5 2 3" xfId="3341" xr:uid="{C68E5287-4873-4442-987A-88A7F9C15225}"/>
    <cellStyle name="Comma 4 5 3" xfId="3342" xr:uid="{E93C3C1A-B320-4B22-AF79-0320405A91B6}"/>
    <cellStyle name="Comma 4 5 3 2" xfId="3343" xr:uid="{CF8F1F86-199F-4EDD-AEC9-60E29AFDF4F8}"/>
    <cellStyle name="Comma 4 5 3 3" xfId="3344" xr:uid="{9A07BAC8-AED3-40A2-A0E5-8CD946847949}"/>
    <cellStyle name="Comma 4 5 4" xfId="3345" xr:uid="{FBC2D300-2A22-4A6C-AB5B-2D410557B946}"/>
    <cellStyle name="Comma 4 5 4 2" xfId="3346" xr:uid="{F686E9F7-2E77-40F9-B892-D1EFFB576AC1}"/>
    <cellStyle name="Comma 4 5 4 3" xfId="3347" xr:uid="{E5AB06C6-98EE-4602-912C-E272A5A4CCD5}"/>
    <cellStyle name="Comma 4 5 5" xfId="3348" xr:uid="{025474FB-1919-4134-BD35-8535324D8D93}"/>
    <cellStyle name="Comma 4 5 5 2" xfId="3349" xr:uid="{6E2B75B8-AC67-469C-A44F-5B3EE7E6B2A2}"/>
    <cellStyle name="Comma 4 5 5 3" xfId="3350" xr:uid="{0BA9B739-C33D-469C-81E4-B1D77587257A}"/>
    <cellStyle name="Comma 4 5 6" xfId="3351" xr:uid="{383789FF-7F61-4D6C-A9F0-157A1A2D1D30}"/>
    <cellStyle name="Comma 4 5 6 2" xfId="3352" xr:uid="{66A1C52A-1487-479F-A62B-0C78F2E5A69F}"/>
    <cellStyle name="Comma 4 5 6 3" xfId="3353" xr:uid="{4D01B2F1-F05B-4528-AF02-67440149E58D}"/>
    <cellStyle name="Comma 4 5 7" xfId="3354" xr:uid="{2530B364-C363-43D1-B7A2-B8BAAEEFE518}"/>
    <cellStyle name="Comma 4 5 8" xfId="3355" xr:uid="{D794B942-13DB-477F-B61C-F8D6DE31E74E}"/>
    <cellStyle name="Comma 4 50" xfId="3356" xr:uid="{55D18AE1-5353-4C05-AD48-1692560CC7B8}"/>
    <cellStyle name="Comma 4 51" xfId="3357" xr:uid="{EEF34635-6DD3-4776-8022-1CA32B4C0703}"/>
    <cellStyle name="Comma 4 52" xfId="3358" xr:uid="{DE14E30B-EEA8-4DFD-8789-347C618394D0}"/>
    <cellStyle name="Comma 4 53" xfId="3359" xr:uid="{99D7441C-F1C8-462A-BF8C-2384919F7FAB}"/>
    <cellStyle name="Comma 4 54" xfId="3360" xr:uid="{4B136F9C-D6F9-40DD-8276-09FDE519B018}"/>
    <cellStyle name="Comma 4 55" xfId="3361" xr:uid="{8BFAA399-3855-4064-A6D0-0D8292D8554B}"/>
    <cellStyle name="Comma 4 56" xfId="3362" xr:uid="{488C74E7-0938-47DB-9231-D25C8B1FA2F2}"/>
    <cellStyle name="Comma 4 57" xfId="3363" xr:uid="{951DEBFA-509F-4FDD-A989-E183C684E2F6}"/>
    <cellStyle name="Comma 4 58" xfId="3364" xr:uid="{2A3FFDAD-17A6-4708-9183-6B2A19565A80}"/>
    <cellStyle name="Comma 4 59" xfId="3365" xr:uid="{B8F2489A-D9E8-481D-B047-873680BFD61C}"/>
    <cellStyle name="Comma 4 6" xfId="3366" xr:uid="{C543E3AD-B70E-48DA-8683-C69E720B744D}"/>
    <cellStyle name="Comma 4 6 2" xfId="3367" xr:uid="{D385B1D4-C4C4-4B65-8EF3-464AEDD1DB14}"/>
    <cellStyle name="Comma 4 6 3" xfId="3368" xr:uid="{D989AFCA-3625-469F-9700-10A5C5D33B5C}"/>
    <cellStyle name="Comma 4 60" xfId="3369" xr:uid="{C73990C6-89DA-46E7-B8D6-43D3A84D453C}"/>
    <cellStyle name="Comma 4 61" xfId="3370" xr:uid="{6DA5455D-66D9-4C9A-9BDD-BA6AC53B2CE4}"/>
    <cellStyle name="Comma 4 62" xfId="3371" xr:uid="{5D649158-A2E1-4749-BB59-A44B1905BEEE}"/>
    <cellStyle name="Comma 4 63" xfId="3372" xr:uid="{2D41E9F2-7CBB-4052-8CA1-CD6960141D89}"/>
    <cellStyle name="Comma 4 64" xfId="3373" xr:uid="{D4B8EE6C-9F3E-483F-AC5F-50EDF0FFF4A2}"/>
    <cellStyle name="Comma 4 65" xfId="3374" xr:uid="{511A69AD-AB91-4502-ADE8-FF466E9BFB75}"/>
    <cellStyle name="Comma 4 66" xfId="3375" xr:uid="{A824005C-8BC6-405C-85C1-CD2EB613C6A0}"/>
    <cellStyle name="Comma 4 67" xfId="3376" xr:uid="{E5CB04C1-7656-4C98-A95D-F925748D142A}"/>
    <cellStyle name="Comma 4 68" xfId="3377" xr:uid="{1850EBCB-38A2-4279-8D41-2EB012C7A064}"/>
    <cellStyle name="Comma 4 69" xfId="3378" xr:uid="{D8AF9128-A552-4B43-8EBF-B1C416749A18}"/>
    <cellStyle name="Comma 4 7" xfId="3379" xr:uid="{1A8A87E8-DA6D-4F4E-9AF9-DB76F9E4CB4B}"/>
    <cellStyle name="Comma 4 7 2" xfId="3380" xr:uid="{5C321101-C306-4BA0-8D50-B83601D4DC0A}"/>
    <cellStyle name="Comma 4 7 3" xfId="3381" xr:uid="{4E4EC335-B736-46AF-B974-0FE1CCD994E2}"/>
    <cellStyle name="Comma 4 70" xfId="3382" xr:uid="{8156DFED-0EA2-42CC-A9DF-7B42B241ECFA}"/>
    <cellStyle name="Comma 4 71" xfId="3383" xr:uid="{B5034B50-97F3-44CE-A40F-A79D911AE295}"/>
    <cellStyle name="Comma 4 72" xfId="3384" xr:uid="{8259CDDC-5C5A-445C-AED4-E5F5455E180F}"/>
    <cellStyle name="Comma 4 73" xfId="3385" xr:uid="{96C55FFB-9DFA-4D9B-8D6F-5C9BC403D743}"/>
    <cellStyle name="Comma 4 74" xfId="3386" xr:uid="{97FED1B9-D280-4FD0-A10C-EF1CE386A801}"/>
    <cellStyle name="Comma 4 75" xfId="3387" xr:uid="{F527E73E-4312-4F54-B0C0-A1EEF2BCD66E}"/>
    <cellStyle name="Comma 4 76" xfId="3388" xr:uid="{47677045-2A10-4C6A-8344-B5F9265C24A0}"/>
    <cellStyle name="Comma 4 77" xfId="3389" xr:uid="{9EFBC92A-251E-4D56-97BB-21DB15EFEA9F}"/>
    <cellStyle name="Comma 4 78" xfId="3390" xr:uid="{D055AF3B-BD4D-4994-B66A-F8CCE151FB07}"/>
    <cellStyle name="Comma 4 79" xfId="3391" xr:uid="{1B49013C-939A-4A4F-816D-9D3C48BD555E}"/>
    <cellStyle name="Comma 4 8" xfId="3392" xr:uid="{C20336C9-44D2-4641-9BC3-7F4E0357647B}"/>
    <cellStyle name="Comma 4 8 2" xfId="3393" xr:uid="{645EB76D-CFB9-4F06-BFF3-2CF35192378F}"/>
    <cellStyle name="Comma 4 8 3" xfId="3394" xr:uid="{22110E60-3EB4-4823-A6F7-E4D4272B5729}"/>
    <cellStyle name="Comma 4 80" xfId="3395" xr:uid="{EC258554-6118-41F5-81A9-EFF8FAACE1BE}"/>
    <cellStyle name="Comma 4 81" xfId="3396" xr:uid="{EF6E4438-29FC-4064-9B7B-41D86BEC0C2E}"/>
    <cellStyle name="Comma 4 82" xfId="3397" xr:uid="{A5B40984-63E9-43A7-8934-2A877BB45DA8}"/>
    <cellStyle name="Comma 4 82 2" xfId="3398" xr:uid="{D1734A0D-B21C-4C98-86B5-A723875C6DF3}"/>
    <cellStyle name="Comma 4 83" xfId="3399" xr:uid="{D7AC5800-F412-4D88-967D-25F3D16E730D}"/>
    <cellStyle name="Comma 4 84" xfId="3400" xr:uid="{DC19BEF3-6B08-4E23-8069-B86E2CE5C9CF}"/>
    <cellStyle name="Comma 4 85" xfId="3401" xr:uid="{4C59D988-E4B6-43A0-92F2-2B71301B4FE8}"/>
    <cellStyle name="Comma 4 86" xfId="2844" xr:uid="{8F9F6AF5-7714-4C8C-98BF-461D6013A74E}"/>
    <cellStyle name="Comma 4 9" xfId="3402" xr:uid="{41493B86-E79B-400F-A5E0-F427AADD39F6}"/>
    <cellStyle name="Comma 4 9 2" xfId="3403" xr:uid="{01080352-C5F7-4D46-973E-A639F4B0F69B}"/>
    <cellStyle name="Comma 4 9 3" xfId="3404" xr:uid="{117E88C4-E5E9-484E-AF69-FB801C15323C}"/>
    <cellStyle name="Comma 40" xfId="148" xr:uid="{A4646308-4F05-4B25-8DA6-EB2884E2E005}"/>
    <cellStyle name="Comma 40 2" xfId="149" xr:uid="{2578B81C-040E-4C6A-A8CA-1D55359173EF}"/>
    <cellStyle name="Comma 41" xfId="150" xr:uid="{84FD279E-F097-441C-B639-D7B3B900A368}"/>
    <cellStyle name="Comma 41 2" xfId="151" xr:uid="{37A780A1-477E-49E4-AFC9-A962B959D9C3}"/>
    <cellStyle name="Comma 42" xfId="152" xr:uid="{66089432-A8EC-4491-AB80-E9780396BDC8}"/>
    <cellStyle name="Comma 42 2" xfId="153" xr:uid="{CBE1AB2E-1E95-46ED-9F50-4786F29DA408}"/>
    <cellStyle name="Comma 43" xfId="154" xr:uid="{E4A6E083-4444-4234-9223-41631A33F510}"/>
    <cellStyle name="Comma 43 2" xfId="155" xr:uid="{5E0C2BCB-BA59-4C03-A0BA-E79DE190E2CE}"/>
    <cellStyle name="Comma 44" xfId="156" xr:uid="{ED517CF7-B96B-4620-A008-0CB091B23862}"/>
    <cellStyle name="Comma 44 2" xfId="157" xr:uid="{401A8870-84EA-4131-850B-A1A05CF22406}"/>
    <cellStyle name="Comma 45" xfId="158" xr:uid="{B1B2EB88-53A9-4D5C-B513-AA8CC56A7F30}"/>
    <cellStyle name="Comma 45 2" xfId="159" xr:uid="{6C55E051-F552-4290-A422-C7AD29138F64}"/>
    <cellStyle name="Comma 46" xfId="160" xr:uid="{59B8620B-02DC-4277-80A9-2C788B3ECD9F}"/>
    <cellStyle name="Comma 46 2" xfId="161" xr:uid="{8A54F89B-CBEA-471F-BD7F-09DAC1A931AF}"/>
    <cellStyle name="Comma 47" xfId="162" xr:uid="{6509828B-23E0-45B0-8C00-347C243105AC}"/>
    <cellStyle name="Comma 47 2" xfId="163" xr:uid="{BC93BC1A-764B-4680-BA47-6AC612F008CD}"/>
    <cellStyle name="Comma 48" xfId="164" xr:uid="{B398EB85-6CD5-40AB-9253-08AA28B58429}"/>
    <cellStyle name="Comma 48 2" xfId="165" xr:uid="{A7769A8A-3A31-4926-AF0A-AF70A8B56E43}"/>
    <cellStyle name="Comma 49" xfId="166" xr:uid="{5B003FB0-725E-4F34-B73F-248C0E7A72D5}"/>
    <cellStyle name="Comma 49 2" xfId="167" xr:uid="{E7D3A900-3EA9-4B92-B02F-350AC24059C1}"/>
    <cellStyle name="Comma 5" xfId="168" xr:uid="{D686A0DA-8A7F-47FA-A707-8FF3BAC20A16}"/>
    <cellStyle name="Comma 5 10" xfId="3406" xr:uid="{1795521B-87A1-4B4A-B6C9-D8640C2AEE08}"/>
    <cellStyle name="Comma 5 11" xfId="3407" xr:uid="{3FBCF323-A256-4530-98BA-B41E2021DBDD}"/>
    <cellStyle name="Comma 5 12" xfId="3408" xr:uid="{DF9A77C6-2D36-4D1D-9BF9-8DF4C913E524}"/>
    <cellStyle name="Comma 5 13" xfId="3409" xr:uid="{8C98DCE4-B323-4707-9BFC-27F4C90EE149}"/>
    <cellStyle name="Comma 5 14" xfId="3410" xr:uid="{6C7E1286-ED69-4175-BB8E-70260B04B71D}"/>
    <cellStyle name="Comma 5 15" xfId="3411" xr:uid="{894C7AA3-C0D9-4AC3-AFE5-ED2DAE98BE08}"/>
    <cellStyle name="Comma 5 16" xfId="3412" xr:uid="{8BAFB2D9-550A-44D4-92FA-95672AB3B55D}"/>
    <cellStyle name="Comma 5 17" xfId="3413" xr:uid="{7F5E02DA-1AFD-4B1D-9801-77F5120F9FA0}"/>
    <cellStyle name="Comma 5 18" xfId="3414" xr:uid="{C31378A2-4674-4300-8C9C-29E3D778B5B5}"/>
    <cellStyle name="Comma 5 19" xfId="3415" xr:uid="{599BEFD4-7BB8-4DA8-894F-0AF0DEE89777}"/>
    <cellStyle name="Comma 5 2" xfId="169" xr:uid="{2DFAB943-F18E-4AA0-A385-928588D863B4}"/>
    <cellStyle name="Comma 5 2 10" xfId="3417" xr:uid="{0757C186-98B0-4FE9-98AD-37C88F71E04D}"/>
    <cellStyle name="Comma 5 2 11" xfId="3418" xr:uid="{0BE45084-1530-452A-ABE6-352B1C337F35}"/>
    <cellStyle name="Comma 5 2 12" xfId="3419" xr:uid="{01EF1536-0349-4D6D-93CC-A42DD04B77F7}"/>
    <cellStyle name="Comma 5 2 12 2" xfId="3420" xr:uid="{1B217C6C-9B40-4973-9D94-A1736CEB0598}"/>
    <cellStyle name="Comma 5 2 12 2 2" xfId="3421" xr:uid="{DD1F6E08-BFC8-4EEB-8F6F-F9213A15ACE9}"/>
    <cellStyle name="Comma 5 2 12 2 2 2" xfId="3422" xr:uid="{DCF9CFE0-20BD-4164-9A55-B64C710B0E32}"/>
    <cellStyle name="Comma 5 2 12 2 3" xfId="3423" xr:uid="{9B8D2657-552E-498A-99EB-8F81E402794C}"/>
    <cellStyle name="Comma 5 2 12 2 4" xfId="3424" xr:uid="{E81BD236-A2E0-487C-AA69-16011731AECA}"/>
    <cellStyle name="Comma 5 2 12 2 5" xfId="3425" xr:uid="{01FC5023-B711-4761-BAB8-CEAD974F05CB}"/>
    <cellStyle name="Comma 5 2 12 3" xfId="3426" xr:uid="{0AAC8DDB-81F8-46BE-AC98-7B452998EC5E}"/>
    <cellStyle name="Comma 5 2 12 3 2" xfId="3427" xr:uid="{5406803A-A8DE-4D65-AC73-E940F5C78149}"/>
    <cellStyle name="Comma 5 2 12 4" xfId="3428" xr:uid="{E517B7FC-AB4A-463F-B6A1-B72B7C1CA768}"/>
    <cellStyle name="Comma 5 2 12 5" xfId="3429" xr:uid="{6E0807DC-3B96-4417-8D2D-E36B3F3E20D8}"/>
    <cellStyle name="Comma 5 2 13" xfId="3430" xr:uid="{34B8F3AE-83EF-4A72-AFC4-91464AA657C0}"/>
    <cellStyle name="Comma 5 2 14" xfId="3431" xr:uid="{1B05B0A7-71F0-4B13-90F0-81C5DD8C3DCA}"/>
    <cellStyle name="Comma 5 2 15" xfId="3432" xr:uid="{1FE6F735-B363-4E93-A513-1D3EC96A0F2B}"/>
    <cellStyle name="Comma 5 2 16" xfId="3433" xr:uid="{1C950506-B3FB-4C77-A56B-7357C5E48930}"/>
    <cellStyle name="Comma 5 2 16 2" xfId="3434" xr:uid="{40F3E70B-983D-4AFA-83EF-0150941BE64E}"/>
    <cellStyle name="Comma 5 2 17" xfId="3435" xr:uid="{DD729ED7-D0AB-407D-B094-BB21513D45E0}"/>
    <cellStyle name="Comma 5 2 18" xfId="3436" xr:uid="{E38038E0-5F84-4F95-ADFB-261E9A76837A}"/>
    <cellStyle name="Comma 5 2 19" xfId="3437" xr:uid="{7E030EE4-34AF-4485-8075-016A310C8FB9}"/>
    <cellStyle name="Comma 5 2 2" xfId="3438" xr:uid="{585D2EF5-39E3-437F-B0C4-4122C2C4C787}"/>
    <cellStyle name="Comma 5 2 2 10" xfId="3439" xr:uid="{5E6EE6AC-BA62-4FB2-BA72-913258539E7F}"/>
    <cellStyle name="Comma 5 2 2 11" xfId="3440" xr:uid="{A96D1A9D-747C-4983-93B8-372925EBC4EF}"/>
    <cellStyle name="Comma 5 2 2 11 2" xfId="3441" xr:uid="{A60004A3-879F-45B2-ADDF-5B2389AF5F2F}"/>
    <cellStyle name="Comma 5 2 2 11 2 2" xfId="3442" xr:uid="{EC9A7758-ED1D-4EA5-B2BB-D22FE69AB0BF}"/>
    <cellStyle name="Comma 5 2 2 11 2 2 2" xfId="3443" xr:uid="{EFD5A58E-5910-40AE-AA47-168DD53A5DDB}"/>
    <cellStyle name="Comma 5 2 2 11 2 3" xfId="3444" xr:uid="{A580BF71-E007-46C1-A992-50D2F2A2C577}"/>
    <cellStyle name="Comma 5 2 2 11 2 4" xfId="3445" xr:uid="{AAB2820F-18B1-4670-96A4-822873F044D7}"/>
    <cellStyle name="Comma 5 2 2 11 2 5" xfId="3446" xr:uid="{BA8CCCED-DB57-49FD-86BA-2FF2D04F5F63}"/>
    <cellStyle name="Comma 5 2 2 11 3" xfId="3447" xr:uid="{57460744-2E41-45AC-8CD2-2622BD1934AB}"/>
    <cellStyle name="Comma 5 2 2 11 3 2" xfId="3448" xr:uid="{39A30466-357F-49AF-AD30-AA10B35072D7}"/>
    <cellStyle name="Comma 5 2 2 11 4" xfId="3449" xr:uid="{1BEF16E5-D094-41AB-84C0-215C540C632E}"/>
    <cellStyle name="Comma 5 2 2 11 5" xfId="3450" xr:uid="{14F24916-0D29-4F48-AB11-D37F72B351AC}"/>
    <cellStyle name="Comma 5 2 2 12" xfId="3451" xr:uid="{6B5C33B8-C65A-4BCE-9EFD-81BCEC6DF7F5}"/>
    <cellStyle name="Comma 5 2 2 13" xfId="3452" xr:uid="{5A71E7B5-9CA5-481E-8045-FCE42264B4FF}"/>
    <cellStyle name="Comma 5 2 2 14" xfId="3453" xr:uid="{CAAB73F5-8DAE-430E-9728-E6BD1CCE2F8E}"/>
    <cellStyle name="Comma 5 2 2 15" xfId="3454" xr:uid="{10C884A1-874B-49DF-B961-6AA9DBA7C9FA}"/>
    <cellStyle name="Comma 5 2 2 15 2" xfId="3455" xr:uid="{C52F3594-5827-4E47-8DB9-958D5C03862A}"/>
    <cellStyle name="Comma 5 2 2 16" xfId="3456" xr:uid="{C64C1556-3542-4DFB-BBCE-6ABA69B6E9FB}"/>
    <cellStyle name="Comma 5 2 2 17" xfId="3457" xr:uid="{D1A29B92-E2D0-4AE2-88EF-8C002F1E8E62}"/>
    <cellStyle name="Comma 5 2 2 18" xfId="3458" xr:uid="{9E1E2876-8354-4481-8586-F2BFB86126B1}"/>
    <cellStyle name="Comma 5 2 2 2" xfId="3459" xr:uid="{4D4D8CDE-DA75-450E-A1DB-BAD87B126E97}"/>
    <cellStyle name="Comma 5 2 2 2 10" xfId="3460" xr:uid="{F1D6932D-78F8-45ED-A6F3-5B9F3275379C}"/>
    <cellStyle name="Comma 5 2 2 2 11" xfId="3461" xr:uid="{7B74B534-DDCB-4CDC-AA26-5AE4A0CF1C30}"/>
    <cellStyle name="Comma 5 2 2 2 12" xfId="3462" xr:uid="{98046D65-EB44-46C1-B983-29B93B706DB1}"/>
    <cellStyle name="Comma 5 2 2 2 13" xfId="3463" xr:uid="{BBF6BAFA-9DFB-47FC-B641-5F963798EDD9}"/>
    <cellStyle name="Comma 5 2 2 2 13 2" xfId="3464" xr:uid="{39A353D8-C03D-4ED1-86F5-EF5B6B739BA8}"/>
    <cellStyle name="Comma 5 2 2 2 14" xfId="3465" xr:uid="{5AE7C1D2-D58E-46CE-A5C7-2676293CFB2C}"/>
    <cellStyle name="Comma 5 2 2 2 15" xfId="3466" xr:uid="{CA65806C-815D-42F9-8BCB-740F86CD0C63}"/>
    <cellStyle name="Comma 5 2 2 2 16" xfId="3467" xr:uid="{410BD5B6-A823-471C-BAF5-223BA52FCA13}"/>
    <cellStyle name="Comma 5 2 2 2 2" xfId="3468" xr:uid="{94171552-5135-4E26-84A5-C907A3DB4537}"/>
    <cellStyle name="Comma 5 2 2 2 2 10" xfId="3469" xr:uid="{46AE1E1B-AA1C-4D92-AC38-2D72D35E84E9}"/>
    <cellStyle name="Comma 5 2 2 2 2 11" xfId="3470" xr:uid="{6456139F-A586-4AA4-A289-9539E6CA9A86}"/>
    <cellStyle name="Comma 5 2 2 2 2 12" xfId="3471" xr:uid="{F9561181-FEFF-41C1-9851-A4B2F06669FD}"/>
    <cellStyle name="Comma 5 2 2 2 2 13" xfId="3472" xr:uid="{BE4BE0FE-148D-456D-BC34-E9A3BEA48C4F}"/>
    <cellStyle name="Comma 5 2 2 2 2 13 2" xfId="3473" xr:uid="{953EDD16-3BFF-41AC-A608-8AFF6AE6B99F}"/>
    <cellStyle name="Comma 5 2 2 2 2 14" xfId="3474" xr:uid="{FD9DD97C-6F6B-46F3-8D15-29A7DA5A6BA2}"/>
    <cellStyle name="Comma 5 2 2 2 2 15" xfId="3475" xr:uid="{D332DCD3-7A8B-43C3-B9C7-28D606B140F5}"/>
    <cellStyle name="Comma 5 2 2 2 2 16" xfId="3476" xr:uid="{E06C1F4B-AB29-4595-B347-1F31930020A2}"/>
    <cellStyle name="Comma 5 2 2 2 2 2" xfId="3477" xr:uid="{C16DADA6-F698-4489-9211-CAB438D1CF43}"/>
    <cellStyle name="Comma 5 2 2 2 2 2 10" xfId="3478" xr:uid="{0AAD56B6-3902-4292-961E-4297BE79952B}"/>
    <cellStyle name="Comma 5 2 2 2 2 2 11" xfId="3479" xr:uid="{D8B15518-5E59-46C3-9374-831A64C849C0}"/>
    <cellStyle name="Comma 5 2 2 2 2 2 12" xfId="3480" xr:uid="{BFB9EB2C-6F64-46AF-BD0A-DE606F25022D}"/>
    <cellStyle name="Comma 5 2 2 2 2 2 12 2" xfId="3481" xr:uid="{126D90AF-AA6C-4FF0-B8E2-4ACB79CF0940}"/>
    <cellStyle name="Comma 5 2 2 2 2 2 13" xfId="3482" xr:uid="{84B3A3FE-509D-41E5-9AC4-CF503FE22B74}"/>
    <cellStyle name="Comma 5 2 2 2 2 2 14" xfId="3483" xr:uid="{29E3F09A-5B2B-47B4-8BAC-C5563630BB66}"/>
    <cellStyle name="Comma 5 2 2 2 2 2 15" xfId="3484" xr:uid="{4E79635A-1952-4E7C-87F4-7C45625FA0B2}"/>
    <cellStyle name="Comma 5 2 2 2 2 2 2" xfId="3485" xr:uid="{7E2EE0BE-166E-43AE-860B-4C264C6A0A76}"/>
    <cellStyle name="Comma 5 2 2 2 2 2 2 2" xfId="3486" xr:uid="{54F1CCBA-0696-4F10-836E-13A4616D3EF1}"/>
    <cellStyle name="Comma 5 2 2 2 2 2 2 2 2" xfId="3487" xr:uid="{F0CCFE49-A4F7-48FD-AF66-07CEE61C87D5}"/>
    <cellStyle name="Comma 5 2 2 2 2 2 2 2 2 2" xfId="3488" xr:uid="{EA6990BB-8470-4C2E-8532-EACE4E47D39C}"/>
    <cellStyle name="Comma 5 2 2 2 2 2 2 2 2 2 2" xfId="3489" xr:uid="{644DD4B7-347A-4FD8-8CA6-8B407C249DD5}"/>
    <cellStyle name="Comma 5 2 2 2 2 2 2 2 2 2 2 2" xfId="3490" xr:uid="{8FA27364-17C8-450E-85C1-402BC5C74B2C}"/>
    <cellStyle name="Comma 5 2 2 2 2 2 2 2 2 2 3" xfId="3491" xr:uid="{8FCBB0C8-FBBD-4343-B9EC-F73A74C8256A}"/>
    <cellStyle name="Comma 5 2 2 2 2 2 2 2 2 2 4" xfId="3492" xr:uid="{3B33DBAD-5EDA-4AF3-8064-0EF780BB3FFF}"/>
    <cellStyle name="Comma 5 2 2 2 2 2 2 2 2 2 5" xfId="3493" xr:uid="{012AE78D-C051-4976-A2AB-3DBCC4926693}"/>
    <cellStyle name="Comma 5 2 2 2 2 2 2 2 2 3" xfId="3494" xr:uid="{666D304A-1E3B-4D8F-93B3-0AF034939935}"/>
    <cellStyle name="Comma 5 2 2 2 2 2 2 2 2 3 2" xfId="3495" xr:uid="{DF3B0D68-2B18-4512-A4CC-1848F9BA5937}"/>
    <cellStyle name="Comma 5 2 2 2 2 2 2 2 2 4" xfId="3496" xr:uid="{1A6BA003-1867-47A5-BBA1-989A28FD8395}"/>
    <cellStyle name="Comma 5 2 2 2 2 2 2 2 2 5" xfId="3497" xr:uid="{F8258C73-EF7D-4125-90F4-69E4FBA3DD5E}"/>
    <cellStyle name="Comma 5 2 2 2 2 2 2 2 3" xfId="3498" xr:uid="{FC488B25-309F-4785-A8BD-121EACDF206F}"/>
    <cellStyle name="Comma 5 2 2 2 2 2 2 2 4" xfId="3499" xr:uid="{502E07DC-195B-46E7-9602-6D7AD4378471}"/>
    <cellStyle name="Comma 5 2 2 2 2 2 2 2 5" xfId="3500" xr:uid="{4184F53E-C766-4CE7-BC12-6F30214C3F66}"/>
    <cellStyle name="Comma 5 2 2 2 2 2 2 2 6" xfId="3501" xr:uid="{487DE4DA-AC0D-4492-9C39-20EAAD9C4BB1}"/>
    <cellStyle name="Comma 5 2 2 2 2 2 2 2 6 2" xfId="3502" xr:uid="{CF705E44-3415-4F4E-90D8-73BE143CFA07}"/>
    <cellStyle name="Comma 5 2 2 2 2 2 2 2 7" xfId="3503" xr:uid="{3E5612BB-1E13-461D-BA10-856714A66422}"/>
    <cellStyle name="Comma 5 2 2 2 2 2 2 2 8" xfId="3504" xr:uid="{FDE408FC-E222-4438-B178-EC3E58CA2E41}"/>
    <cellStyle name="Comma 5 2 2 2 2 2 2 2 9" xfId="3505" xr:uid="{2453BD85-899C-4843-B9F2-AE8F0C27CC85}"/>
    <cellStyle name="Comma 5 2 2 2 2 2 2 3" xfId="3506" xr:uid="{A7AB4527-7449-47E6-BABC-E5B7F8FF3E6E}"/>
    <cellStyle name="Comma 5 2 2 2 2 2 2 3 2" xfId="3507" xr:uid="{C1B6EA43-472C-4B90-BD66-28C9B9543F31}"/>
    <cellStyle name="Comma 5 2 2 2 2 2 2 3 2 2" xfId="3508" xr:uid="{0224961A-8A87-4ABC-943C-C3244CDCE25F}"/>
    <cellStyle name="Comma 5 2 2 2 2 2 2 3 2 2 2" xfId="3509" xr:uid="{FAA1170F-13E3-47FE-A90C-C0F5AB13818E}"/>
    <cellStyle name="Comma 5 2 2 2 2 2 2 3 2 3" xfId="3510" xr:uid="{8794222F-ABED-4B9E-A07B-7F342326B129}"/>
    <cellStyle name="Comma 5 2 2 2 2 2 2 3 2 4" xfId="3511" xr:uid="{074AC8B6-C3AB-4E13-BCB2-FD59386C64EE}"/>
    <cellStyle name="Comma 5 2 2 2 2 2 2 3 2 5" xfId="3512" xr:uid="{E99AF548-3BFC-4F01-8EBD-982C0DC33883}"/>
    <cellStyle name="Comma 5 2 2 2 2 2 2 3 3" xfId="3513" xr:uid="{6CA1AF05-E8D4-43C2-8D40-581331720890}"/>
    <cellStyle name="Comma 5 2 2 2 2 2 2 3 3 2" xfId="3514" xr:uid="{A388CDE6-D0E2-42E3-8EF7-92BD5E600D0B}"/>
    <cellStyle name="Comma 5 2 2 2 2 2 2 3 4" xfId="3515" xr:uid="{923E6E0C-CE88-457F-A141-59D31FA27581}"/>
    <cellStyle name="Comma 5 2 2 2 2 2 2 3 5" xfId="3516" xr:uid="{78C428A2-E925-4E77-B4EF-DF65CD159622}"/>
    <cellStyle name="Comma 5 2 2 2 2 2 2 4" xfId="3517" xr:uid="{7D39CA36-E5DB-4718-A5F7-158FBE113591}"/>
    <cellStyle name="Comma 5 2 2 2 2 2 2 5" xfId="3518" xr:uid="{3AD29AEF-3EAA-4C80-BB90-F3745D3E2BCD}"/>
    <cellStyle name="Comma 5 2 2 2 2 2 2 6" xfId="3519" xr:uid="{BDE38B3D-E690-4ABA-A958-9EB3FF5CFDBE}"/>
    <cellStyle name="Comma 5 2 2 2 2 2 2 6 2" xfId="3520" xr:uid="{CC51241E-56CC-4F70-8977-8C058DEB9B25}"/>
    <cellStyle name="Comma 5 2 2 2 2 2 2 7" xfId="3521" xr:uid="{F3C1B3DA-E54B-4EC5-9A46-FC41E8D5FC02}"/>
    <cellStyle name="Comma 5 2 2 2 2 2 2 8" xfId="3522" xr:uid="{D6B0874A-15EE-499F-9887-69452D31AD7C}"/>
    <cellStyle name="Comma 5 2 2 2 2 2 2 9" xfId="3523" xr:uid="{2CA466B6-824D-458F-BD69-EB3A1141B1BC}"/>
    <cellStyle name="Comma 5 2 2 2 2 2 3" xfId="3524" xr:uid="{E45DCB47-20ED-4B20-ADCD-46DA4D097BB3}"/>
    <cellStyle name="Comma 5 2 2 2 2 2 4" xfId="3525" xr:uid="{1D078B65-D97A-4F1F-82B8-EABF85154CA9}"/>
    <cellStyle name="Comma 5 2 2 2 2 2 5" xfId="3526" xr:uid="{13409714-E445-484A-91E6-51A6C5E4733E}"/>
    <cellStyle name="Comma 5 2 2 2 2 2 6" xfId="3527" xr:uid="{FA4C8090-D523-4DE1-930D-F9B0FFC84C35}"/>
    <cellStyle name="Comma 5 2 2 2 2 2 7" xfId="3528" xr:uid="{23562634-E448-44E4-96F7-6F4ADBF4395C}"/>
    <cellStyle name="Comma 5 2 2 2 2 2 8" xfId="3529" xr:uid="{DC9E20CB-0071-47FC-B7FA-44300A45ECAD}"/>
    <cellStyle name="Comma 5 2 2 2 2 2 8 2" xfId="3530" xr:uid="{332BAE59-D9BC-4261-975F-AB8A009060E8}"/>
    <cellStyle name="Comma 5 2 2 2 2 2 8 2 2" xfId="3531" xr:uid="{CB0B34B1-AFEA-4345-A738-D518806D6733}"/>
    <cellStyle name="Comma 5 2 2 2 2 2 8 2 2 2" xfId="3532" xr:uid="{33DF7561-BC0D-4B8E-9135-0AB5A25541B9}"/>
    <cellStyle name="Comma 5 2 2 2 2 2 8 2 3" xfId="3533" xr:uid="{7AFFBE98-A1E1-4BCB-B3CE-315D97B51BF1}"/>
    <cellStyle name="Comma 5 2 2 2 2 2 8 2 4" xfId="3534" xr:uid="{E7E58B2A-4BEE-4E28-9150-D58D13D4242C}"/>
    <cellStyle name="Comma 5 2 2 2 2 2 8 2 5" xfId="3535" xr:uid="{FE73DA33-58CA-4935-95DA-C88E9FFA30EC}"/>
    <cellStyle name="Comma 5 2 2 2 2 2 8 3" xfId="3536" xr:uid="{10214D2F-3A40-4E8A-81CE-3A28D6EAF73C}"/>
    <cellStyle name="Comma 5 2 2 2 2 2 8 3 2" xfId="3537" xr:uid="{AEB56F8C-786F-49D7-B89E-497469964AC7}"/>
    <cellStyle name="Comma 5 2 2 2 2 2 8 4" xfId="3538" xr:uid="{B430C7E1-BAF5-4F11-95B9-C9C009F3FCCF}"/>
    <cellStyle name="Comma 5 2 2 2 2 2 8 5" xfId="3539" xr:uid="{87804DAA-8AE4-421F-AAF8-3BD251FF25EC}"/>
    <cellStyle name="Comma 5 2 2 2 2 2 9" xfId="3540" xr:uid="{37E69748-F043-416B-B1B5-AE242B858BAC}"/>
    <cellStyle name="Comma 5 2 2 2 2 3" xfId="3541" xr:uid="{7F6021AC-45A6-4527-86F2-37137A2F6F5C}"/>
    <cellStyle name="Comma 5 2 2 2 2 4" xfId="3542" xr:uid="{95466767-C5B3-48D4-A1B3-BAF419AA5258}"/>
    <cellStyle name="Comma 5 2 2 2 2 4 2" xfId="3543" xr:uid="{BC4BA28A-C2A3-489E-8B61-DB97802C258A}"/>
    <cellStyle name="Comma 5 2 2 2 2 4 2 2" xfId="3544" xr:uid="{696A39B7-BC7D-4622-BEA1-BB8A33522A4F}"/>
    <cellStyle name="Comma 5 2 2 2 2 4 2 2 2" xfId="3545" xr:uid="{B238B771-4404-45C4-A9B3-89BF59681CBF}"/>
    <cellStyle name="Comma 5 2 2 2 2 4 2 2 2 2" xfId="3546" xr:uid="{FA5C3AAD-93B1-45C2-A859-6201AA525BE1}"/>
    <cellStyle name="Comma 5 2 2 2 2 4 2 2 2 2 2" xfId="3547" xr:uid="{37BF9B48-7CBC-422C-B355-9CB3A5C08F32}"/>
    <cellStyle name="Comma 5 2 2 2 2 4 2 2 2 3" xfId="3548" xr:uid="{45B2D187-648C-487D-AE6C-D5E175E3D8D6}"/>
    <cellStyle name="Comma 5 2 2 2 2 4 2 2 2 4" xfId="3549" xr:uid="{0EF6CE2F-5AAD-4D3F-B127-C961102491FF}"/>
    <cellStyle name="Comma 5 2 2 2 2 4 2 2 2 5" xfId="3550" xr:uid="{E0B4EA8D-920F-4459-A563-23705E587EA9}"/>
    <cellStyle name="Comma 5 2 2 2 2 4 2 2 3" xfId="3551" xr:uid="{0CCB5F31-D2CB-42A3-9AD6-B01122316748}"/>
    <cellStyle name="Comma 5 2 2 2 2 4 2 2 3 2" xfId="3552" xr:uid="{DF4A9E6C-D18D-47E7-8B5F-5AA9E3C85FE3}"/>
    <cellStyle name="Comma 5 2 2 2 2 4 2 2 4" xfId="3553" xr:uid="{CD561A60-36E4-4361-A85B-C5C9E6ECCEB3}"/>
    <cellStyle name="Comma 5 2 2 2 2 4 2 2 5" xfId="3554" xr:uid="{E167E02A-6A94-42E7-9DBA-10C87B0DF5FD}"/>
    <cellStyle name="Comma 5 2 2 2 2 4 2 3" xfId="3555" xr:uid="{3666E31C-8578-47F5-96B7-CF0E92048F20}"/>
    <cellStyle name="Comma 5 2 2 2 2 4 2 4" xfId="3556" xr:uid="{5A392BD2-3F97-4868-A4E0-351E6BFE16D3}"/>
    <cellStyle name="Comma 5 2 2 2 2 4 2 5" xfId="3557" xr:uid="{BC81D3E2-BC3E-4C0B-92DB-42B3164D07E0}"/>
    <cellStyle name="Comma 5 2 2 2 2 4 2 6" xfId="3558" xr:uid="{A8416FE2-9104-40CB-B177-7191F3F08E89}"/>
    <cellStyle name="Comma 5 2 2 2 2 4 2 6 2" xfId="3559" xr:uid="{1F11C1C5-9F3A-4B57-AD0A-D2639FA45323}"/>
    <cellStyle name="Comma 5 2 2 2 2 4 2 7" xfId="3560" xr:uid="{1B2357DC-F331-4E54-8E13-82F25AE6C91B}"/>
    <cellStyle name="Comma 5 2 2 2 2 4 2 8" xfId="3561" xr:uid="{81D45F00-BB29-47E9-AB1F-443F664B1A8A}"/>
    <cellStyle name="Comma 5 2 2 2 2 4 2 9" xfId="3562" xr:uid="{17639F95-A70D-4B34-8382-6211CD14677E}"/>
    <cellStyle name="Comma 5 2 2 2 2 4 3" xfId="3563" xr:uid="{FBC74924-E3BC-4336-AE6E-2C881BBA1F05}"/>
    <cellStyle name="Comma 5 2 2 2 2 4 3 2" xfId="3564" xr:uid="{8F199AE0-B72F-4872-83D6-1953F212B671}"/>
    <cellStyle name="Comma 5 2 2 2 2 4 3 2 2" xfId="3565" xr:uid="{FC4C00ED-EBEF-4041-BF8A-F3DB58D9E22B}"/>
    <cellStyle name="Comma 5 2 2 2 2 4 3 2 2 2" xfId="3566" xr:uid="{A2704E43-B360-467E-91DA-94BDA8687DE3}"/>
    <cellStyle name="Comma 5 2 2 2 2 4 3 2 3" xfId="3567" xr:uid="{EB7E27B0-A03B-4999-943B-B3693E61F807}"/>
    <cellStyle name="Comma 5 2 2 2 2 4 3 2 4" xfId="3568" xr:uid="{20058416-19E2-46CD-8D4A-B9929800CDBC}"/>
    <cellStyle name="Comma 5 2 2 2 2 4 3 2 5" xfId="3569" xr:uid="{0B6904A4-F3CA-4FD1-AB5C-9291CA96FDCF}"/>
    <cellStyle name="Comma 5 2 2 2 2 4 3 3" xfId="3570" xr:uid="{FBA4CF14-C590-4170-8608-35D3A6B4136C}"/>
    <cellStyle name="Comma 5 2 2 2 2 4 3 3 2" xfId="3571" xr:uid="{69567B0A-CAA5-4A90-8E2B-FB0EB614276A}"/>
    <cellStyle name="Comma 5 2 2 2 2 4 3 4" xfId="3572" xr:uid="{EF8E9A20-1917-4D4C-B2F2-7EEDBEE71D22}"/>
    <cellStyle name="Comma 5 2 2 2 2 4 3 5" xfId="3573" xr:uid="{14B4A933-3AEC-45FD-A5DD-FDCAD9AB4A6F}"/>
    <cellStyle name="Comma 5 2 2 2 2 4 4" xfId="3574" xr:uid="{CEFE7F18-DC2C-4D56-86EE-8251CCF5125E}"/>
    <cellStyle name="Comma 5 2 2 2 2 4 5" xfId="3575" xr:uid="{8C319475-682A-4B36-84FD-9810B33137C0}"/>
    <cellStyle name="Comma 5 2 2 2 2 4 6" xfId="3576" xr:uid="{5A5112D8-8763-4E63-818B-1CA7E835449E}"/>
    <cellStyle name="Comma 5 2 2 2 2 4 6 2" xfId="3577" xr:uid="{B24EDD9B-0E5C-47EE-B963-8F1F842F6286}"/>
    <cellStyle name="Comma 5 2 2 2 2 4 7" xfId="3578" xr:uid="{A45593E6-8419-4E0D-97C7-2F416863333E}"/>
    <cellStyle name="Comma 5 2 2 2 2 4 8" xfId="3579" xr:uid="{F6DEA688-6D3E-4452-8D0A-535773DBC282}"/>
    <cellStyle name="Comma 5 2 2 2 2 4 9" xfId="3580" xr:uid="{631A4C23-213A-418B-A722-4D765A3A3F08}"/>
    <cellStyle name="Comma 5 2 2 2 2 5" xfId="3581" xr:uid="{181D1A21-C0B4-4397-8703-D90D0B408EC3}"/>
    <cellStyle name="Comma 5 2 2 2 2 6" xfId="3582" xr:uid="{8A7BB8FB-E39D-4ABA-86EA-B4A96ED45AB3}"/>
    <cellStyle name="Comma 5 2 2 2 2 7" xfId="3583" xr:uid="{70F60E8F-1072-4278-9D09-71EDE0CFD587}"/>
    <cellStyle name="Comma 5 2 2 2 2 8" xfId="3584" xr:uid="{65078520-5CF0-4515-9575-F200DC612C02}"/>
    <cellStyle name="Comma 5 2 2 2 2 9" xfId="3585" xr:uid="{29830669-F066-4FDA-A514-20FC5CB481FE}"/>
    <cellStyle name="Comma 5 2 2 2 2 9 2" xfId="3586" xr:uid="{0DAE3FB1-1132-4BBA-80AA-A0B073DAB6D1}"/>
    <cellStyle name="Comma 5 2 2 2 2 9 2 2" xfId="3587" xr:uid="{1299FE74-8496-4C4C-B7FA-33D96369150C}"/>
    <cellStyle name="Comma 5 2 2 2 2 9 2 2 2" xfId="3588" xr:uid="{B6ADEC1B-EEE8-480A-AE76-81AB747E29BF}"/>
    <cellStyle name="Comma 5 2 2 2 2 9 2 3" xfId="3589" xr:uid="{63CECCC7-3B86-4855-872F-7FD782AC3160}"/>
    <cellStyle name="Comma 5 2 2 2 2 9 2 4" xfId="3590" xr:uid="{97B808A9-3716-4A35-A027-510E20763AB8}"/>
    <cellStyle name="Comma 5 2 2 2 2 9 2 5" xfId="3591" xr:uid="{5AC24473-B322-470F-9B04-D9309849F25C}"/>
    <cellStyle name="Comma 5 2 2 2 2 9 3" xfId="3592" xr:uid="{A0DACBD0-8B18-4C70-A550-39BEDC813BB4}"/>
    <cellStyle name="Comma 5 2 2 2 2 9 3 2" xfId="3593" xr:uid="{7308E8B9-7FBA-473A-AC0B-CE2BC7570960}"/>
    <cellStyle name="Comma 5 2 2 2 2 9 4" xfId="3594" xr:uid="{AC2659B1-1B5F-4990-B146-AA20EC88FC57}"/>
    <cellStyle name="Comma 5 2 2 2 2 9 5" xfId="3595" xr:uid="{5E6B8D2E-6D7C-4E46-B7AE-E27BF57271A1}"/>
    <cellStyle name="Comma 5 2 2 2 3" xfId="3596" xr:uid="{674E38B0-6FB2-4045-BFA1-8DC5C3840B53}"/>
    <cellStyle name="Comma 5 2 2 2 3 10" xfId="3597" xr:uid="{2B0ADC94-5CAA-4678-8312-4AC7491E565C}"/>
    <cellStyle name="Comma 5 2 2 2 3 11" xfId="3598" xr:uid="{51879CAC-8E74-4399-B82C-27DBAD51F2F3}"/>
    <cellStyle name="Comma 5 2 2 2 3 12" xfId="3599" xr:uid="{02359FF6-C9C7-4E56-A04A-B8970F53301E}"/>
    <cellStyle name="Comma 5 2 2 2 3 12 2" xfId="3600" xr:uid="{338E5FAE-D842-4B4C-9651-FEFDB15CA69B}"/>
    <cellStyle name="Comma 5 2 2 2 3 13" xfId="3601" xr:uid="{CFFA4E26-63E3-48B7-A244-60D9D6FD6D57}"/>
    <cellStyle name="Comma 5 2 2 2 3 14" xfId="3602" xr:uid="{42847482-D161-46F9-8070-E1CD4C55C777}"/>
    <cellStyle name="Comma 5 2 2 2 3 15" xfId="3603" xr:uid="{6E0452BB-1E96-40BA-A667-B7C9714CD8D5}"/>
    <cellStyle name="Comma 5 2 2 2 3 2" xfId="3604" xr:uid="{DBC107C2-4269-40FB-91FA-F0C630884EB8}"/>
    <cellStyle name="Comma 5 2 2 2 3 2 2" xfId="3605" xr:uid="{1BEE0991-B2F3-40B3-8140-00896C047BB8}"/>
    <cellStyle name="Comma 5 2 2 2 3 2 2 2" xfId="3606" xr:uid="{3775E728-B72D-4DBF-9E73-94FC9BE543C2}"/>
    <cellStyle name="Comma 5 2 2 2 3 2 2 2 2" xfId="3607" xr:uid="{9283D620-561E-4F2E-B96F-4FC62346E3F3}"/>
    <cellStyle name="Comma 5 2 2 2 3 2 2 2 2 2" xfId="3608" xr:uid="{DA6CF900-B3E5-4528-8A1A-10D1C44C552E}"/>
    <cellStyle name="Comma 5 2 2 2 3 2 2 2 2 2 2" xfId="3609" xr:uid="{7161C9CA-F61F-44D4-B4C5-49781A60C181}"/>
    <cellStyle name="Comma 5 2 2 2 3 2 2 2 2 3" xfId="3610" xr:uid="{2F0EFCC0-CD7A-48B5-B0E5-74E263E6EBCF}"/>
    <cellStyle name="Comma 5 2 2 2 3 2 2 2 2 4" xfId="3611" xr:uid="{DCA078D7-6379-4C92-B258-C93A44D95853}"/>
    <cellStyle name="Comma 5 2 2 2 3 2 2 2 2 5" xfId="3612" xr:uid="{29EE96CE-28B1-466D-9E48-306E445C7F94}"/>
    <cellStyle name="Comma 5 2 2 2 3 2 2 2 3" xfId="3613" xr:uid="{E058E6AF-CFD4-4258-B079-3FF2BFCAA21D}"/>
    <cellStyle name="Comma 5 2 2 2 3 2 2 2 3 2" xfId="3614" xr:uid="{0BEB54AA-1855-4188-8409-5EDF723139B3}"/>
    <cellStyle name="Comma 5 2 2 2 3 2 2 2 4" xfId="3615" xr:uid="{1AC85DB9-917E-4756-BCB9-A2B28D103156}"/>
    <cellStyle name="Comma 5 2 2 2 3 2 2 2 5" xfId="3616" xr:uid="{037C31D5-3F1A-40A1-A45C-DFE3C8EFD2A8}"/>
    <cellStyle name="Comma 5 2 2 2 3 2 2 3" xfId="3617" xr:uid="{06498F7E-980E-4A1D-8C86-8BE9489FC2A0}"/>
    <cellStyle name="Comma 5 2 2 2 3 2 2 4" xfId="3618" xr:uid="{35ACE849-289F-491A-9AB7-FE8C0E3C2049}"/>
    <cellStyle name="Comma 5 2 2 2 3 2 2 5" xfId="3619" xr:uid="{B69DCA39-17CA-433F-AFAB-EE1E553EA0AC}"/>
    <cellStyle name="Comma 5 2 2 2 3 2 2 6" xfId="3620" xr:uid="{0E83752B-243B-4F99-B38C-9B66E239E8F5}"/>
    <cellStyle name="Comma 5 2 2 2 3 2 2 6 2" xfId="3621" xr:uid="{7B1D20D3-B2AF-4C5E-8831-A63DEBFC0AC4}"/>
    <cellStyle name="Comma 5 2 2 2 3 2 2 7" xfId="3622" xr:uid="{B1A6D217-F042-4742-AE06-FA2825D80A3F}"/>
    <cellStyle name="Comma 5 2 2 2 3 2 2 8" xfId="3623" xr:uid="{CC384FE9-E854-412F-979A-AC214B8B228A}"/>
    <cellStyle name="Comma 5 2 2 2 3 2 2 9" xfId="3624" xr:uid="{3995245C-AE71-45FB-95DE-2DFBDC56B3D1}"/>
    <cellStyle name="Comma 5 2 2 2 3 2 3" xfId="3625" xr:uid="{DFE8BD26-F7B2-401B-B00E-987EBEADF46E}"/>
    <cellStyle name="Comma 5 2 2 2 3 2 3 2" xfId="3626" xr:uid="{444F7D9D-7DE3-4A27-9AA2-5DEC4010A0E3}"/>
    <cellStyle name="Comma 5 2 2 2 3 2 3 2 2" xfId="3627" xr:uid="{A0F438D1-BB17-4C72-B95B-EC7A97F235B6}"/>
    <cellStyle name="Comma 5 2 2 2 3 2 3 2 2 2" xfId="3628" xr:uid="{D0D32BF6-34DB-4865-B669-FB60D3C95341}"/>
    <cellStyle name="Comma 5 2 2 2 3 2 3 2 3" xfId="3629" xr:uid="{A3C4974C-3BAF-4527-A9DB-DDD817DB263A}"/>
    <cellStyle name="Comma 5 2 2 2 3 2 3 2 4" xfId="3630" xr:uid="{9F73DF7A-4B52-4A0C-AEBE-C38FA74D9ED4}"/>
    <cellStyle name="Comma 5 2 2 2 3 2 3 2 5" xfId="3631" xr:uid="{4C9CBD5A-27CA-463E-B187-EE33CB8D2113}"/>
    <cellStyle name="Comma 5 2 2 2 3 2 3 3" xfId="3632" xr:uid="{5675D594-877F-492A-9B48-A2ABB497CB69}"/>
    <cellStyle name="Comma 5 2 2 2 3 2 3 3 2" xfId="3633" xr:uid="{E0A54D0F-BBCB-4FA6-8DA7-34C431C250E9}"/>
    <cellStyle name="Comma 5 2 2 2 3 2 3 4" xfId="3634" xr:uid="{55793600-1B19-46D1-AC89-1B351024840E}"/>
    <cellStyle name="Comma 5 2 2 2 3 2 3 5" xfId="3635" xr:uid="{7D730FB4-E3D1-4BD7-BFA0-4903255BFE19}"/>
    <cellStyle name="Comma 5 2 2 2 3 2 4" xfId="3636" xr:uid="{33443596-2A18-4125-A0AF-8905D6B1A87C}"/>
    <cellStyle name="Comma 5 2 2 2 3 2 5" xfId="3637" xr:uid="{66FE1C30-7896-4DD8-93B7-93F51D138227}"/>
    <cellStyle name="Comma 5 2 2 2 3 2 6" xfId="3638" xr:uid="{8B4744C1-6509-42F0-BDE6-A04AEB73350D}"/>
    <cellStyle name="Comma 5 2 2 2 3 2 6 2" xfId="3639" xr:uid="{812416F2-4E94-41FC-A91C-E90834647F0D}"/>
    <cellStyle name="Comma 5 2 2 2 3 2 7" xfId="3640" xr:uid="{588B91D4-3750-4738-8D03-96FADC27F9B4}"/>
    <cellStyle name="Comma 5 2 2 2 3 2 8" xfId="3641" xr:uid="{E1DD7A6A-19C3-485D-AD10-01A5C5BD3A25}"/>
    <cellStyle name="Comma 5 2 2 2 3 2 9" xfId="3642" xr:uid="{3DB5A102-42F8-4F70-B47C-600280F98212}"/>
    <cellStyle name="Comma 5 2 2 2 3 3" xfId="3643" xr:uid="{F7177B92-7362-4851-973E-035E71D7F7E3}"/>
    <cellStyle name="Comma 5 2 2 2 3 4" xfId="3644" xr:uid="{3A34BB31-8A7A-48B5-A8DA-6165644BC4C0}"/>
    <cellStyle name="Comma 5 2 2 2 3 5" xfId="3645" xr:uid="{BB36ADB1-2090-4251-AE13-B7D2D83DA32A}"/>
    <cellStyle name="Comma 5 2 2 2 3 6" xfId="3646" xr:uid="{19D5FB49-9B9C-4347-B924-751597515751}"/>
    <cellStyle name="Comma 5 2 2 2 3 7" xfId="3647" xr:uid="{5A6249C4-D846-4373-94C5-23696763FF3D}"/>
    <cellStyle name="Comma 5 2 2 2 3 8" xfId="3648" xr:uid="{09272EC1-8F4E-4E22-A616-F7214E8E2416}"/>
    <cellStyle name="Comma 5 2 2 2 3 8 2" xfId="3649" xr:uid="{CDAEE7F4-8F5F-478B-93BD-FDC6ED02EE2F}"/>
    <cellStyle name="Comma 5 2 2 2 3 8 2 2" xfId="3650" xr:uid="{3966A383-CA37-4976-A6CE-2FA5B4D789F8}"/>
    <cellStyle name="Comma 5 2 2 2 3 8 2 2 2" xfId="3651" xr:uid="{C98DE1FC-F8A8-4454-A82A-0600F6FD03E1}"/>
    <cellStyle name="Comma 5 2 2 2 3 8 2 3" xfId="3652" xr:uid="{6AF1F39E-FA2C-4AF3-86F7-4E538C70A221}"/>
    <cellStyle name="Comma 5 2 2 2 3 8 2 4" xfId="3653" xr:uid="{027C3575-42D2-4CEE-A01E-B17175F1FBF1}"/>
    <cellStyle name="Comma 5 2 2 2 3 8 2 5" xfId="3654" xr:uid="{B534CC55-B352-4130-8671-073BD8FB532F}"/>
    <cellStyle name="Comma 5 2 2 2 3 8 3" xfId="3655" xr:uid="{E35F4EAC-E310-4AF1-9237-C86B23FC58D7}"/>
    <cellStyle name="Comma 5 2 2 2 3 8 3 2" xfId="3656" xr:uid="{33AC99E6-0861-4CDA-AA8B-1B0254B119D8}"/>
    <cellStyle name="Comma 5 2 2 2 3 8 4" xfId="3657" xr:uid="{F5C57CA2-5D69-4F93-8D22-2767E78967E7}"/>
    <cellStyle name="Comma 5 2 2 2 3 8 5" xfId="3658" xr:uid="{EAB5C882-FEF7-4828-91F8-EDEB0D7FC926}"/>
    <cellStyle name="Comma 5 2 2 2 3 9" xfId="3659" xr:uid="{7BF072B2-2F1E-40EB-B396-99334107B3E8}"/>
    <cellStyle name="Comma 5 2 2 2 4" xfId="3660" xr:uid="{A24B08CB-A1A2-4960-97C9-09E6385795ED}"/>
    <cellStyle name="Comma 5 2 2 2 4 2" xfId="3661" xr:uid="{502B8DD7-F55D-43F8-8BD5-C100C092E01F}"/>
    <cellStyle name="Comma 5 2 2 2 4 2 2" xfId="3662" xr:uid="{AA07743B-9D4C-4802-B318-AE0107BB7175}"/>
    <cellStyle name="Comma 5 2 2 2 4 2 2 2" xfId="3663" xr:uid="{43D682DE-4789-4FE6-967E-E3702D80A0A7}"/>
    <cellStyle name="Comma 5 2 2 2 4 2 2 2 2" xfId="3664" xr:uid="{8EE36965-2B5B-49C8-B251-0CD9865A5DFB}"/>
    <cellStyle name="Comma 5 2 2 2 4 2 2 2 2 2" xfId="3665" xr:uid="{ABC7DC97-EA2C-4BFB-BB18-E26D116C5990}"/>
    <cellStyle name="Comma 5 2 2 2 4 2 2 2 3" xfId="3666" xr:uid="{A5AC1EF4-7814-4532-A49F-B025C553F472}"/>
    <cellStyle name="Comma 5 2 2 2 4 2 2 2 4" xfId="3667" xr:uid="{3C43BB08-E2B6-4FBB-8FF9-4957E12FC01F}"/>
    <cellStyle name="Comma 5 2 2 2 4 2 2 2 5" xfId="3668" xr:uid="{3E65B1BA-8F34-47DA-9BD3-617913C9653F}"/>
    <cellStyle name="Comma 5 2 2 2 4 2 2 3" xfId="3669" xr:uid="{2CFF3E23-101A-4D3A-9939-B79C07750A86}"/>
    <cellStyle name="Comma 5 2 2 2 4 2 2 3 2" xfId="3670" xr:uid="{8987D580-7115-4D89-81BF-8C5333D81F77}"/>
    <cellStyle name="Comma 5 2 2 2 4 2 2 4" xfId="3671" xr:uid="{8403AE34-CBB8-4754-9AD3-D6AD2B000055}"/>
    <cellStyle name="Comma 5 2 2 2 4 2 2 5" xfId="3672" xr:uid="{824C16BB-BB4D-4B1F-9046-B6C5F436186B}"/>
    <cellStyle name="Comma 5 2 2 2 4 2 3" xfId="3673" xr:uid="{045CE3C5-7071-4132-8DC1-C2A50067D265}"/>
    <cellStyle name="Comma 5 2 2 2 4 2 4" xfId="3674" xr:uid="{7DB833ED-F870-4BFE-83EC-C9CCAB68C27E}"/>
    <cellStyle name="Comma 5 2 2 2 4 2 5" xfId="3675" xr:uid="{5730E07A-3B06-4644-8A39-A0A8C0CB465A}"/>
    <cellStyle name="Comma 5 2 2 2 4 2 6" xfId="3676" xr:uid="{D6F219ED-15EC-47D2-A1A4-03081DC15F38}"/>
    <cellStyle name="Comma 5 2 2 2 4 2 6 2" xfId="3677" xr:uid="{8E60A789-8303-41C1-98AD-1DA9890B2543}"/>
    <cellStyle name="Comma 5 2 2 2 4 2 7" xfId="3678" xr:uid="{E9DC0CE3-82CE-4F87-A250-BA9E31455B32}"/>
    <cellStyle name="Comma 5 2 2 2 4 2 8" xfId="3679" xr:uid="{B3795EAD-8BD7-4927-B484-9600710B1AF2}"/>
    <cellStyle name="Comma 5 2 2 2 4 2 9" xfId="3680" xr:uid="{C2FE120F-6F39-421D-8F62-DE02981FE4B9}"/>
    <cellStyle name="Comma 5 2 2 2 4 3" xfId="3681" xr:uid="{8FFD8109-E2BD-49CC-B483-29F260A7BEFC}"/>
    <cellStyle name="Comma 5 2 2 2 4 3 2" xfId="3682" xr:uid="{327E18EC-B3F3-4B67-ACC8-B1BB557049DA}"/>
    <cellStyle name="Comma 5 2 2 2 4 3 2 2" xfId="3683" xr:uid="{C7E43E7E-AA59-4A36-9A60-43133DB36D2F}"/>
    <cellStyle name="Comma 5 2 2 2 4 3 2 2 2" xfId="3684" xr:uid="{EED79B9E-931F-4437-9BF6-A2FF3D96A09B}"/>
    <cellStyle name="Comma 5 2 2 2 4 3 2 3" xfId="3685" xr:uid="{0ABCD4B2-394E-462E-B2DB-A7C6D9DC6D3B}"/>
    <cellStyle name="Comma 5 2 2 2 4 3 2 4" xfId="3686" xr:uid="{61AC02A5-D6D7-405C-ACE1-13F709C564D0}"/>
    <cellStyle name="Comma 5 2 2 2 4 3 2 5" xfId="3687" xr:uid="{02C789A5-FB44-4CA7-89CE-1034546877EA}"/>
    <cellStyle name="Comma 5 2 2 2 4 3 3" xfId="3688" xr:uid="{9DD41DBF-7686-47BC-88A6-6F53B924F87E}"/>
    <cellStyle name="Comma 5 2 2 2 4 3 3 2" xfId="3689" xr:uid="{D2286D41-87D3-4D4A-80DF-321C07C7208F}"/>
    <cellStyle name="Comma 5 2 2 2 4 3 4" xfId="3690" xr:uid="{42BBCBB3-A8B7-41D1-B8F3-1CE243D71854}"/>
    <cellStyle name="Comma 5 2 2 2 4 3 5" xfId="3691" xr:uid="{04210D3D-93F9-4302-A080-D61C568CFD42}"/>
    <cellStyle name="Comma 5 2 2 2 4 4" xfId="3692" xr:uid="{52F14CAA-5952-4614-82F7-8B45FBD1F1CF}"/>
    <cellStyle name="Comma 5 2 2 2 4 5" xfId="3693" xr:uid="{45DAEFF9-AAC5-4795-9DE3-700D4E5BB7EA}"/>
    <cellStyle name="Comma 5 2 2 2 4 6" xfId="3694" xr:uid="{73A52DE6-5061-4611-9E78-0C4688F88420}"/>
    <cellStyle name="Comma 5 2 2 2 4 6 2" xfId="3695" xr:uid="{A68204A1-B674-48B7-A2CA-63EDF4FEF2A6}"/>
    <cellStyle name="Comma 5 2 2 2 4 7" xfId="3696" xr:uid="{9343095B-EA16-47B6-A19A-20FA141E6E05}"/>
    <cellStyle name="Comma 5 2 2 2 4 8" xfId="3697" xr:uid="{027F85D2-82C8-4E95-B618-DE17D922B7FE}"/>
    <cellStyle name="Comma 5 2 2 2 4 9" xfId="3698" xr:uid="{473CE42B-F38B-4E9B-85B9-5EFA0BD589F4}"/>
    <cellStyle name="Comma 5 2 2 2 5" xfId="3699" xr:uid="{0AC9CD6E-7953-45F2-9166-F9C949F2DD5F}"/>
    <cellStyle name="Comma 5 2 2 2 6" xfId="3700" xr:uid="{91E15046-C2E0-448F-9F5E-B7965926F84E}"/>
    <cellStyle name="Comma 5 2 2 2 7" xfId="3701" xr:uid="{FB0E2A4B-99AB-49EE-858C-190B9FF59280}"/>
    <cellStyle name="Comma 5 2 2 2 8" xfId="3702" xr:uid="{F0AA0F86-9288-4E64-831A-D2DC8F80B925}"/>
    <cellStyle name="Comma 5 2 2 2 9" xfId="3703" xr:uid="{E0C8CDDF-D775-461D-81F2-6C595DCD1475}"/>
    <cellStyle name="Comma 5 2 2 2 9 2" xfId="3704" xr:uid="{576F6DC5-6EF7-428D-9F22-63B8E2826245}"/>
    <cellStyle name="Comma 5 2 2 2 9 2 2" xfId="3705" xr:uid="{5EE6C154-817C-4CB7-A391-0F654D91C17F}"/>
    <cellStyle name="Comma 5 2 2 2 9 2 2 2" xfId="3706" xr:uid="{5F9CE1F6-1550-4D20-B236-21AFDA8D0CCA}"/>
    <cellStyle name="Comma 5 2 2 2 9 2 3" xfId="3707" xr:uid="{A3FFF188-A77D-4DE3-B4A0-63BCA2B72447}"/>
    <cellStyle name="Comma 5 2 2 2 9 2 4" xfId="3708" xr:uid="{4DD54E8D-E8C4-4420-8256-6BC9CC908A14}"/>
    <cellStyle name="Comma 5 2 2 2 9 2 5" xfId="3709" xr:uid="{2CEE6E64-7A5E-4582-942A-1611D05E8003}"/>
    <cellStyle name="Comma 5 2 2 2 9 3" xfId="3710" xr:uid="{2F745C0C-1148-45FD-B657-CBFB6BC1279E}"/>
    <cellStyle name="Comma 5 2 2 2 9 3 2" xfId="3711" xr:uid="{FA9B9312-BCBB-42C5-BF06-E313DE9346C6}"/>
    <cellStyle name="Comma 5 2 2 2 9 4" xfId="3712" xr:uid="{13828218-AB2B-4510-9E92-E488CFF96E49}"/>
    <cellStyle name="Comma 5 2 2 2 9 5" xfId="3713" xr:uid="{6C0BB329-1118-43C5-A2AC-85AE7E7FD11D}"/>
    <cellStyle name="Comma 5 2 2 3" xfId="3714" xr:uid="{02636200-5F38-4002-B96B-3E9D183B7E70}"/>
    <cellStyle name="Comma 5 2 2 4" xfId="3715" xr:uid="{25FAADF3-BB1A-480F-8A6B-B6FA9AD83164}"/>
    <cellStyle name="Comma 5 2 2 4 10" xfId="3716" xr:uid="{C12C77C7-51BB-47C8-B8AC-1E7BC46E480E}"/>
    <cellStyle name="Comma 5 2 2 4 11" xfId="3717" xr:uid="{8515297B-BA4A-4A62-BB0B-9A20307C3EC5}"/>
    <cellStyle name="Comma 5 2 2 4 12" xfId="3718" xr:uid="{AB64B579-DE3D-4276-8EF6-3A603C76C107}"/>
    <cellStyle name="Comma 5 2 2 4 12 2" xfId="3719" xr:uid="{2682EDCF-0377-424F-9E20-BCE94E16E394}"/>
    <cellStyle name="Comma 5 2 2 4 13" xfId="3720" xr:uid="{E8506E7C-0E43-4851-9BDD-7AF063C90BA1}"/>
    <cellStyle name="Comma 5 2 2 4 14" xfId="3721" xr:uid="{2DFFFB04-37F6-4054-B72C-88C615DE837F}"/>
    <cellStyle name="Comma 5 2 2 4 15" xfId="3722" xr:uid="{5C675C0E-DF69-4A5A-8C9E-F1A041243DBC}"/>
    <cellStyle name="Comma 5 2 2 4 2" xfId="3723" xr:uid="{EE5AC27D-3CDA-4CAC-9A35-8923C320E89F}"/>
    <cellStyle name="Comma 5 2 2 4 2 2" xfId="3724" xr:uid="{7ABBD493-ED34-4B77-B6B8-2E3AF7832E5B}"/>
    <cellStyle name="Comma 5 2 2 4 2 2 2" xfId="3725" xr:uid="{6A86F65D-C0D4-4311-97B0-7FB3BD92D5AB}"/>
    <cellStyle name="Comma 5 2 2 4 2 2 2 2" xfId="3726" xr:uid="{CD9EBCD2-7080-4E33-B063-0BB46C14F977}"/>
    <cellStyle name="Comma 5 2 2 4 2 2 2 2 2" xfId="3727" xr:uid="{83B77192-AB22-449B-AFCE-BEBF6FD74975}"/>
    <cellStyle name="Comma 5 2 2 4 2 2 2 2 2 2" xfId="3728" xr:uid="{9BFCF86A-440F-4823-A698-F21719B4D7D4}"/>
    <cellStyle name="Comma 5 2 2 4 2 2 2 2 3" xfId="3729" xr:uid="{F6524418-3356-4C40-985A-EF5E2CEAEED9}"/>
    <cellStyle name="Comma 5 2 2 4 2 2 2 2 4" xfId="3730" xr:uid="{5104FBDF-8AA1-413F-B9F2-CD0E25F41FFC}"/>
    <cellStyle name="Comma 5 2 2 4 2 2 2 2 5" xfId="3731" xr:uid="{A213EBB2-5B36-4899-B258-79128C0A4AD4}"/>
    <cellStyle name="Comma 5 2 2 4 2 2 2 3" xfId="3732" xr:uid="{A2EFBF55-4562-47E2-941C-A1998B16EADF}"/>
    <cellStyle name="Comma 5 2 2 4 2 2 2 3 2" xfId="3733" xr:uid="{EFD1FA26-A14A-4E00-9233-22081695849C}"/>
    <cellStyle name="Comma 5 2 2 4 2 2 2 4" xfId="3734" xr:uid="{CD90E229-1E5E-4C09-837D-F3641B695A2C}"/>
    <cellStyle name="Comma 5 2 2 4 2 2 2 5" xfId="3735" xr:uid="{A21AD992-91C9-4D45-9F37-B0C14D9EC2C7}"/>
    <cellStyle name="Comma 5 2 2 4 2 2 3" xfId="3736" xr:uid="{1B98F9CF-1117-4D72-AC26-A7F992687BF6}"/>
    <cellStyle name="Comma 5 2 2 4 2 2 4" xfId="3737" xr:uid="{1E821120-17FE-4A73-9775-585DADD25C6F}"/>
    <cellStyle name="Comma 5 2 2 4 2 2 5" xfId="3738" xr:uid="{5D8C2E1D-0178-4915-8113-540C2309EBFE}"/>
    <cellStyle name="Comma 5 2 2 4 2 2 6" xfId="3739" xr:uid="{9FE48A86-FC8D-44C4-A749-82AC9BABC788}"/>
    <cellStyle name="Comma 5 2 2 4 2 2 6 2" xfId="3740" xr:uid="{24E2E4D4-A1BF-423D-8DC4-A74D14B4CAC8}"/>
    <cellStyle name="Comma 5 2 2 4 2 2 7" xfId="3741" xr:uid="{C360AA28-1DF6-4DEE-80F0-BCC8383F58F5}"/>
    <cellStyle name="Comma 5 2 2 4 2 2 8" xfId="3742" xr:uid="{C5328748-D127-43ED-990D-F02064BAB48B}"/>
    <cellStyle name="Comma 5 2 2 4 2 2 9" xfId="3743" xr:uid="{2BE2F280-7543-4CBD-88C9-2B7E82ED39C6}"/>
    <cellStyle name="Comma 5 2 2 4 2 3" xfId="3744" xr:uid="{49C847F4-2136-4B27-B5B7-E02A3E1AE30F}"/>
    <cellStyle name="Comma 5 2 2 4 2 3 2" xfId="3745" xr:uid="{64148466-0DD0-488F-857B-30A2E9F28811}"/>
    <cellStyle name="Comma 5 2 2 4 2 3 2 2" xfId="3746" xr:uid="{058716F8-A714-45B7-9A8E-1E0237931926}"/>
    <cellStyle name="Comma 5 2 2 4 2 3 2 2 2" xfId="3747" xr:uid="{4B4203B7-F200-46D4-B5F9-007DBBBDF384}"/>
    <cellStyle name="Comma 5 2 2 4 2 3 2 3" xfId="3748" xr:uid="{2232FB2D-C4A5-4D93-ACB1-9774242683B9}"/>
    <cellStyle name="Comma 5 2 2 4 2 3 2 4" xfId="3749" xr:uid="{5063650C-C79F-4D0E-A17C-A7F1EC372CE7}"/>
    <cellStyle name="Comma 5 2 2 4 2 3 2 5" xfId="3750" xr:uid="{A0205283-231A-4D2C-A21E-5ED2A0BD105F}"/>
    <cellStyle name="Comma 5 2 2 4 2 3 3" xfId="3751" xr:uid="{496121B8-CF4D-4C50-ACDF-2595E336658D}"/>
    <cellStyle name="Comma 5 2 2 4 2 3 3 2" xfId="3752" xr:uid="{E86C0E3F-2778-4363-8B3C-525A850F45BF}"/>
    <cellStyle name="Comma 5 2 2 4 2 3 4" xfId="3753" xr:uid="{CC3BBEF8-F4EB-4DEB-8D49-33197CF5DE9E}"/>
    <cellStyle name="Comma 5 2 2 4 2 3 5" xfId="3754" xr:uid="{EF6033FA-6748-4B4D-98E3-CA100F5E3303}"/>
    <cellStyle name="Comma 5 2 2 4 2 4" xfId="3755" xr:uid="{67C8097A-5017-4DE7-80A4-1B9AEFBB5BD9}"/>
    <cellStyle name="Comma 5 2 2 4 2 5" xfId="3756" xr:uid="{86626879-0F0E-4CE4-ACAB-BB6453815512}"/>
    <cellStyle name="Comma 5 2 2 4 2 6" xfId="3757" xr:uid="{ACE66D50-D48A-46CF-BF5D-CB5FE47F2E56}"/>
    <cellStyle name="Comma 5 2 2 4 2 6 2" xfId="3758" xr:uid="{BBC2528F-9379-4F3D-A849-D426B4A1E0BF}"/>
    <cellStyle name="Comma 5 2 2 4 2 7" xfId="3759" xr:uid="{CF9584A5-010E-47B6-9D70-DE7E5C350728}"/>
    <cellStyle name="Comma 5 2 2 4 2 8" xfId="3760" xr:uid="{1FC67EB1-E535-4BDF-8298-575F8932456C}"/>
    <cellStyle name="Comma 5 2 2 4 2 9" xfId="3761" xr:uid="{C20A4D09-B804-4CD8-9CCC-AEBFE590A08C}"/>
    <cellStyle name="Comma 5 2 2 4 3" xfId="3762" xr:uid="{5BCB5BFF-2352-4301-918C-511DBD771F1D}"/>
    <cellStyle name="Comma 5 2 2 4 4" xfId="3763" xr:uid="{C7141D85-1323-44D2-BA52-B3C8A4B6D52A}"/>
    <cellStyle name="Comma 5 2 2 4 5" xfId="3764" xr:uid="{BB5B94EB-8B70-4320-A825-FF75C3517C1E}"/>
    <cellStyle name="Comma 5 2 2 4 6" xfId="3765" xr:uid="{AEF9291B-CA97-467E-B592-FB007F28166F}"/>
    <cellStyle name="Comma 5 2 2 4 7" xfId="3766" xr:uid="{2394CF25-64E2-4BAD-B4FA-2614B5ABC53B}"/>
    <cellStyle name="Comma 5 2 2 4 8" xfId="3767" xr:uid="{E057E3EB-374C-4C49-97DD-D3D53952B6F5}"/>
    <cellStyle name="Comma 5 2 2 4 8 2" xfId="3768" xr:uid="{D154A240-480B-4706-A9F3-903B709B1C0B}"/>
    <cellStyle name="Comma 5 2 2 4 8 2 2" xfId="3769" xr:uid="{D92367ED-EF0C-43AA-A7D0-3D4DD962E27D}"/>
    <cellStyle name="Comma 5 2 2 4 8 2 2 2" xfId="3770" xr:uid="{977D5754-294C-48D4-A4B9-A26AF89D2FEA}"/>
    <cellStyle name="Comma 5 2 2 4 8 2 3" xfId="3771" xr:uid="{0BE8A6B7-3E27-4442-8D88-AC23B975D4C4}"/>
    <cellStyle name="Comma 5 2 2 4 8 2 4" xfId="3772" xr:uid="{29353A9B-71AE-4215-AD0A-3438E44CE472}"/>
    <cellStyle name="Comma 5 2 2 4 8 2 5" xfId="3773" xr:uid="{D60F2526-610A-4D76-AAF5-78ACC9FA62A0}"/>
    <cellStyle name="Comma 5 2 2 4 8 3" xfId="3774" xr:uid="{FB35DF05-10EB-4F89-BD60-01983AFE91E8}"/>
    <cellStyle name="Comma 5 2 2 4 8 3 2" xfId="3775" xr:uid="{4D2FC279-5EFF-45AB-9B12-AF7980540F98}"/>
    <cellStyle name="Comma 5 2 2 4 8 4" xfId="3776" xr:uid="{6E7D65F5-641A-4F30-854A-A16F6450AA16}"/>
    <cellStyle name="Comma 5 2 2 4 8 5" xfId="3777" xr:uid="{3FB74A50-7B79-4E78-8CC9-14D9EEC0FC67}"/>
    <cellStyle name="Comma 5 2 2 4 9" xfId="3778" xr:uid="{C61C6776-09EC-4F0A-93B0-725AB4B5814B}"/>
    <cellStyle name="Comma 5 2 2 5" xfId="3779" xr:uid="{E7E105AE-91DB-4E03-AE1C-DCE78F229EDE}"/>
    <cellStyle name="Comma 5 2 2 6" xfId="3780" xr:uid="{C5E72AC8-B23C-41B5-833C-05C3E5B0363E}"/>
    <cellStyle name="Comma 5 2 2 6 2" xfId="3781" xr:uid="{DE4CAA51-2041-49E5-8B82-78AD944C16F3}"/>
    <cellStyle name="Comma 5 2 2 6 2 2" xfId="3782" xr:uid="{52934368-3D00-429A-AC85-A9AFC6F04298}"/>
    <cellStyle name="Comma 5 2 2 6 2 2 2" xfId="3783" xr:uid="{A4977FA2-18C8-4B88-94CB-DC5EEA7E37DF}"/>
    <cellStyle name="Comma 5 2 2 6 2 2 2 2" xfId="3784" xr:uid="{90C0B9D9-7334-4732-BDCF-092546B246BA}"/>
    <cellStyle name="Comma 5 2 2 6 2 2 2 2 2" xfId="3785" xr:uid="{022F0029-4FD3-4AB7-9036-7AD25574D7A7}"/>
    <cellStyle name="Comma 5 2 2 6 2 2 2 3" xfId="3786" xr:uid="{4CD90431-DA07-458B-BBC1-C3ADCEA7DC7D}"/>
    <cellStyle name="Comma 5 2 2 6 2 2 2 4" xfId="3787" xr:uid="{EB41CC89-E6E4-46B2-8962-F05A4E5BF421}"/>
    <cellStyle name="Comma 5 2 2 6 2 2 2 5" xfId="3788" xr:uid="{8C3EC870-6F4A-444A-8CBE-103EECAC44B0}"/>
    <cellStyle name="Comma 5 2 2 6 2 2 3" xfId="3789" xr:uid="{DA0B48AC-D9AC-46BE-8E38-40E3D188E327}"/>
    <cellStyle name="Comma 5 2 2 6 2 2 3 2" xfId="3790" xr:uid="{425128AF-C11A-435E-9451-A01348AE1F24}"/>
    <cellStyle name="Comma 5 2 2 6 2 2 4" xfId="3791" xr:uid="{3E7465E6-D20B-4280-B925-17ADC6C08B19}"/>
    <cellStyle name="Comma 5 2 2 6 2 2 5" xfId="3792" xr:uid="{DC2E6B17-0C81-4741-9F82-B2D726BF32C3}"/>
    <cellStyle name="Comma 5 2 2 6 2 3" xfId="3793" xr:uid="{EB468968-0B41-4E4B-B11B-AF3D88D5D411}"/>
    <cellStyle name="Comma 5 2 2 6 2 4" xfId="3794" xr:uid="{630BCD3D-88A6-4D60-93C3-3AB85EC40AC0}"/>
    <cellStyle name="Comma 5 2 2 6 2 5" xfId="3795" xr:uid="{C4058269-77B2-4986-8461-0BB952030E47}"/>
    <cellStyle name="Comma 5 2 2 6 2 6" xfId="3796" xr:uid="{A3800955-0561-40B5-8EDE-CC2E3E3D97C2}"/>
    <cellStyle name="Comma 5 2 2 6 2 6 2" xfId="3797" xr:uid="{26760569-A05F-4380-B068-938C4F11C452}"/>
    <cellStyle name="Comma 5 2 2 6 2 7" xfId="3798" xr:uid="{216542EA-8255-49EC-817C-1DDCD0EBF0AD}"/>
    <cellStyle name="Comma 5 2 2 6 2 8" xfId="3799" xr:uid="{DB99DE0C-89C1-4750-95E3-2AC1FACAA0A6}"/>
    <cellStyle name="Comma 5 2 2 6 2 9" xfId="3800" xr:uid="{8A8102F5-A707-487B-A9C0-F8F819EEBEB5}"/>
    <cellStyle name="Comma 5 2 2 6 3" xfId="3801" xr:uid="{D08E49AA-C0DB-4700-830A-4050BC5DF7AA}"/>
    <cellStyle name="Comma 5 2 2 6 3 2" xfId="3802" xr:uid="{EF6B4D46-5195-4765-A13F-626025477FD5}"/>
    <cellStyle name="Comma 5 2 2 6 3 2 2" xfId="3803" xr:uid="{8EE951D0-4443-4875-A4CE-8CB61BF36739}"/>
    <cellStyle name="Comma 5 2 2 6 3 2 2 2" xfId="3804" xr:uid="{8BA0F67F-AC9C-42D0-BFEB-3EDBE30923DB}"/>
    <cellStyle name="Comma 5 2 2 6 3 2 3" xfId="3805" xr:uid="{7C747655-EEED-44B2-B602-BEB44F71BB87}"/>
    <cellStyle name="Comma 5 2 2 6 3 2 4" xfId="3806" xr:uid="{3185D1BC-B0FA-40AA-AA16-F5623E1958CC}"/>
    <cellStyle name="Comma 5 2 2 6 3 2 5" xfId="3807" xr:uid="{D7F73C42-8C03-4218-B8E1-8E8D4F8393A1}"/>
    <cellStyle name="Comma 5 2 2 6 3 3" xfId="3808" xr:uid="{E44BE78A-58A2-4D46-B38B-AC21D8297756}"/>
    <cellStyle name="Comma 5 2 2 6 3 3 2" xfId="3809" xr:uid="{60692BE1-DE93-4453-82AF-153B2BCDF00D}"/>
    <cellStyle name="Comma 5 2 2 6 3 4" xfId="3810" xr:uid="{A9E39A51-3A1D-4D7C-88DC-1B73C8B4E212}"/>
    <cellStyle name="Comma 5 2 2 6 3 5" xfId="3811" xr:uid="{BB77AAA5-C938-47BB-8876-6C6F3F514054}"/>
    <cellStyle name="Comma 5 2 2 6 4" xfId="3812" xr:uid="{F9D6629B-1DBD-428D-8E8D-5A8F36BC2CA3}"/>
    <cellStyle name="Comma 5 2 2 6 5" xfId="3813" xr:uid="{91D37AAF-BADC-4205-8F7E-396EAE41C1DF}"/>
    <cellStyle name="Comma 5 2 2 6 6" xfId="3814" xr:uid="{7C28724D-79F2-44C2-AC31-B11B65B95F98}"/>
    <cellStyle name="Comma 5 2 2 6 6 2" xfId="3815" xr:uid="{8E36D13A-9312-4CD7-A2B5-BF8B6E1A1227}"/>
    <cellStyle name="Comma 5 2 2 6 7" xfId="3816" xr:uid="{CFBD2499-787B-43F8-8B8B-C0C23E11BA74}"/>
    <cellStyle name="Comma 5 2 2 6 8" xfId="3817" xr:uid="{35D5B3D1-E620-4795-861F-95BF8638C83F}"/>
    <cellStyle name="Comma 5 2 2 6 9" xfId="3818" xr:uid="{504CAB32-45A1-45E3-A275-D96466C3F609}"/>
    <cellStyle name="Comma 5 2 2 7" xfId="3819" xr:uid="{EB07D390-C922-41C5-A826-9645EF89AD56}"/>
    <cellStyle name="Comma 5 2 2 8" xfId="3820" xr:uid="{84BE5AE2-2DE0-4247-8B96-7357F8F8BE3A}"/>
    <cellStyle name="Comma 5 2 2 9" xfId="3821" xr:uid="{6DECEF60-0543-4619-885B-7C468C475D9E}"/>
    <cellStyle name="Comma 5 2 20" xfId="3416" xr:uid="{02524E78-3D3E-4541-8BAC-9FD0F9421784}"/>
    <cellStyle name="Comma 5 2 3" xfId="3822" xr:uid="{B0159B3C-7B83-4677-99F1-D9CA9A1D987A}"/>
    <cellStyle name="Comma 5 2 4" xfId="3823" xr:uid="{7A94D618-97F1-4C3A-88AB-1296360D67FB}"/>
    <cellStyle name="Comma 5 2 4 10" xfId="3824" xr:uid="{C41BA936-8BDE-45DC-A4A6-88880844BC52}"/>
    <cellStyle name="Comma 5 2 4 11" xfId="3825" xr:uid="{7C2AB02A-DDB7-4C69-A30D-DDB7673DA70F}"/>
    <cellStyle name="Comma 5 2 4 12" xfId="3826" xr:uid="{96BFD1C8-E869-42A1-A447-445E93B6B7D2}"/>
    <cellStyle name="Comma 5 2 4 13" xfId="3827" xr:uid="{B0B01D1F-5AC1-40DE-B27F-0989E51C4FF7}"/>
    <cellStyle name="Comma 5 2 4 13 2" xfId="3828" xr:uid="{DE21BE76-D0CA-400C-B367-C07D411FD6C0}"/>
    <cellStyle name="Comma 5 2 4 14" xfId="3829" xr:uid="{D3E239CC-B52A-4273-9AA3-4602BEB4E33A}"/>
    <cellStyle name="Comma 5 2 4 15" xfId="3830" xr:uid="{DA20B2A8-8EE2-41C6-BBDE-EFAEFE4C2BAC}"/>
    <cellStyle name="Comma 5 2 4 16" xfId="3831" xr:uid="{B36C0B98-DF23-4E7A-A1AB-3DEEAE283E85}"/>
    <cellStyle name="Comma 5 2 4 2" xfId="3832" xr:uid="{7741A314-5A40-447A-AC39-5A58C4B51978}"/>
    <cellStyle name="Comma 5 2 4 2 10" xfId="3833" xr:uid="{45461288-CBAD-4DBA-BD9A-E713D8282A14}"/>
    <cellStyle name="Comma 5 2 4 2 11" xfId="3834" xr:uid="{4034A077-3A65-463D-857A-F5DB33A945AE}"/>
    <cellStyle name="Comma 5 2 4 2 12" xfId="3835" xr:uid="{956878D5-13A8-456A-A1F5-BFEC97145669}"/>
    <cellStyle name="Comma 5 2 4 2 13" xfId="3836" xr:uid="{C31EC89D-E339-45E8-A93A-3D7E2507E202}"/>
    <cellStyle name="Comma 5 2 4 2 13 2" xfId="3837" xr:uid="{7F1551B9-AFBF-4387-A9B8-6D63BA389D6F}"/>
    <cellStyle name="Comma 5 2 4 2 14" xfId="3838" xr:uid="{602E938F-E0D0-4C9F-9800-E4A9E761CB84}"/>
    <cellStyle name="Comma 5 2 4 2 15" xfId="3839" xr:uid="{6850E6D1-6C82-4C71-B0B4-6D25588DDA20}"/>
    <cellStyle name="Comma 5 2 4 2 16" xfId="3840" xr:uid="{CD209E73-7665-48B3-B90F-3B8D2B79902A}"/>
    <cellStyle name="Comma 5 2 4 2 2" xfId="3841" xr:uid="{1C3863F1-8F05-419E-8D37-093737B0EE54}"/>
    <cellStyle name="Comma 5 2 4 2 2 10" xfId="3842" xr:uid="{500B3015-3881-4450-B558-E6A7CF496E87}"/>
    <cellStyle name="Comma 5 2 4 2 2 11" xfId="3843" xr:uid="{23E9BDB5-40B9-4C88-B88C-B31D2986A130}"/>
    <cellStyle name="Comma 5 2 4 2 2 12" xfId="3844" xr:uid="{2BD7F108-FE91-45DB-AB95-056D922AFBB0}"/>
    <cellStyle name="Comma 5 2 4 2 2 12 2" xfId="3845" xr:uid="{0F7F1082-1D41-4A6C-A45C-2B8D512447B9}"/>
    <cellStyle name="Comma 5 2 4 2 2 13" xfId="3846" xr:uid="{F40A971E-0CEE-448A-A4C5-22105F7CEFCD}"/>
    <cellStyle name="Comma 5 2 4 2 2 14" xfId="3847" xr:uid="{0E541024-6A32-4A18-80D0-D5ED7EBF5D17}"/>
    <cellStyle name="Comma 5 2 4 2 2 15" xfId="3848" xr:uid="{9C606F25-C813-4FDD-A1AA-1AEEF8EBC19C}"/>
    <cellStyle name="Comma 5 2 4 2 2 2" xfId="3849" xr:uid="{E028E10E-9CDD-42D9-95E0-7007D18B1126}"/>
    <cellStyle name="Comma 5 2 4 2 2 2 2" xfId="3850" xr:uid="{F5F07D4F-B9EB-455B-814C-8B0D3774E2EF}"/>
    <cellStyle name="Comma 5 2 4 2 2 2 2 2" xfId="3851" xr:uid="{E27E7FE0-9D0B-45CC-A6BC-03950371D89D}"/>
    <cellStyle name="Comma 5 2 4 2 2 2 2 2 2" xfId="3852" xr:uid="{FD96BF15-E3A7-493E-9B68-13073F618BEF}"/>
    <cellStyle name="Comma 5 2 4 2 2 2 2 2 2 2" xfId="3853" xr:uid="{C6C78614-36A6-46BB-8D72-B2A243879BED}"/>
    <cellStyle name="Comma 5 2 4 2 2 2 2 2 2 2 2" xfId="3854" xr:uid="{8DF62B8B-4BA8-450D-9960-F20276A4C992}"/>
    <cellStyle name="Comma 5 2 4 2 2 2 2 2 2 3" xfId="3855" xr:uid="{01B50715-85BA-4C3F-AC03-813611C2F9CC}"/>
    <cellStyle name="Comma 5 2 4 2 2 2 2 2 2 4" xfId="3856" xr:uid="{931CE3C9-72AA-4743-AABF-421F8311E992}"/>
    <cellStyle name="Comma 5 2 4 2 2 2 2 2 2 5" xfId="3857" xr:uid="{D9F23C7A-4A12-48A5-9B5C-143782368FF3}"/>
    <cellStyle name="Comma 5 2 4 2 2 2 2 2 3" xfId="3858" xr:uid="{6E076CAC-BBA0-4F43-BE15-AE7A63DDA563}"/>
    <cellStyle name="Comma 5 2 4 2 2 2 2 2 3 2" xfId="3859" xr:uid="{93A3C37B-C428-46F0-B056-AAA5AE7473D9}"/>
    <cellStyle name="Comma 5 2 4 2 2 2 2 2 4" xfId="3860" xr:uid="{82C76BFA-07E8-4EE4-9204-0509C7C88A3D}"/>
    <cellStyle name="Comma 5 2 4 2 2 2 2 2 5" xfId="3861" xr:uid="{7A314434-F51C-4198-A32F-427F7382C462}"/>
    <cellStyle name="Comma 5 2 4 2 2 2 2 3" xfId="3862" xr:uid="{C6E81B40-E086-414F-9B83-EAFB48C5DC3D}"/>
    <cellStyle name="Comma 5 2 4 2 2 2 2 4" xfId="3863" xr:uid="{58604A6F-B500-43E8-A735-037E3DD078DE}"/>
    <cellStyle name="Comma 5 2 4 2 2 2 2 5" xfId="3864" xr:uid="{BE2B038B-7424-4BE1-B47F-3039A71ECBFC}"/>
    <cellStyle name="Comma 5 2 4 2 2 2 2 6" xfId="3865" xr:uid="{87FD6132-A403-4578-A889-87C4F1B0E33F}"/>
    <cellStyle name="Comma 5 2 4 2 2 2 2 6 2" xfId="3866" xr:uid="{EE81E381-38B4-4B7C-A8C7-2D077E7293EB}"/>
    <cellStyle name="Comma 5 2 4 2 2 2 2 7" xfId="3867" xr:uid="{5C258901-4404-483E-9833-8BC70E3F4739}"/>
    <cellStyle name="Comma 5 2 4 2 2 2 2 8" xfId="3868" xr:uid="{5674F0C2-84D5-4709-B218-2C871524C757}"/>
    <cellStyle name="Comma 5 2 4 2 2 2 2 9" xfId="3869" xr:uid="{DE7C3CE6-FBB3-42F8-9D31-E8FD0DC3F156}"/>
    <cellStyle name="Comma 5 2 4 2 2 2 3" xfId="3870" xr:uid="{CD6B4F3F-301D-4637-9886-58423486020C}"/>
    <cellStyle name="Comma 5 2 4 2 2 2 3 2" xfId="3871" xr:uid="{5D419715-38AE-4A81-AF9E-1400EF7EBE69}"/>
    <cellStyle name="Comma 5 2 4 2 2 2 3 2 2" xfId="3872" xr:uid="{2E5690E6-E7D8-4E05-87CB-4BD476FD6D5E}"/>
    <cellStyle name="Comma 5 2 4 2 2 2 3 2 2 2" xfId="3873" xr:uid="{115F135A-2D80-4AD7-886C-F900BDFE85D4}"/>
    <cellStyle name="Comma 5 2 4 2 2 2 3 2 3" xfId="3874" xr:uid="{21795F67-8B06-48E9-9DCC-9CD0A885987E}"/>
    <cellStyle name="Comma 5 2 4 2 2 2 3 2 4" xfId="3875" xr:uid="{066921C4-22E1-4250-AFC1-99F3C653952F}"/>
    <cellStyle name="Comma 5 2 4 2 2 2 3 2 5" xfId="3876" xr:uid="{68178DE7-AC04-46F8-A48C-DF0AF077D685}"/>
    <cellStyle name="Comma 5 2 4 2 2 2 3 3" xfId="3877" xr:uid="{314D7717-0D0C-42ED-A889-0589ED61976F}"/>
    <cellStyle name="Comma 5 2 4 2 2 2 3 3 2" xfId="3878" xr:uid="{4D0A7645-E7ED-4CE5-9002-78539124DE25}"/>
    <cellStyle name="Comma 5 2 4 2 2 2 3 4" xfId="3879" xr:uid="{AC76BD2B-1F68-4339-BE67-679BD10E1B05}"/>
    <cellStyle name="Comma 5 2 4 2 2 2 3 5" xfId="3880" xr:uid="{BA5A07A6-C4A5-4B02-B173-09A9948AAA46}"/>
    <cellStyle name="Comma 5 2 4 2 2 2 4" xfId="3881" xr:uid="{A2C5237C-775C-402D-A431-C2D7B4BE1ED6}"/>
    <cellStyle name="Comma 5 2 4 2 2 2 5" xfId="3882" xr:uid="{DD669F4F-BA3F-4448-B66F-A09C340DAC84}"/>
    <cellStyle name="Comma 5 2 4 2 2 2 6" xfId="3883" xr:uid="{971A51EF-CD14-4A6E-85E7-5D94A985FF63}"/>
    <cellStyle name="Comma 5 2 4 2 2 2 6 2" xfId="3884" xr:uid="{A049FB2F-AA48-47BD-B652-18A93CCF8A3A}"/>
    <cellStyle name="Comma 5 2 4 2 2 2 7" xfId="3885" xr:uid="{20AEE684-1997-4AAC-BC2D-49E9531DC5CE}"/>
    <cellStyle name="Comma 5 2 4 2 2 2 8" xfId="3886" xr:uid="{473DE2DE-01AC-47FF-ACE2-38A796467F59}"/>
    <cellStyle name="Comma 5 2 4 2 2 2 9" xfId="3887" xr:uid="{808B4459-4706-4457-ACC8-BAB11C92A413}"/>
    <cellStyle name="Comma 5 2 4 2 2 3" xfId="3888" xr:uid="{961FF6B7-F455-47A2-9304-F8E35DF1DC6C}"/>
    <cellStyle name="Comma 5 2 4 2 2 4" xfId="3889" xr:uid="{3FE71AD9-53CB-4896-B33F-7342C91656C7}"/>
    <cellStyle name="Comma 5 2 4 2 2 5" xfId="3890" xr:uid="{C271E4C7-291D-4481-92E1-BB4817292D51}"/>
    <cellStyle name="Comma 5 2 4 2 2 6" xfId="3891" xr:uid="{562DA25E-FA98-410B-A232-13D1993522E2}"/>
    <cellStyle name="Comma 5 2 4 2 2 7" xfId="3892" xr:uid="{DFF3BED2-5FFA-468A-A83C-93D0106E25E4}"/>
    <cellStyle name="Comma 5 2 4 2 2 8" xfId="3893" xr:uid="{7E682F31-2B80-452C-911C-1D7D7920FA07}"/>
    <cellStyle name="Comma 5 2 4 2 2 8 2" xfId="3894" xr:uid="{0B31E853-B104-482E-AA9A-1135C255FFFD}"/>
    <cellStyle name="Comma 5 2 4 2 2 8 2 2" xfId="3895" xr:uid="{B3FC6923-222F-4244-8173-517CFDCA7C9F}"/>
    <cellStyle name="Comma 5 2 4 2 2 8 2 2 2" xfId="3896" xr:uid="{338CE672-D900-434F-BBDE-EC75DFFA04E5}"/>
    <cellStyle name="Comma 5 2 4 2 2 8 2 3" xfId="3897" xr:uid="{8589E7BA-D3B6-43FC-84EB-745F8873DDCC}"/>
    <cellStyle name="Comma 5 2 4 2 2 8 2 4" xfId="3898" xr:uid="{C9464F6C-5422-47B5-A3A4-24E42AAD4DA4}"/>
    <cellStyle name="Comma 5 2 4 2 2 8 2 5" xfId="3899" xr:uid="{1AF77947-2F05-4184-AAA8-FA06644E50B4}"/>
    <cellStyle name="Comma 5 2 4 2 2 8 3" xfId="3900" xr:uid="{4E1BBEB7-0313-466D-9851-58C93F9FBF7D}"/>
    <cellStyle name="Comma 5 2 4 2 2 8 3 2" xfId="3901" xr:uid="{68972F40-1CEA-4A85-80D6-0CED927098AE}"/>
    <cellStyle name="Comma 5 2 4 2 2 8 4" xfId="3902" xr:uid="{AF9D846E-F1C7-4C8C-B30F-974F6A1B6D79}"/>
    <cellStyle name="Comma 5 2 4 2 2 8 5" xfId="3903" xr:uid="{C528F601-CECD-4692-8265-8185F46907D6}"/>
    <cellStyle name="Comma 5 2 4 2 2 9" xfId="3904" xr:uid="{3784D8FD-0A79-4B48-83F4-C936386CBBB7}"/>
    <cellStyle name="Comma 5 2 4 2 3" xfId="3905" xr:uid="{29CDA809-8441-411D-9D9B-E56DB4B2FDD0}"/>
    <cellStyle name="Comma 5 2 4 2 4" xfId="3906" xr:uid="{4B362300-310E-44D9-A30A-2CF09A2212BB}"/>
    <cellStyle name="Comma 5 2 4 2 4 2" xfId="3907" xr:uid="{E1A4A7CE-D056-42FA-AA74-2DC53FA79581}"/>
    <cellStyle name="Comma 5 2 4 2 4 2 2" xfId="3908" xr:uid="{D56B6F2B-2692-4B67-9467-BFC4CC217AF3}"/>
    <cellStyle name="Comma 5 2 4 2 4 2 2 2" xfId="3909" xr:uid="{4AB3AB27-E45B-4EBC-8D85-61EE8AEED587}"/>
    <cellStyle name="Comma 5 2 4 2 4 2 2 2 2" xfId="3910" xr:uid="{25BC2B9A-46B8-443E-98F4-94C44A2ABCDC}"/>
    <cellStyle name="Comma 5 2 4 2 4 2 2 2 2 2" xfId="3911" xr:uid="{CE6C9F14-F2A7-4957-B204-A35A48B8F9C8}"/>
    <cellStyle name="Comma 5 2 4 2 4 2 2 2 3" xfId="3912" xr:uid="{57351035-40AD-41C4-924B-FE2A208E5934}"/>
    <cellStyle name="Comma 5 2 4 2 4 2 2 2 4" xfId="3913" xr:uid="{9BB39CB2-5CB9-4B89-A81D-D10D59AA210A}"/>
    <cellStyle name="Comma 5 2 4 2 4 2 2 2 5" xfId="3914" xr:uid="{FD979911-A93A-4033-BA1E-1EC69B5D48FB}"/>
    <cellStyle name="Comma 5 2 4 2 4 2 2 3" xfId="3915" xr:uid="{7479C59A-E2E8-4CDA-8865-75D311C2BA1B}"/>
    <cellStyle name="Comma 5 2 4 2 4 2 2 3 2" xfId="3916" xr:uid="{DCFAB2C9-66CD-4BC7-BB34-EFD3E7C980EB}"/>
    <cellStyle name="Comma 5 2 4 2 4 2 2 4" xfId="3917" xr:uid="{31CACC0B-AD04-45A0-9304-A1293DCDF577}"/>
    <cellStyle name="Comma 5 2 4 2 4 2 2 5" xfId="3918" xr:uid="{CECE6DF9-E8C3-4A34-B704-5D19DB8E5076}"/>
    <cellStyle name="Comma 5 2 4 2 4 2 3" xfId="3919" xr:uid="{B4B79BAF-A285-4771-9CCC-BEBCE0AB0CBB}"/>
    <cellStyle name="Comma 5 2 4 2 4 2 4" xfId="3920" xr:uid="{0043A1B3-582C-44B6-8381-66278F802EFB}"/>
    <cellStyle name="Comma 5 2 4 2 4 2 5" xfId="3921" xr:uid="{235FF0BB-B022-46A4-B4DE-102DDEFD34EB}"/>
    <cellStyle name="Comma 5 2 4 2 4 2 6" xfId="3922" xr:uid="{5AE6F0C7-6A94-4988-9044-5D576BE381F9}"/>
    <cellStyle name="Comma 5 2 4 2 4 2 6 2" xfId="3923" xr:uid="{B06E6A0D-5860-40E1-92C5-AE3F8D5EDAC1}"/>
    <cellStyle name="Comma 5 2 4 2 4 2 7" xfId="3924" xr:uid="{81825BF4-31BC-4414-A0FB-ADA20C71EFC3}"/>
    <cellStyle name="Comma 5 2 4 2 4 2 8" xfId="3925" xr:uid="{4F6DC4CA-2E19-40CB-AD87-8721015CA367}"/>
    <cellStyle name="Comma 5 2 4 2 4 2 9" xfId="3926" xr:uid="{02F6D7FC-F703-4C55-A017-480947A42DC2}"/>
    <cellStyle name="Comma 5 2 4 2 4 3" xfId="3927" xr:uid="{D74148F2-F214-4D56-9DA8-AAA663887380}"/>
    <cellStyle name="Comma 5 2 4 2 4 3 2" xfId="3928" xr:uid="{2091067A-FED7-4531-ACE3-5F980B7536AB}"/>
    <cellStyle name="Comma 5 2 4 2 4 3 2 2" xfId="3929" xr:uid="{5F90F51A-CD75-4097-A4B6-8A8FF4CEE7D0}"/>
    <cellStyle name="Comma 5 2 4 2 4 3 2 2 2" xfId="3930" xr:uid="{97F9AF8A-E27F-4215-A1DE-9FC67F8440FE}"/>
    <cellStyle name="Comma 5 2 4 2 4 3 2 3" xfId="3931" xr:uid="{82663B1A-FF22-4CC8-8EB1-345E76D7989A}"/>
    <cellStyle name="Comma 5 2 4 2 4 3 2 4" xfId="3932" xr:uid="{05E5EABF-8458-45D2-ADFA-E4C950122866}"/>
    <cellStyle name="Comma 5 2 4 2 4 3 2 5" xfId="3933" xr:uid="{168C0C04-EA25-476D-8D83-9E9A6A36C4AF}"/>
    <cellStyle name="Comma 5 2 4 2 4 3 3" xfId="3934" xr:uid="{9B1EE143-E691-4E66-B3E8-3D8CA4D7E5FC}"/>
    <cellStyle name="Comma 5 2 4 2 4 3 3 2" xfId="3935" xr:uid="{BC0E6BE7-257E-4094-8E41-BF2EF83D088D}"/>
    <cellStyle name="Comma 5 2 4 2 4 3 4" xfId="3936" xr:uid="{D97202AF-2734-4791-838A-88DB43527866}"/>
    <cellStyle name="Comma 5 2 4 2 4 3 5" xfId="3937" xr:uid="{4C2E0F2C-279F-40B3-90B1-16129130D66B}"/>
    <cellStyle name="Comma 5 2 4 2 4 4" xfId="3938" xr:uid="{E4EC3CAD-7CAC-40A9-9154-AABA1D41670A}"/>
    <cellStyle name="Comma 5 2 4 2 4 5" xfId="3939" xr:uid="{30F0AC78-4290-47B0-A934-C96EB382F28C}"/>
    <cellStyle name="Comma 5 2 4 2 4 6" xfId="3940" xr:uid="{B9E2969F-C295-4AE5-B0A3-15331A3D59D5}"/>
    <cellStyle name="Comma 5 2 4 2 4 6 2" xfId="3941" xr:uid="{4CB56EDF-2B92-4AF1-B5A4-2F9F51C18B26}"/>
    <cellStyle name="Comma 5 2 4 2 4 7" xfId="3942" xr:uid="{69E2B756-63A0-4FE3-952D-AF8D05F481DE}"/>
    <cellStyle name="Comma 5 2 4 2 4 8" xfId="3943" xr:uid="{10CD1A4F-8590-4073-9E5F-568240DDCC66}"/>
    <cellStyle name="Comma 5 2 4 2 4 9" xfId="3944" xr:uid="{58546B0C-8B9D-458B-A143-0A314EBC69DC}"/>
    <cellStyle name="Comma 5 2 4 2 5" xfId="3945" xr:uid="{6AE943FC-37BD-4D28-AC54-A7E3F3D6E87B}"/>
    <cellStyle name="Comma 5 2 4 2 6" xfId="3946" xr:uid="{DF7DC84F-BBF3-4424-87F4-6062D1990E33}"/>
    <cellStyle name="Comma 5 2 4 2 7" xfId="3947" xr:uid="{6213A988-1ED0-41E9-932B-972C5C58275C}"/>
    <cellStyle name="Comma 5 2 4 2 8" xfId="3948" xr:uid="{FA7F31DF-4834-45A4-B072-6F2315F6076A}"/>
    <cellStyle name="Comma 5 2 4 2 9" xfId="3949" xr:uid="{7299CD59-5535-4B5D-A7B5-AD54E8F1FFE6}"/>
    <cellStyle name="Comma 5 2 4 2 9 2" xfId="3950" xr:uid="{CE71965A-6E4E-45E3-853F-76FD1F197B9E}"/>
    <cellStyle name="Comma 5 2 4 2 9 2 2" xfId="3951" xr:uid="{0141325D-6487-4246-90BB-0E34DBFDF797}"/>
    <cellStyle name="Comma 5 2 4 2 9 2 2 2" xfId="3952" xr:uid="{CD856793-C526-4C1F-B3B8-3DF465ADAC6D}"/>
    <cellStyle name="Comma 5 2 4 2 9 2 3" xfId="3953" xr:uid="{C2195C9C-8F49-4101-A003-11011CB103A6}"/>
    <cellStyle name="Comma 5 2 4 2 9 2 4" xfId="3954" xr:uid="{45774E8B-9677-47C5-A12D-A882E9013707}"/>
    <cellStyle name="Comma 5 2 4 2 9 2 5" xfId="3955" xr:uid="{D5E5CA9A-CE35-4CB6-BE66-616BCCD09724}"/>
    <cellStyle name="Comma 5 2 4 2 9 3" xfId="3956" xr:uid="{D6F913BC-9AC1-4F60-B6FA-4E9683F94E42}"/>
    <cellStyle name="Comma 5 2 4 2 9 3 2" xfId="3957" xr:uid="{6DB851A3-18C7-454B-A3A5-543EAF770040}"/>
    <cellStyle name="Comma 5 2 4 2 9 4" xfId="3958" xr:uid="{64754A34-8121-4937-9537-1F3B15EB4D43}"/>
    <cellStyle name="Comma 5 2 4 2 9 5" xfId="3959" xr:uid="{7DB8B47D-D64F-4138-A6C1-19ECF6F3894F}"/>
    <cellStyle name="Comma 5 2 4 3" xfId="3960" xr:uid="{68A848C7-FBF0-4875-9319-531A78438DB8}"/>
    <cellStyle name="Comma 5 2 4 3 10" xfId="3961" xr:uid="{6CFD2C53-4B9E-4842-9CD8-0D271E996807}"/>
    <cellStyle name="Comma 5 2 4 3 11" xfId="3962" xr:uid="{923F158C-E57A-403E-86C4-54B3597C3E2D}"/>
    <cellStyle name="Comma 5 2 4 3 12" xfId="3963" xr:uid="{174F8ED2-2EA6-41C5-9822-3C5ECBE2B2C1}"/>
    <cellStyle name="Comma 5 2 4 3 12 2" xfId="3964" xr:uid="{B1C696CA-00B5-4A5E-91A4-13D9AACB6D85}"/>
    <cellStyle name="Comma 5 2 4 3 13" xfId="3965" xr:uid="{E3FA49D9-8C0A-4EBC-BC65-EA26808DAF95}"/>
    <cellStyle name="Comma 5 2 4 3 14" xfId="3966" xr:uid="{F0C8D3C8-BB07-43CF-AA4E-58E7CA478B9A}"/>
    <cellStyle name="Comma 5 2 4 3 15" xfId="3967" xr:uid="{2E72A579-58CA-4341-B471-587681B613D0}"/>
    <cellStyle name="Comma 5 2 4 3 2" xfId="3968" xr:uid="{010F930B-C0FD-4833-88F1-884B3A40A7C5}"/>
    <cellStyle name="Comma 5 2 4 3 2 2" xfId="3969" xr:uid="{9693C68E-4E67-4513-968D-FFF0A46016D1}"/>
    <cellStyle name="Comma 5 2 4 3 2 2 2" xfId="3970" xr:uid="{E303E0F7-47B9-4AB3-9071-285E05381847}"/>
    <cellStyle name="Comma 5 2 4 3 2 2 2 2" xfId="3971" xr:uid="{CA9669CD-06D5-4B16-B992-21D524C34F8A}"/>
    <cellStyle name="Comma 5 2 4 3 2 2 2 2 2" xfId="3972" xr:uid="{C74FA562-9CC5-4728-8350-273677850F66}"/>
    <cellStyle name="Comma 5 2 4 3 2 2 2 2 2 2" xfId="3973" xr:uid="{A89F5F26-4608-42D6-A6E6-2D84A1A1DA53}"/>
    <cellStyle name="Comma 5 2 4 3 2 2 2 2 3" xfId="3974" xr:uid="{FA3351F8-F716-4C4E-A428-7ADCBF3113AB}"/>
    <cellStyle name="Comma 5 2 4 3 2 2 2 2 4" xfId="3975" xr:uid="{5C707952-E445-4C91-B500-3B2FE9494AB6}"/>
    <cellStyle name="Comma 5 2 4 3 2 2 2 2 5" xfId="3976" xr:uid="{9926C208-8DC0-49FB-8693-22B14FAAAC31}"/>
    <cellStyle name="Comma 5 2 4 3 2 2 2 3" xfId="3977" xr:uid="{0C6259A1-6F36-4570-9D20-66988B0AAA7B}"/>
    <cellStyle name="Comma 5 2 4 3 2 2 2 3 2" xfId="3978" xr:uid="{E5F970BA-1EF6-4EE0-A9E1-CE0CB8547FBA}"/>
    <cellStyle name="Comma 5 2 4 3 2 2 2 4" xfId="3979" xr:uid="{B77FE08B-DEF6-45D4-BE9E-5A3C7BCDEC35}"/>
    <cellStyle name="Comma 5 2 4 3 2 2 2 5" xfId="3980" xr:uid="{887D6662-0DD1-4F51-9354-A7EAACECA095}"/>
    <cellStyle name="Comma 5 2 4 3 2 2 3" xfId="3981" xr:uid="{D617B8FA-AC2D-465E-B759-DE94D31D24DB}"/>
    <cellStyle name="Comma 5 2 4 3 2 2 4" xfId="3982" xr:uid="{94702BC3-FF43-456F-BAAD-F26DFFDFB4EB}"/>
    <cellStyle name="Comma 5 2 4 3 2 2 5" xfId="3983" xr:uid="{72D0D9C0-98B7-4F1F-9CD1-55E8AE57F62D}"/>
    <cellStyle name="Comma 5 2 4 3 2 2 6" xfId="3984" xr:uid="{1D4F538E-9215-4EC5-B275-98015B3A73E3}"/>
    <cellStyle name="Comma 5 2 4 3 2 2 6 2" xfId="3985" xr:uid="{B2DBB528-4B2F-47D2-92C7-EC184EA708A9}"/>
    <cellStyle name="Comma 5 2 4 3 2 2 7" xfId="3986" xr:uid="{27423602-C459-4365-9B23-68EF5F07CB3D}"/>
    <cellStyle name="Comma 5 2 4 3 2 2 8" xfId="3987" xr:uid="{AB74C8FD-BC4A-4FBB-BC52-6C8B355B4613}"/>
    <cellStyle name="Comma 5 2 4 3 2 2 9" xfId="3988" xr:uid="{C0049F01-CD70-414D-B849-A6B9D17F39C5}"/>
    <cellStyle name="Comma 5 2 4 3 2 3" xfId="3989" xr:uid="{60367912-C892-49BF-BDB9-2D0DDF847EE4}"/>
    <cellStyle name="Comma 5 2 4 3 2 3 2" xfId="3990" xr:uid="{913FE83A-68F0-47AA-ADB5-2F7585026EC7}"/>
    <cellStyle name="Comma 5 2 4 3 2 3 2 2" xfId="3991" xr:uid="{23F591F6-DE90-4AB8-9EB7-02125B5197A5}"/>
    <cellStyle name="Comma 5 2 4 3 2 3 2 2 2" xfId="3992" xr:uid="{11D065E9-E402-405B-B53F-C10B5A222E12}"/>
    <cellStyle name="Comma 5 2 4 3 2 3 2 3" xfId="3993" xr:uid="{D6A73A46-1798-4874-B511-04E7270B397C}"/>
    <cellStyle name="Comma 5 2 4 3 2 3 2 4" xfId="3994" xr:uid="{2DE2B90C-3089-405A-AEBF-89C85B3488E8}"/>
    <cellStyle name="Comma 5 2 4 3 2 3 2 5" xfId="3995" xr:uid="{D57F6B98-AE30-498F-A3EC-B452C3647FC9}"/>
    <cellStyle name="Comma 5 2 4 3 2 3 3" xfId="3996" xr:uid="{FE9583B1-33F4-425C-8F7B-D313DDD640B3}"/>
    <cellStyle name="Comma 5 2 4 3 2 3 3 2" xfId="3997" xr:uid="{4359E92B-9EBC-4FBD-8248-5C6CFD089FE2}"/>
    <cellStyle name="Comma 5 2 4 3 2 3 4" xfId="3998" xr:uid="{D5D0A9BA-892B-4E15-89DA-812B50FC27CA}"/>
    <cellStyle name="Comma 5 2 4 3 2 3 5" xfId="3999" xr:uid="{9A9B879C-4F95-461E-A039-FE23CE04ED05}"/>
    <cellStyle name="Comma 5 2 4 3 2 4" xfId="4000" xr:uid="{9519F1AE-3222-46F7-A81B-10D3454DA62E}"/>
    <cellStyle name="Comma 5 2 4 3 2 5" xfId="4001" xr:uid="{95F0C170-3C5E-4927-A905-C05238AC79AA}"/>
    <cellStyle name="Comma 5 2 4 3 2 6" xfId="4002" xr:uid="{2222E1F9-2382-4F48-B105-E987B09B1764}"/>
    <cellStyle name="Comma 5 2 4 3 2 6 2" xfId="4003" xr:uid="{C5A33688-16C4-4BD8-922E-E4F572AC5D53}"/>
    <cellStyle name="Comma 5 2 4 3 2 7" xfId="4004" xr:uid="{196653F4-4E77-484F-8F0C-FB9C27528C65}"/>
    <cellStyle name="Comma 5 2 4 3 2 8" xfId="4005" xr:uid="{699D5FC8-716E-47DC-B812-DE2D7A641989}"/>
    <cellStyle name="Comma 5 2 4 3 2 9" xfId="4006" xr:uid="{080AF71B-FD1B-4DAD-9BA0-2C952D1E4CC7}"/>
    <cellStyle name="Comma 5 2 4 3 3" xfId="4007" xr:uid="{F4EE9DF6-0DF9-450B-AB4D-B2690CD25393}"/>
    <cellStyle name="Comma 5 2 4 3 4" xfId="4008" xr:uid="{F364AE95-6566-46FB-816D-220321507D9E}"/>
    <cellStyle name="Comma 5 2 4 3 5" xfId="4009" xr:uid="{D6C70DAF-E80E-4240-AA75-50AC3A3FCE2A}"/>
    <cellStyle name="Comma 5 2 4 3 6" xfId="4010" xr:uid="{DFDC3164-1F49-4E08-A4D7-3BD87BA47EA5}"/>
    <cellStyle name="Comma 5 2 4 3 7" xfId="4011" xr:uid="{0452D620-5A5A-419C-934C-5B7F77B27E02}"/>
    <cellStyle name="Comma 5 2 4 3 8" xfId="4012" xr:uid="{21053067-7024-453B-A1DB-0C1F8568270B}"/>
    <cellStyle name="Comma 5 2 4 3 8 2" xfId="4013" xr:uid="{0E054657-DA84-4F47-9D31-750A05056186}"/>
    <cellStyle name="Comma 5 2 4 3 8 2 2" xfId="4014" xr:uid="{17151D1C-82D2-47F2-BB8D-ADF0075201D1}"/>
    <cellStyle name="Comma 5 2 4 3 8 2 2 2" xfId="4015" xr:uid="{00684973-FF00-4D97-BA20-46053A03EAA2}"/>
    <cellStyle name="Comma 5 2 4 3 8 2 3" xfId="4016" xr:uid="{2621DF47-E393-4AE9-B2BE-D7104C5CD7CF}"/>
    <cellStyle name="Comma 5 2 4 3 8 2 4" xfId="4017" xr:uid="{569DAB0D-5AF5-41E9-B9B7-DE565E987B28}"/>
    <cellStyle name="Comma 5 2 4 3 8 2 5" xfId="4018" xr:uid="{A977C0EA-EC19-4FBA-A4E4-8527EB2B8FC4}"/>
    <cellStyle name="Comma 5 2 4 3 8 3" xfId="4019" xr:uid="{1003C6B8-EBE1-4050-B804-C1633A33BADC}"/>
    <cellStyle name="Comma 5 2 4 3 8 3 2" xfId="4020" xr:uid="{62759ED6-3470-4CAE-A096-57E867F4C129}"/>
    <cellStyle name="Comma 5 2 4 3 8 4" xfId="4021" xr:uid="{836732F6-5CA6-41FE-8899-182C583B1255}"/>
    <cellStyle name="Comma 5 2 4 3 8 5" xfId="4022" xr:uid="{A1FE0F71-84C5-4370-80A2-95BC8BCF2607}"/>
    <cellStyle name="Comma 5 2 4 3 9" xfId="4023" xr:uid="{FBA35DD3-A7C1-4F2B-BBA9-6CC78FF75F45}"/>
    <cellStyle name="Comma 5 2 4 4" xfId="4024" xr:uid="{293C6E5A-4639-4653-8BC6-0B88AF951699}"/>
    <cellStyle name="Comma 5 2 4 4 2" xfId="4025" xr:uid="{0B439DC1-B9F8-4B04-B10C-DBF31A58265D}"/>
    <cellStyle name="Comma 5 2 4 4 2 2" xfId="4026" xr:uid="{C2C197DF-9B66-4412-9310-46D28CB53FA2}"/>
    <cellStyle name="Comma 5 2 4 4 2 2 2" xfId="4027" xr:uid="{C7DE71EC-0F42-426D-BD05-D8129123C7D7}"/>
    <cellStyle name="Comma 5 2 4 4 2 2 2 2" xfId="4028" xr:uid="{7D6E827A-5624-4F0A-B077-5177593FD755}"/>
    <cellStyle name="Comma 5 2 4 4 2 2 2 2 2" xfId="4029" xr:uid="{D871B647-11E6-461C-A7C2-48B47DC1BAF6}"/>
    <cellStyle name="Comma 5 2 4 4 2 2 2 3" xfId="4030" xr:uid="{0A44A1F5-760A-4A30-B551-4A5D16D4077E}"/>
    <cellStyle name="Comma 5 2 4 4 2 2 2 4" xfId="4031" xr:uid="{E21FEA92-E5BD-494D-B6AC-DD0F4954E104}"/>
    <cellStyle name="Comma 5 2 4 4 2 2 2 5" xfId="4032" xr:uid="{33FB39B3-5D86-4F1D-A58F-784A14F3E297}"/>
    <cellStyle name="Comma 5 2 4 4 2 2 3" xfId="4033" xr:uid="{A9086ED0-D54C-4E1F-86AD-2C3D6414953D}"/>
    <cellStyle name="Comma 5 2 4 4 2 2 3 2" xfId="4034" xr:uid="{E3DCADFF-D419-426C-8942-87D6A4F97EED}"/>
    <cellStyle name="Comma 5 2 4 4 2 2 4" xfId="4035" xr:uid="{3A8D2326-811B-48ED-9245-BB686E5489BB}"/>
    <cellStyle name="Comma 5 2 4 4 2 2 5" xfId="4036" xr:uid="{C9461070-375B-41EC-B33A-89A2300D2E47}"/>
    <cellStyle name="Comma 5 2 4 4 2 3" xfId="4037" xr:uid="{D95D18F9-9A12-424A-A837-553489E87736}"/>
    <cellStyle name="Comma 5 2 4 4 2 4" xfId="4038" xr:uid="{D397474F-F3EF-4ED2-9E5E-B1B246D3EC16}"/>
    <cellStyle name="Comma 5 2 4 4 2 5" xfId="4039" xr:uid="{FFFC1BF3-77EE-460F-B34B-ED7057351506}"/>
    <cellStyle name="Comma 5 2 4 4 2 6" xfId="4040" xr:uid="{0FD9D8D7-CC70-42E3-AD69-1EE98DB8F978}"/>
    <cellStyle name="Comma 5 2 4 4 2 6 2" xfId="4041" xr:uid="{47AF98D2-A370-41E4-8E18-CBB4DADF76FC}"/>
    <cellStyle name="Comma 5 2 4 4 2 7" xfId="4042" xr:uid="{DF22B0B4-8846-4D90-AECA-A7FF3469B7D1}"/>
    <cellStyle name="Comma 5 2 4 4 2 8" xfId="4043" xr:uid="{64E4B693-12F5-482D-8387-9032E7E4B81B}"/>
    <cellStyle name="Comma 5 2 4 4 2 9" xfId="4044" xr:uid="{E0FC3C36-9F20-4B58-AFA5-159D0331B513}"/>
    <cellStyle name="Comma 5 2 4 4 3" xfId="4045" xr:uid="{65EE20C0-400F-4197-BFB3-233201DC2B5E}"/>
    <cellStyle name="Comma 5 2 4 4 3 2" xfId="4046" xr:uid="{10F370FC-CFBE-40E0-B86B-07D9CB68D4BF}"/>
    <cellStyle name="Comma 5 2 4 4 3 2 2" xfId="4047" xr:uid="{E82B5DFC-06CE-4F20-BDCD-28CB89C7C575}"/>
    <cellStyle name="Comma 5 2 4 4 3 2 2 2" xfId="4048" xr:uid="{D1E5C6FA-1DFF-4BEF-A437-9D208F8ACE8E}"/>
    <cellStyle name="Comma 5 2 4 4 3 2 3" xfId="4049" xr:uid="{1610F1A9-A80D-4E7E-A032-C10DAAFAB581}"/>
    <cellStyle name="Comma 5 2 4 4 3 2 4" xfId="4050" xr:uid="{4E51D4DB-8328-462E-A5C4-68C9FA0B452E}"/>
    <cellStyle name="Comma 5 2 4 4 3 2 5" xfId="4051" xr:uid="{950C9187-5859-4CBB-A7C6-83A51EDF0985}"/>
    <cellStyle name="Comma 5 2 4 4 3 3" xfId="4052" xr:uid="{0D5E8D6F-F080-40DB-9A3E-B4CAB61CAA75}"/>
    <cellStyle name="Comma 5 2 4 4 3 3 2" xfId="4053" xr:uid="{F2BA9133-137C-4149-A5E4-5A47CAB339F8}"/>
    <cellStyle name="Comma 5 2 4 4 3 4" xfId="4054" xr:uid="{F32C5084-EC25-4FB3-90CF-699E4234D184}"/>
    <cellStyle name="Comma 5 2 4 4 3 5" xfId="4055" xr:uid="{3A0A39E0-0ED7-4D8E-8755-07554B166A48}"/>
    <cellStyle name="Comma 5 2 4 4 4" xfId="4056" xr:uid="{8764C6C6-B656-4686-8914-08B8E3A3556C}"/>
    <cellStyle name="Comma 5 2 4 4 5" xfId="4057" xr:uid="{14F469DC-6FA1-4CDC-9A6C-8E48D3804037}"/>
    <cellStyle name="Comma 5 2 4 4 6" xfId="4058" xr:uid="{9E501CF4-88FE-48D9-A7CD-5972C8D33A0E}"/>
    <cellStyle name="Comma 5 2 4 4 6 2" xfId="4059" xr:uid="{7EBE0101-1EE1-4A2C-8262-2A2186C92BFD}"/>
    <cellStyle name="Comma 5 2 4 4 7" xfId="4060" xr:uid="{D7DD3A79-4EAB-4083-B72A-49D61AF641A4}"/>
    <cellStyle name="Comma 5 2 4 4 8" xfId="4061" xr:uid="{7A57BAC1-838E-49E7-90D6-F214D077DF85}"/>
    <cellStyle name="Comma 5 2 4 4 9" xfId="4062" xr:uid="{2C9F60E2-6F99-436C-95C7-D211D2C616C9}"/>
    <cellStyle name="Comma 5 2 4 5" xfId="4063" xr:uid="{DF9A2D7E-D7F7-45BB-ACA1-BA283F257401}"/>
    <cellStyle name="Comma 5 2 4 6" xfId="4064" xr:uid="{A3374978-04F4-4C04-9A32-BF923BD24CC8}"/>
    <cellStyle name="Comma 5 2 4 7" xfId="4065" xr:uid="{AD62EF09-06C2-4D7B-81E6-95133B42C89C}"/>
    <cellStyle name="Comma 5 2 4 8" xfId="4066" xr:uid="{1992C12A-0E8C-4625-82A0-6171385D35B4}"/>
    <cellStyle name="Comma 5 2 4 9" xfId="4067" xr:uid="{89F9ABF6-2E19-44CB-8321-99E5BA2844A6}"/>
    <cellStyle name="Comma 5 2 4 9 2" xfId="4068" xr:uid="{CD8829C3-DEFF-4335-BF9E-FEBAF13586C2}"/>
    <cellStyle name="Comma 5 2 4 9 2 2" xfId="4069" xr:uid="{A8BC2A3F-01CD-4282-86A1-399BAD0F832B}"/>
    <cellStyle name="Comma 5 2 4 9 2 2 2" xfId="4070" xr:uid="{B04FA3EA-1ABA-4990-9B98-C8BC6C5DAFB9}"/>
    <cellStyle name="Comma 5 2 4 9 2 3" xfId="4071" xr:uid="{B96B2CA5-F650-40AE-BC9B-E983DDE59A25}"/>
    <cellStyle name="Comma 5 2 4 9 2 4" xfId="4072" xr:uid="{A37EDE09-6757-43EC-8353-A3E0E7A0916C}"/>
    <cellStyle name="Comma 5 2 4 9 2 5" xfId="4073" xr:uid="{BDCE8A2F-1592-44C6-B4E7-44588FCFA936}"/>
    <cellStyle name="Comma 5 2 4 9 3" xfId="4074" xr:uid="{02BAA7E9-B68F-4520-9226-53B87D030B7B}"/>
    <cellStyle name="Comma 5 2 4 9 3 2" xfId="4075" xr:uid="{43F7EF16-9E71-4B4E-9994-8F4A95740D89}"/>
    <cellStyle name="Comma 5 2 4 9 4" xfId="4076" xr:uid="{9EA506CE-E2CB-4AD8-B8DE-EAB0ADD52793}"/>
    <cellStyle name="Comma 5 2 4 9 5" xfId="4077" xr:uid="{DC960513-9689-4136-8A20-77C4DB909D76}"/>
    <cellStyle name="Comma 5 2 5" xfId="4078" xr:uid="{91679A45-4F2A-4487-8C6E-72AADBFFE388}"/>
    <cellStyle name="Comma 5 2 5 10" xfId="4079" xr:uid="{AE0FF757-1C6C-41E2-9794-952DD72F6D45}"/>
    <cellStyle name="Comma 5 2 5 11" xfId="4080" xr:uid="{F81DD7F6-4556-42A7-92AF-F6F49760859D}"/>
    <cellStyle name="Comma 5 2 5 12" xfId="4081" xr:uid="{A1A267C0-0AB8-4457-9C0B-49CA403CB36B}"/>
    <cellStyle name="Comma 5 2 5 12 2" xfId="4082" xr:uid="{B70E444A-7115-45F7-A748-CD59B3C3347F}"/>
    <cellStyle name="Comma 5 2 5 13" xfId="4083" xr:uid="{62A0AAFF-94ED-4E9D-A056-538E717681F0}"/>
    <cellStyle name="Comma 5 2 5 14" xfId="4084" xr:uid="{BE6AE766-473C-4413-9C08-E3298814D750}"/>
    <cellStyle name="Comma 5 2 5 15" xfId="4085" xr:uid="{2998DDB1-DBF5-4FB0-AF02-1F395684CF40}"/>
    <cellStyle name="Comma 5 2 5 2" xfId="4086" xr:uid="{D782E2B8-778F-4080-8F61-456DC825B917}"/>
    <cellStyle name="Comma 5 2 5 2 2" xfId="4087" xr:uid="{D6240733-8577-4E27-BB09-39EFC109C7E6}"/>
    <cellStyle name="Comma 5 2 5 2 2 2" xfId="4088" xr:uid="{0A44C962-49A3-4AAB-A749-48C1BBEED119}"/>
    <cellStyle name="Comma 5 2 5 2 2 2 2" xfId="4089" xr:uid="{A71CD7D6-FBD7-42BC-B085-5626774FB686}"/>
    <cellStyle name="Comma 5 2 5 2 2 2 2 2" xfId="4090" xr:uid="{8133048E-B95F-418A-BCAE-280A87C7FE6D}"/>
    <cellStyle name="Comma 5 2 5 2 2 2 2 2 2" xfId="4091" xr:uid="{907B1851-8635-4E1D-99AD-8E7600E0BF31}"/>
    <cellStyle name="Comma 5 2 5 2 2 2 2 3" xfId="4092" xr:uid="{77F6A741-9777-4918-B2BC-46F472993277}"/>
    <cellStyle name="Comma 5 2 5 2 2 2 2 4" xfId="4093" xr:uid="{8CADF80A-E101-4063-8D2F-A2504430223F}"/>
    <cellStyle name="Comma 5 2 5 2 2 2 2 5" xfId="4094" xr:uid="{7CBBD588-CEBE-44FC-8BA9-AFD1D8FCBE2B}"/>
    <cellStyle name="Comma 5 2 5 2 2 2 3" xfId="4095" xr:uid="{F46D731C-A036-46BE-94B1-A0CE147E171A}"/>
    <cellStyle name="Comma 5 2 5 2 2 2 3 2" xfId="4096" xr:uid="{16A71483-48A5-4487-83E4-65E1C0D1F424}"/>
    <cellStyle name="Comma 5 2 5 2 2 2 4" xfId="4097" xr:uid="{857B77D7-4917-43B3-9469-C3EADEED6449}"/>
    <cellStyle name="Comma 5 2 5 2 2 2 5" xfId="4098" xr:uid="{18997CA7-578D-4AD4-938F-B05D10049900}"/>
    <cellStyle name="Comma 5 2 5 2 2 3" xfId="4099" xr:uid="{6DE3B22B-5CF2-471F-BA18-FEFAA15FA355}"/>
    <cellStyle name="Comma 5 2 5 2 2 4" xfId="4100" xr:uid="{FF8B7779-B61C-41F0-963B-2A84071718E1}"/>
    <cellStyle name="Comma 5 2 5 2 2 5" xfId="4101" xr:uid="{4C5A3D64-B1F5-462F-B2A1-F339EAF275B7}"/>
    <cellStyle name="Comma 5 2 5 2 2 6" xfId="4102" xr:uid="{3B9D6EFA-C7F3-4FD9-89FB-C2B48FB8AF1F}"/>
    <cellStyle name="Comma 5 2 5 2 2 6 2" xfId="4103" xr:uid="{BA8AEA45-1AF5-4577-8A73-69762C64529D}"/>
    <cellStyle name="Comma 5 2 5 2 2 7" xfId="4104" xr:uid="{31F63D51-30D6-4624-A025-052D533FE43E}"/>
    <cellStyle name="Comma 5 2 5 2 2 8" xfId="4105" xr:uid="{6C8B5BD2-9F00-4130-BA67-653D16FCA262}"/>
    <cellStyle name="Comma 5 2 5 2 2 9" xfId="4106" xr:uid="{68E3AEA4-81E1-4480-B9C8-90AB8C0A10A1}"/>
    <cellStyle name="Comma 5 2 5 2 3" xfId="4107" xr:uid="{9F01FB9C-C43B-4AD7-A455-5242FDE0B0FF}"/>
    <cellStyle name="Comma 5 2 5 2 3 2" xfId="4108" xr:uid="{DDD7EBD4-1591-4A51-B8B7-DB17C3879EC2}"/>
    <cellStyle name="Comma 5 2 5 2 3 2 2" xfId="4109" xr:uid="{2DC9E73C-2156-4ACA-9B33-68F408643356}"/>
    <cellStyle name="Comma 5 2 5 2 3 2 2 2" xfId="4110" xr:uid="{FD12D0DC-F33F-426F-AE8E-DFCD3726FA95}"/>
    <cellStyle name="Comma 5 2 5 2 3 2 3" xfId="4111" xr:uid="{E5D59613-026D-48E0-81CF-A2B9E0CA5B21}"/>
    <cellStyle name="Comma 5 2 5 2 3 2 4" xfId="4112" xr:uid="{D583C677-D27B-4602-8095-9B5F5D4B583D}"/>
    <cellStyle name="Comma 5 2 5 2 3 2 5" xfId="4113" xr:uid="{62B2B4FA-E207-420C-A53E-41A6DC4E9579}"/>
    <cellStyle name="Comma 5 2 5 2 3 3" xfId="4114" xr:uid="{0A3D69F0-8978-4743-B067-F99339C65586}"/>
    <cellStyle name="Comma 5 2 5 2 3 3 2" xfId="4115" xr:uid="{C93F1891-1BF6-4DE9-90AE-D0C7BFF5B170}"/>
    <cellStyle name="Comma 5 2 5 2 3 4" xfId="4116" xr:uid="{D158E2F1-6082-4AF6-AEB3-32A61267FC69}"/>
    <cellStyle name="Comma 5 2 5 2 3 5" xfId="4117" xr:uid="{8071598B-ED97-4C93-A0C7-54FB241EE5F0}"/>
    <cellStyle name="Comma 5 2 5 2 4" xfId="4118" xr:uid="{48FD2761-D7EF-46AB-AD1C-852F444F9888}"/>
    <cellStyle name="Comma 5 2 5 2 5" xfId="4119" xr:uid="{AD9EBAE2-3A80-4B01-B6B2-64F0F09A4D8A}"/>
    <cellStyle name="Comma 5 2 5 2 6" xfId="4120" xr:uid="{E54CC8B8-2D40-47AF-8478-E6AA0455B227}"/>
    <cellStyle name="Comma 5 2 5 2 6 2" xfId="4121" xr:uid="{277F4646-779C-4742-A501-72D1145E4388}"/>
    <cellStyle name="Comma 5 2 5 2 7" xfId="4122" xr:uid="{8181F3FD-1FAC-491F-A701-39121B95A87C}"/>
    <cellStyle name="Comma 5 2 5 2 8" xfId="4123" xr:uid="{01813A6E-BD66-4781-B716-EC7FF6719A04}"/>
    <cellStyle name="Comma 5 2 5 2 9" xfId="4124" xr:uid="{A4EE3E70-A3B1-4137-8C0C-E892D098E470}"/>
    <cellStyle name="Comma 5 2 5 3" xfId="4125" xr:uid="{3C87CFF8-7D3A-43BF-BD44-E6E58B0338B0}"/>
    <cellStyle name="Comma 5 2 5 4" xfId="4126" xr:uid="{05DC8823-04B8-4BA9-BC75-4AD0A3E70FE1}"/>
    <cellStyle name="Comma 5 2 5 5" xfId="4127" xr:uid="{B21BA28A-E8C6-4B5E-AE46-96AEB82F449B}"/>
    <cellStyle name="Comma 5 2 5 6" xfId="4128" xr:uid="{DE771299-56B7-47A2-8A59-2F394CF82AFC}"/>
    <cellStyle name="Comma 5 2 5 7" xfId="4129" xr:uid="{E0C4CB0B-D082-4C9C-970B-EBA10C30D0C8}"/>
    <cellStyle name="Comma 5 2 5 8" xfId="4130" xr:uid="{EFC2F5FB-8151-49E9-8AAB-E399AA2E4C69}"/>
    <cellStyle name="Comma 5 2 5 8 2" xfId="4131" xr:uid="{9FEB4CC7-3DF5-4400-8CB9-0B2C13495A86}"/>
    <cellStyle name="Comma 5 2 5 8 2 2" xfId="4132" xr:uid="{DAB81066-05F7-470B-95C2-625AF06D017D}"/>
    <cellStyle name="Comma 5 2 5 8 2 2 2" xfId="4133" xr:uid="{EAACB120-2A9C-4CCF-A733-A0E627E846F2}"/>
    <cellStyle name="Comma 5 2 5 8 2 3" xfId="4134" xr:uid="{B8774A5C-688B-4EC4-B51D-4055DA9DD9C1}"/>
    <cellStyle name="Comma 5 2 5 8 2 4" xfId="4135" xr:uid="{C549425E-7513-425B-B3C2-8A5810CB792E}"/>
    <cellStyle name="Comma 5 2 5 8 2 5" xfId="4136" xr:uid="{97541C72-6919-456C-9AD5-8AAB42494F93}"/>
    <cellStyle name="Comma 5 2 5 8 3" xfId="4137" xr:uid="{F517576B-2C5A-47FB-A99F-5028A7F3A51E}"/>
    <cellStyle name="Comma 5 2 5 8 3 2" xfId="4138" xr:uid="{83436A68-81EE-4887-BB3F-C9FF196BD3D6}"/>
    <cellStyle name="Comma 5 2 5 8 4" xfId="4139" xr:uid="{DD5AC557-DDFF-49E2-A792-D48EF5CC8C1A}"/>
    <cellStyle name="Comma 5 2 5 8 5" xfId="4140" xr:uid="{7DC5BB71-61E9-4761-8317-A3BA174980DB}"/>
    <cellStyle name="Comma 5 2 5 9" xfId="4141" xr:uid="{67276613-EB31-4380-A1BA-EEC620ED7060}"/>
    <cellStyle name="Comma 5 2 6" xfId="4142" xr:uid="{E46FD389-F260-44D0-BDD7-09154352A649}"/>
    <cellStyle name="Comma 5 2 7" xfId="4143" xr:uid="{1D01A7BF-5E47-45CC-99A6-B2102DDFE38E}"/>
    <cellStyle name="Comma 5 2 7 2" xfId="4144" xr:uid="{FE04C53E-40A5-431C-8CF2-3949069F0F57}"/>
    <cellStyle name="Comma 5 2 7 2 2" xfId="4145" xr:uid="{D63DAA37-18A2-4AF7-B1E7-96381A992DE6}"/>
    <cellStyle name="Comma 5 2 7 2 2 2" xfId="4146" xr:uid="{2C905246-277C-4CF3-9B50-B2B619311330}"/>
    <cellStyle name="Comma 5 2 7 2 2 2 2" xfId="4147" xr:uid="{C1A3DB66-DCB2-4F9A-9A1C-C1DB48F27F75}"/>
    <cellStyle name="Comma 5 2 7 2 2 2 2 2" xfId="4148" xr:uid="{8544C723-2BB7-46E4-A5D3-7E480453CF4C}"/>
    <cellStyle name="Comma 5 2 7 2 2 2 3" xfId="4149" xr:uid="{B52ECFD9-7D2C-4CB8-9912-3001B5E47CAB}"/>
    <cellStyle name="Comma 5 2 7 2 2 2 4" xfId="4150" xr:uid="{46FF6731-C99C-451E-8A81-15F956560059}"/>
    <cellStyle name="Comma 5 2 7 2 2 2 5" xfId="4151" xr:uid="{56C6154A-5F03-4CF1-9025-A98154DC18C0}"/>
    <cellStyle name="Comma 5 2 7 2 2 3" xfId="4152" xr:uid="{686A506A-0F40-4BB5-A519-E48AD9AAEC19}"/>
    <cellStyle name="Comma 5 2 7 2 2 3 2" xfId="4153" xr:uid="{21BDB573-76CE-42AE-BEF8-935D5782F3E9}"/>
    <cellStyle name="Comma 5 2 7 2 2 4" xfId="4154" xr:uid="{0B0EFC59-40B5-4006-A1B3-1F04EBC5703C}"/>
    <cellStyle name="Comma 5 2 7 2 2 5" xfId="4155" xr:uid="{FF691937-783C-425E-B6CD-804662BEDE86}"/>
    <cellStyle name="Comma 5 2 7 2 3" xfId="4156" xr:uid="{5595D030-4E8C-4DA8-BDB8-E76E01CE7C41}"/>
    <cellStyle name="Comma 5 2 7 2 4" xfId="4157" xr:uid="{0682A690-B00D-4323-9547-C9FA3F4735B8}"/>
    <cellStyle name="Comma 5 2 7 2 5" xfId="4158" xr:uid="{374BD3CF-D836-4057-8364-C99EDD15B798}"/>
    <cellStyle name="Comma 5 2 7 2 6" xfId="4159" xr:uid="{DFA6EF06-B659-4734-922D-0204C46C9962}"/>
    <cellStyle name="Comma 5 2 7 2 6 2" xfId="4160" xr:uid="{25D5AB7C-74DF-45F8-A197-B488F8699857}"/>
    <cellStyle name="Comma 5 2 7 2 7" xfId="4161" xr:uid="{F8927BF7-284E-47D5-945B-B69E80EBCEDB}"/>
    <cellStyle name="Comma 5 2 7 2 8" xfId="4162" xr:uid="{DC99E0FE-BC97-4AF7-92E6-CDC67E012922}"/>
    <cellStyle name="Comma 5 2 7 2 9" xfId="4163" xr:uid="{4C07CF72-52BE-4A6C-AF54-4E3A506CE5C8}"/>
    <cellStyle name="Comma 5 2 7 3" xfId="4164" xr:uid="{2021D32B-2F6F-40C1-8B27-DD527BB674EF}"/>
    <cellStyle name="Comma 5 2 7 3 2" xfId="4165" xr:uid="{35760F13-D397-4651-9DD9-F41805ABC5F5}"/>
    <cellStyle name="Comma 5 2 7 3 2 2" xfId="4166" xr:uid="{9E306FB3-C7D7-4AD4-8406-9865FA2F5C8C}"/>
    <cellStyle name="Comma 5 2 7 3 2 2 2" xfId="4167" xr:uid="{C660825D-6EF6-43E2-9B08-77441473A190}"/>
    <cellStyle name="Comma 5 2 7 3 2 3" xfId="4168" xr:uid="{9D4DE394-8B1B-4209-82F3-C684DF5F907C}"/>
    <cellStyle name="Comma 5 2 7 3 2 4" xfId="4169" xr:uid="{04F3009D-0843-4807-B145-E80AD9743CD7}"/>
    <cellStyle name="Comma 5 2 7 3 2 5" xfId="4170" xr:uid="{EA60ABC3-D261-49F9-9B7B-4C3B028A74F2}"/>
    <cellStyle name="Comma 5 2 7 3 3" xfId="4171" xr:uid="{21EDC3F2-22FA-4DBC-9FD6-8442E90D9266}"/>
    <cellStyle name="Comma 5 2 7 3 3 2" xfId="4172" xr:uid="{F85BAC94-8BE2-41A0-907E-7C8F1D3368DE}"/>
    <cellStyle name="Comma 5 2 7 3 4" xfId="4173" xr:uid="{5764C85B-6BA0-4B0F-A7B7-D4E8281C0D9B}"/>
    <cellStyle name="Comma 5 2 7 3 5" xfId="4174" xr:uid="{A3BB3360-5862-46D6-9F96-BA731D7108FB}"/>
    <cellStyle name="Comma 5 2 7 4" xfId="4175" xr:uid="{5A1F60F1-C376-4B99-B19B-C72FEB6E631C}"/>
    <cellStyle name="Comma 5 2 7 5" xfId="4176" xr:uid="{AEB76197-A534-4D9C-A29E-431194A7DF42}"/>
    <cellStyle name="Comma 5 2 7 6" xfId="4177" xr:uid="{6DAA3416-15BA-46D1-8131-6D6B6E87616E}"/>
    <cellStyle name="Comma 5 2 7 6 2" xfId="4178" xr:uid="{6D7E3877-37C3-4232-B353-8475084B46A4}"/>
    <cellStyle name="Comma 5 2 7 7" xfId="4179" xr:uid="{6CAC18A3-3B25-4317-9A5C-C47267825379}"/>
    <cellStyle name="Comma 5 2 7 8" xfId="4180" xr:uid="{4FECAA52-FE7C-47FC-9518-7908EBA6B045}"/>
    <cellStyle name="Comma 5 2 7 9" xfId="4181" xr:uid="{05A9CCE1-1752-4A4A-9657-364734CC8251}"/>
    <cellStyle name="Comma 5 2 8" xfId="4182" xr:uid="{8BFBE31C-39F8-4FB9-9229-01A01EE60FCA}"/>
    <cellStyle name="Comma 5 2 9" xfId="4183" xr:uid="{A24B3DA5-0F2D-4DF1-8099-5CB8DE577520}"/>
    <cellStyle name="Comma 5 20" xfId="4184" xr:uid="{6176DCD7-65A5-4827-BA6E-4BC920F51A89}"/>
    <cellStyle name="Comma 5 21" xfId="4185" xr:uid="{4BE831DC-8F78-4100-A4DD-CF3411A98CD3}"/>
    <cellStyle name="Comma 5 22" xfId="4186" xr:uid="{C5F49291-ACF4-4EB7-A773-CFF6F0DCD89D}"/>
    <cellStyle name="Comma 5 23" xfId="4187" xr:uid="{AE28C20B-818C-4500-928D-BC820EC6C2D1}"/>
    <cellStyle name="Comma 5 24" xfId="4188" xr:uid="{9A341E53-5DA7-40FD-B5B7-EDED6BCBF7E5}"/>
    <cellStyle name="Comma 5 25" xfId="4189" xr:uid="{C6C4C306-4CC7-41FB-8FA7-552E9D5D5DFE}"/>
    <cellStyle name="Comma 5 26" xfId="4190" xr:uid="{6C4F4912-86B9-4C5D-9EA8-DD334FDD6EC7}"/>
    <cellStyle name="Comma 5 27" xfId="4191" xr:uid="{82F3E910-F592-49CB-B92F-D7FF41939186}"/>
    <cellStyle name="Comma 5 28" xfId="4192" xr:uid="{EE3C3EEC-8113-426F-8B39-67F16C4DEC30}"/>
    <cellStyle name="Comma 5 29" xfId="4193" xr:uid="{38672539-321D-4573-9748-7EA4E1384C2C}"/>
    <cellStyle name="Comma 5 3" xfId="4194" xr:uid="{E475B13D-2CD6-47F7-9E48-58B93225E25B}"/>
    <cellStyle name="Comma 5 30" xfId="4195" xr:uid="{6516A5E1-6B86-4482-9374-4D23EAA38F73}"/>
    <cellStyle name="Comma 5 31" xfId="4196" xr:uid="{1B885DF9-904A-41F7-8CD5-00728C629D5C}"/>
    <cellStyle name="Comma 5 32" xfId="4197" xr:uid="{0E37D757-C7AD-42F7-8686-697317A960B4}"/>
    <cellStyle name="Comma 5 33" xfId="4198" xr:uid="{16F36D34-55CA-49CA-AA3F-986BFC307610}"/>
    <cellStyle name="Comma 5 34" xfId="4199" xr:uid="{36931EE7-A026-4C66-86EC-3CB3CB417216}"/>
    <cellStyle name="Comma 5 35" xfId="4200" xr:uid="{39BEECCC-EF1B-4F4B-B495-9657C63C148E}"/>
    <cellStyle name="Comma 5 36" xfId="4201" xr:uid="{B4E96350-0EB2-40DA-BA37-087ECF8C8FB4}"/>
    <cellStyle name="Comma 5 37" xfId="4202" xr:uid="{4D00D133-EA70-4B4B-B6BE-8D80AB40E5C5}"/>
    <cellStyle name="Comma 5 38" xfId="4203" xr:uid="{C9D7F15A-D957-4831-95F1-52D3A626F860}"/>
    <cellStyle name="Comma 5 39" xfId="4204" xr:uid="{79E1B3C3-A912-42A8-A147-61AC710D66A8}"/>
    <cellStyle name="Comma 5 4" xfId="4205" xr:uid="{117DBE3E-C3A9-411E-BC28-37E099B7D06B}"/>
    <cellStyle name="Comma 5 40" xfId="4206" xr:uid="{3C11C45C-C1A3-45BA-9A03-B5FD645EC1EE}"/>
    <cellStyle name="Comma 5 41" xfId="4207" xr:uid="{8DD81A3A-6295-4DA6-AD1E-3F6D836238F5}"/>
    <cellStyle name="Comma 5 42" xfId="4208" xr:uid="{BA481510-D7CC-4AF2-8308-071F44838C4F}"/>
    <cellStyle name="Comma 5 43" xfId="4209" xr:uid="{DCEF6934-0BBC-4533-B668-73B930F58356}"/>
    <cellStyle name="Comma 5 44" xfId="4210" xr:uid="{9B5C2A0C-ACE2-43B2-B5E0-4D83983F0A4C}"/>
    <cellStyle name="Comma 5 44 10" xfId="4211" xr:uid="{A3773FA9-4F4D-4F60-A87F-E5A6B2A2747B}"/>
    <cellStyle name="Comma 5 44 11" xfId="4212" xr:uid="{EB3C5966-3E44-4C97-94FD-C63D3FB77B43}"/>
    <cellStyle name="Comma 5 44 12" xfId="4213" xr:uid="{9086FB92-08E6-413C-A64C-4C960F66C22F}"/>
    <cellStyle name="Comma 5 44 13" xfId="4214" xr:uid="{33687E44-81D0-421D-9F64-05DDD8FB9100}"/>
    <cellStyle name="Comma 5 44 13 2" xfId="4215" xr:uid="{7977FC3F-2CD5-4C27-A45D-C7F17426B42B}"/>
    <cellStyle name="Comma 5 44 14" xfId="4216" xr:uid="{27661997-26AD-457E-9584-137F6187EDD7}"/>
    <cellStyle name="Comma 5 44 15" xfId="4217" xr:uid="{431AC369-3F54-4BEE-8CE5-180A4494257F}"/>
    <cellStyle name="Comma 5 44 16" xfId="4218" xr:uid="{7FB20FC8-B332-46B0-B0EC-C2F97663DE3C}"/>
    <cellStyle name="Comma 5 44 2" xfId="4219" xr:uid="{6828E64F-2C32-48AD-BBFD-B472AE81C6A1}"/>
    <cellStyle name="Comma 5 44 2 10" xfId="4220" xr:uid="{A5B53273-E395-401D-8531-F0E76BB073FD}"/>
    <cellStyle name="Comma 5 44 2 11" xfId="4221" xr:uid="{3EDC8F00-B303-46DC-857B-E5948A7B7E31}"/>
    <cellStyle name="Comma 5 44 2 12" xfId="4222" xr:uid="{3F728A31-922B-4296-A13A-118B091BBB93}"/>
    <cellStyle name="Comma 5 44 2 13" xfId="4223" xr:uid="{E8B1E4B4-A787-4DB7-B7E8-EB92B2DF452C}"/>
    <cellStyle name="Comma 5 44 2 13 2" xfId="4224" xr:uid="{6163266D-6D12-4811-95EC-0251713D8B54}"/>
    <cellStyle name="Comma 5 44 2 14" xfId="4225" xr:uid="{9DA26D57-9B29-4A6B-B8BE-24D315C2F4D4}"/>
    <cellStyle name="Comma 5 44 2 15" xfId="4226" xr:uid="{17CDC93D-58B0-4D6A-9A2A-6BD275688EF4}"/>
    <cellStyle name="Comma 5 44 2 16" xfId="4227" xr:uid="{852013FA-A756-4696-8654-38C744FA41E6}"/>
    <cellStyle name="Comma 5 44 2 2" xfId="4228" xr:uid="{73D0D050-D915-48A5-B96B-BDA70B4C46CB}"/>
    <cellStyle name="Comma 5 44 2 2 10" xfId="4229" xr:uid="{46B00072-13E6-46BA-BADE-66EA4D7F7793}"/>
    <cellStyle name="Comma 5 44 2 2 11" xfId="4230" xr:uid="{B172ED6F-4502-4F9F-B6AD-EE6C85FBCCF1}"/>
    <cellStyle name="Comma 5 44 2 2 12" xfId="4231" xr:uid="{240D9C20-70EA-4F94-9DE1-C26B667E788C}"/>
    <cellStyle name="Comma 5 44 2 2 12 2" xfId="4232" xr:uid="{5205BF4C-4B44-4492-9380-023F2E9314E7}"/>
    <cellStyle name="Comma 5 44 2 2 13" xfId="4233" xr:uid="{A9F51359-F65F-4043-AF26-B2DE7EED8AA2}"/>
    <cellStyle name="Comma 5 44 2 2 14" xfId="4234" xr:uid="{75AAF3B1-3E74-4CC3-88E2-DF5E67F72C0B}"/>
    <cellStyle name="Comma 5 44 2 2 15" xfId="4235" xr:uid="{1F090B24-30D1-47E1-BAB4-63E1486ED493}"/>
    <cellStyle name="Comma 5 44 2 2 2" xfId="4236" xr:uid="{6392C79A-EED4-4816-BD3C-69A9873FE94D}"/>
    <cellStyle name="Comma 5 44 2 2 2 2" xfId="4237" xr:uid="{5046A48A-FE02-4F7F-8E71-095C8389B10A}"/>
    <cellStyle name="Comma 5 44 2 2 2 2 2" xfId="4238" xr:uid="{97ABA764-953A-4669-9882-D79E79D0FDD3}"/>
    <cellStyle name="Comma 5 44 2 2 2 2 2 2" xfId="4239" xr:uid="{6D0FE3B9-E469-45FA-A5BC-92158E3966F6}"/>
    <cellStyle name="Comma 5 44 2 2 2 2 2 2 2" xfId="4240" xr:uid="{2F3769F0-F019-42C0-8077-356DC47E5D10}"/>
    <cellStyle name="Comma 5 44 2 2 2 2 2 2 2 2" xfId="4241" xr:uid="{32D17F80-2FD5-4C8F-BE27-0495EEF721A9}"/>
    <cellStyle name="Comma 5 44 2 2 2 2 2 2 3" xfId="4242" xr:uid="{6E5B1512-1A11-4FEE-BEA0-ADD1DA77E851}"/>
    <cellStyle name="Comma 5 44 2 2 2 2 2 2 4" xfId="4243" xr:uid="{36F5E642-7A8F-42C5-86F9-9C124B92540B}"/>
    <cellStyle name="Comma 5 44 2 2 2 2 2 2 5" xfId="4244" xr:uid="{E26EA123-2428-4EA7-A3EA-60754CE301AA}"/>
    <cellStyle name="Comma 5 44 2 2 2 2 2 3" xfId="4245" xr:uid="{41CD29BD-7653-4B65-8CD1-F1166A3ACEEA}"/>
    <cellStyle name="Comma 5 44 2 2 2 2 2 3 2" xfId="4246" xr:uid="{7435C498-4ECA-427E-8259-BFFC5C60D6D0}"/>
    <cellStyle name="Comma 5 44 2 2 2 2 2 4" xfId="4247" xr:uid="{0744C99C-525C-48C6-A8BC-447B7900BAF9}"/>
    <cellStyle name="Comma 5 44 2 2 2 2 2 5" xfId="4248" xr:uid="{7FB3A51D-F0AB-4233-96B0-590D552E7D4D}"/>
    <cellStyle name="Comma 5 44 2 2 2 2 3" xfId="4249" xr:uid="{52828B7E-F2A5-4097-8B41-0A7C4421777A}"/>
    <cellStyle name="Comma 5 44 2 2 2 2 4" xfId="4250" xr:uid="{EB55D9A2-BE8F-4F20-A747-6B7A68FA2C5D}"/>
    <cellStyle name="Comma 5 44 2 2 2 2 5" xfId="4251" xr:uid="{109BE256-123E-47B6-9AB3-1F9BB17866B9}"/>
    <cellStyle name="Comma 5 44 2 2 2 2 6" xfId="4252" xr:uid="{70946AD9-F51B-4686-BF1F-4332BEE71D2A}"/>
    <cellStyle name="Comma 5 44 2 2 2 2 6 2" xfId="4253" xr:uid="{8B50A10B-DD22-4371-94F0-925D890496E2}"/>
    <cellStyle name="Comma 5 44 2 2 2 2 7" xfId="4254" xr:uid="{B6C98DCA-25F7-4A80-B718-55E965EDC3CE}"/>
    <cellStyle name="Comma 5 44 2 2 2 2 8" xfId="4255" xr:uid="{33684B85-B3DA-4E63-B6A7-05438B345B7F}"/>
    <cellStyle name="Comma 5 44 2 2 2 2 9" xfId="4256" xr:uid="{B7C1EC3B-F692-4E75-ACB4-650C2B182BB1}"/>
    <cellStyle name="Comma 5 44 2 2 2 3" xfId="4257" xr:uid="{0FAB39CA-57D5-41AB-AF76-F46F46BEE33C}"/>
    <cellStyle name="Comma 5 44 2 2 2 3 2" xfId="4258" xr:uid="{11E965ED-541F-4BAF-B694-AFAEA65EFF58}"/>
    <cellStyle name="Comma 5 44 2 2 2 3 2 2" xfId="4259" xr:uid="{8A79EB3F-53E8-4115-8ED1-0629AE155AC4}"/>
    <cellStyle name="Comma 5 44 2 2 2 3 2 2 2" xfId="4260" xr:uid="{AEBB6F58-DB00-4DDA-A9DC-DE251F73C24A}"/>
    <cellStyle name="Comma 5 44 2 2 2 3 2 3" xfId="4261" xr:uid="{24E49EE7-107D-4F7B-B3C9-007C991EDD8C}"/>
    <cellStyle name="Comma 5 44 2 2 2 3 2 4" xfId="4262" xr:uid="{E437D188-47E1-4917-AFAB-F6119FB07494}"/>
    <cellStyle name="Comma 5 44 2 2 2 3 2 5" xfId="4263" xr:uid="{58939046-45AE-4B14-B57D-86B16B692261}"/>
    <cellStyle name="Comma 5 44 2 2 2 3 3" xfId="4264" xr:uid="{031B1B9D-6FCD-4CAA-B55B-569336DE6B14}"/>
    <cellStyle name="Comma 5 44 2 2 2 3 3 2" xfId="4265" xr:uid="{0AC821BB-18AF-41FC-A3A5-50D2C1339202}"/>
    <cellStyle name="Comma 5 44 2 2 2 3 4" xfId="4266" xr:uid="{A5BAD09C-70EA-46AB-AF3E-428C104C70FB}"/>
    <cellStyle name="Comma 5 44 2 2 2 3 5" xfId="4267" xr:uid="{32F83EB8-B581-4992-A1EC-7DA558561817}"/>
    <cellStyle name="Comma 5 44 2 2 2 4" xfId="4268" xr:uid="{0117D800-D34A-49BA-AA65-43431725E592}"/>
    <cellStyle name="Comma 5 44 2 2 2 5" xfId="4269" xr:uid="{ADD68ADB-C587-442E-B05C-599BE1D0B6F2}"/>
    <cellStyle name="Comma 5 44 2 2 2 6" xfId="4270" xr:uid="{E15E7652-245C-4B52-A1DF-B96CF1781B4F}"/>
    <cellStyle name="Comma 5 44 2 2 2 6 2" xfId="4271" xr:uid="{919B0B1E-5701-464C-8D72-017450F3EC6B}"/>
    <cellStyle name="Comma 5 44 2 2 2 7" xfId="4272" xr:uid="{4D5B76E1-76DF-4425-8938-E02A4D187D1A}"/>
    <cellStyle name="Comma 5 44 2 2 2 8" xfId="4273" xr:uid="{59A960C8-9DBD-4F8F-9D38-6E4C30115711}"/>
    <cellStyle name="Comma 5 44 2 2 2 9" xfId="4274" xr:uid="{478A0324-32EF-4D0C-BA2F-D78D8FA36D3B}"/>
    <cellStyle name="Comma 5 44 2 2 3" xfId="4275" xr:uid="{51D6B624-FC83-4A3D-B6B4-56E7D93DAAF3}"/>
    <cellStyle name="Comma 5 44 2 2 4" xfId="4276" xr:uid="{371A8C4F-84FD-4A32-B61B-E110A202CF4E}"/>
    <cellStyle name="Comma 5 44 2 2 5" xfId="4277" xr:uid="{8CBA0043-1DAB-460A-97EC-E8C287385ECC}"/>
    <cellStyle name="Comma 5 44 2 2 6" xfId="4278" xr:uid="{521F3E64-8E5F-45D4-9EF3-929B14049354}"/>
    <cellStyle name="Comma 5 44 2 2 7" xfId="4279" xr:uid="{A307AEEE-E3AB-4391-B9C3-F01DDC1538F1}"/>
    <cellStyle name="Comma 5 44 2 2 8" xfId="4280" xr:uid="{A8FE4BFD-EBEE-4694-A5FC-92EBB8CF13CE}"/>
    <cellStyle name="Comma 5 44 2 2 8 2" xfId="4281" xr:uid="{D8952438-D5F7-47D6-B2CA-88BA591CD2EE}"/>
    <cellStyle name="Comma 5 44 2 2 8 2 2" xfId="4282" xr:uid="{E5EDB64E-D0A7-42DF-BDDC-03F9FC18D35F}"/>
    <cellStyle name="Comma 5 44 2 2 8 2 2 2" xfId="4283" xr:uid="{DBC98E1B-1522-4D78-B179-8D10BA84382E}"/>
    <cellStyle name="Comma 5 44 2 2 8 2 3" xfId="4284" xr:uid="{10C7FDB9-2579-4B0B-BA17-4514865A9759}"/>
    <cellStyle name="Comma 5 44 2 2 8 2 4" xfId="4285" xr:uid="{4DDFDDF4-0544-4E6D-8290-1FDD1BAE2DB6}"/>
    <cellStyle name="Comma 5 44 2 2 8 2 5" xfId="4286" xr:uid="{C684444A-7D00-4B8A-AB52-0AA7463D785D}"/>
    <cellStyle name="Comma 5 44 2 2 8 3" xfId="4287" xr:uid="{D564B6A5-0719-4486-814D-8A20618E31EF}"/>
    <cellStyle name="Comma 5 44 2 2 8 3 2" xfId="4288" xr:uid="{06C95561-6A84-4FB1-AE87-4218C97986E5}"/>
    <cellStyle name="Comma 5 44 2 2 8 4" xfId="4289" xr:uid="{D4603BBA-5CB7-4F3D-826D-00CC58D7FDE0}"/>
    <cellStyle name="Comma 5 44 2 2 8 5" xfId="4290" xr:uid="{E14CD208-7D8D-4B40-A359-C67A1FCBD32F}"/>
    <cellStyle name="Comma 5 44 2 2 9" xfId="4291" xr:uid="{8D80DE4F-0BEF-4405-B7C1-9A87DE11B479}"/>
    <cellStyle name="Comma 5 44 2 3" xfId="4292" xr:uid="{4B06C8D0-1A13-49E1-9F32-E615F16289AE}"/>
    <cellStyle name="Comma 5 44 2 4" xfId="4293" xr:uid="{6B2CF15F-858D-42A8-9905-A58DB7D703CE}"/>
    <cellStyle name="Comma 5 44 2 4 2" xfId="4294" xr:uid="{C6AF22C4-F153-4701-90C5-772ED6FA1FF4}"/>
    <cellStyle name="Comma 5 44 2 4 2 2" xfId="4295" xr:uid="{286A97E4-EA26-423C-800E-0C108D531512}"/>
    <cellStyle name="Comma 5 44 2 4 2 2 2" xfId="4296" xr:uid="{8CDE7E85-588F-4A4A-A90B-A5E764943A13}"/>
    <cellStyle name="Comma 5 44 2 4 2 2 2 2" xfId="4297" xr:uid="{AA4B8A99-1E0B-431C-9499-B2D79C293A08}"/>
    <cellStyle name="Comma 5 44 2 4 2 2 2 2 2" xfId="4298" xr:uid="{038B688A-C407-43F0-A955-404BD267A99D}"/>
    <cellStyle name="Comma 5 44 2 4 2 2 2 3" xfId="4299" xr:uid="{1A1D7555-D65E-434A-9E63-EF4CDE2750C2}"/>
    <cellStyle name="Comma 5 44 2 4 2 2 2 4" xfId="4300" xr:uid="{8EAFDAFD-E6FE-4005-B8A4-EE88D25DAD34}"/>
    <cellStyle name="Comma 5 44 2 4 2 2 2 5" xfId="4301" xr:uid="{E26D8964-454C-471F-8936-1BF2B76D67FA}"/>
    <cellStyle name="Comma 5 44 2 4 2 2 3" xfId="4302" xr:uid="{59465E7F-29F3-428D-B33B-3FEBDAAF62CC}"/>
    <cellStyle name="Comma 5 44 2 4 2 2 3 2" xfId="4303" xr:uid="{35A74475-DC22-4C7F-92BF-29BBD96A6011}"/>
    <cellStyle name="Comma 5 44 2 4 2 2 4" xfId="4304" xr:uid="{2D85E6E3-03F2-4191-91F7-2D3E7A306E10}"/>
    <cellStyle name="Comma 5 44 2 4 2 2 5" xfId="4305" xr:uid="{FD0F7BBE-3C26-4968-91D3-00EAEDADC789}"/>
    <cellStyle name="Comma 5 44 2 4 2 3" xfId="4306" xr:uid="{D38B9BA3-6F98-4930-B8E4-64AE16DFB47B}"/>
    <cellStyle name="Comma 5 44 2 4 2 4" xfId="4307" xr:uid="{D1864A87-08A7-46DA-AD85-99160515557B}"/>
    <cellStyle name="Comma 5 44 2 4 2 5" xfId="4308" xr:uid="{CA9FE076-E506-4677-92CE-565C2CC2C99B}"/>
    <cellStyle name="Comma 5 44 2 4 2 6" xfId="4309" xr:uid="{E8A922AC-8BA8-48FF-816D-224D2D9D519F}"/>
    <cellStyle name="Comma 5 44 2 4 2 6 2" xfId="4310" xr:uid="{0B4F2DE8-C78C-4905-8749-02651BA2AF32}"/>
    <cellStyle name="Comma 5 44 2 4 2 7" xfId="4311" xr:uid="{BA05B51F-727B-482E-8E18-A1BD53917AAB}"/>
    <cellStyle name="Comma 5 44 2 4 2 8" xfId="4312" xr:uid="{FBEAA1C1-375F-4BBB-AAD5-39AD51B5A8E4}"/>
    <cellStyle name="Comma 5 44 2 4 2 9" xfId="4313" xr:uid="{B814D3A9-5E07-404A-9CC3-C01DDC6EDCA7}"/>
    <cellStyle name="Comma 5 44 2 4 3" xfId="4314" xr:uid="{EB79BC16-85A0-49FA-B929-CF758BD6CEAC}"/>
    <cellStyle name="Comma 5 44 2 4 3 2" xfId="4315" xr:uid="{2E29614F-78FF-4FC3-9D83-29AED45DCEDC}"/>
    <cellStyle name="Comma 5 44 2 4 3 2 2" xfId="4316" xr:uid="{5BF46512-D7AE-4517-B20C-252DEED9160A}"/>
    <cellStyle name="Comma 5 44 2 4 3 2 2 2" xfId="4317" xr:uid="{E203E56E-C59F-4356-BD16-6278595DD687}"/>
    <cellStyle name="Comma 5 44 2 4 3 2 3" xfId="4318" xr:uid="{27372269-ACE6-45D8-A4BC-CD8E69A54306}"/>
    <cellStyle name="Comma 5 44 2 4 3 2 4" xfId="4319" xr:uid="{5DB6FAC3-88B8-4DF8-81A6-1B9E93A47586}"/>
    <cellStyle name="Comma 5 44 2 4 3 2 5" xfId="4320" xr:uid="{031DB4B1-13C8-40CE-9921-20457D1F9796}"/>
    <cellStyle name="Comma 5 44 2 4 3 3" xfId="4321" xr:uid="{D38528F9-2FF6-4F28-96E9-E4E444484F34}"/>
    <cellStyle name="Comma 5 44 2 4 3 3 2" xfId="4322" xr:uid="{BE004372-E58F-4E7A-B09D-3F2EFE333A3B}"/>
    <cellStyle name="Comma 5 44 2 4 3 4" xfId="4323" xr:uid="{BBE0E42E-E627-4D1E-A378-8B99963D719A}"/>
    <cellStyle name="Comma 5 44 2 4 3 5" xfId="4324" xr:uid="{362D04EC-09CE-4F06-A8E3-9BA5F9A12D60}"/>
    <cellStyle name="Comma 5 44 2 4 4" xfId="4325" xr:uid="{B115A01F-8BDC-49B6-BE1C-56F1F4D5D4EC}"/>
    <cellStyle name="Comma 5 44 2 4 5" xfId="4326" xr:uid="{571B1646-E0B5-4DBA-A37F-0F6DBDC5DE23}"/>
    <cellStyle name="Comma 5 44 2 4 6" xfId="4327" xr:uid="{267939EC-1FCB-46FB-9E86-2F9AF199A9BA}"/>
    <cellStyle name="Comma 5 44 2 4 6 2" xfId="4328" xr:uid="{A18015DA-D3D1-4A0D-A10F-C45BAFBEFB2E}"/>
    <cellStyle name="Comma 5 44 2 4 7" xfId="4329" xr:uid="{A800A372-12B6-4F5C-801A-7FDCC03102CC}"/>
    <cellStyle name="Comma 5 44 2 4 8" xfId="4330" xr:uid="{8DFEF2D1-3EFA-4CAE-89F1-679772E3B3F8}"/>
    <cellStyle name="Comma 5 44 2 4 9" xfId="4331" xr:uid="{43F68F2A-076F-442B-AF3A-1AF252F0C78D}"/>
    <cellStyle name="Comma 5 44 2 5" xfId="4332" xr:uid="{84598704-23DC-4550-90AC-A48A704C76E2}"/>
    <cellStyle name="Comma 5 44 2 6" xfId="4333" xr:uid="{97EF3DFD-97AC-4793-8183-B07084AF48BE}"/>
    <cellStyle name="Comma 5 44 2 7" xfId="4334" xr:uid="{67C0CDB7-F5F5-42FC-9C2F-9E34E6B59B23}"/>
    <cellStyle name="Comma 5 44 2 8" xfId="4335" xr:uid="{BF7178E1-CBFE-4717-8E01-EE87305A815B}"/>
    <cellStyle name="Comma 5 44 2 9" xfId="4336" xr:uid="{03F41F5A-3BD7-44A0-A5C1-870D98364A86}"/>
    <cellStyle name="Comma 5 44 2 9 2" xfId="4337" xr:uid="{BDEB978F-1F62-4585-9550-80BE5EF24669}"/>
    <cellStyle name="Comma 5 44 2 9 2 2" xfId="4338" xr:uid="{2364DBE3-9CA8-4FD8-AC4F-567AFD8369DD}"/>
    <cellStyle name="Comma 5 44 2 9 2 2 2" xfId="4339" xr:uid="{11ACD2D2-4C5A-4835-8974-5B02120397CA}"/>
    <cellStyle name="Comma 5 44 2 9 2 3" xfId="4340" xr:uid="{68127AF1-C9FE-4B6E-B4D6-F341038A2E2E}"/>
    <cellStyle name="Comma 5 44 2 9 2 4" xfId="4341" xr:uid="{BDD7B644-1D42-4C42-B587-303492D35F5C}"/>
    <cellStyle name="Comma 5 44 2 9 2 5" xfId="4342" xr:uid="{B0ECC7EF-3E29-4955-BEC4-2CB34B7108AB}"/>
    <cellStyle name="Comma 5 44 2 9 3" xfId="4343" xr:uid="{E608AA33-806E-4FFD-97E7-123D1865A9E0}"/>
    <cellStyle name="Comma 5 44 2 9 3 2" xfId="4344" xr:uid="{BE54993F-138C-4993-8722-B00F6B3367BD}"/>
    <cellStyle name="Comma 5 44 2 9 4" xfId="4345" xr:uid="{CBF65451-9A7C-41E6-905A-D447FB7FF56E}"/>
    <cellStyle name="Comma 5 44 2 9 5" xfId="4346" xr:uid="{244A4BAA-F217-452C-8668-39795D1BF6E4}"/>
    <cellStyle name="Comma 5 44 3" xfId="4347" xr:uid="{97980948-8C1F-4269-BFAA-02C510A07E96}"/>
    <cellStyle name="Comma 5 44 3 10" xfId="4348" xr:uid="{BC39F5FE-3D5D-491F-8DA4-8E210A6E14F8}"/>
    <cellStyle name="Comma 5 44 3 11" xfId="4349" xr:uid="{9B82CA61-E7A2-4974-A311-D088C81CFA34}"/>
    <cellStyle name="Comma 5 44 3 12" xfId="4350" xr:uid="{B6405FA1-7927-4C7E-BAF0-85ACD1C82AB6}"/>
    <cellStyle name="Comma 5 44 3 12 2" xfId="4351" xr:uid="{DD3FC0AE-5F29-4972-8958-73A22D6CE186}"/>
    <cellStyle name="Comma 5 44 3 13" xfId="4352" xr:uid="{2CF3BAE7-D889-4551-BAD7-86B51B0D8F59}"/>
    <cellStyle name="Comma 5 44 3 14" xfId="4353" xr:uid="{9A22C72A-CD3F-45FC-9F2B-F089666827E4}"/>
    <cellStyle name="Comma 5 44 3 15" xfId="4354" xr:uid="{AB3E4A25-363E-45E6-86D9-FBFEEB6CBEB4}"/>
    <cellStyle name="Comma 5 44 3 2" xfId="4355" xr:uid="{B09BA4C9-A3FF-4EBA-A7F7-6AEEBCEF0EAB}"/>
    <cellStyle name="Comma 5 44 3 2 2" xfId="4356" xr:uid="{D9B54FFF-4BC8-410E-B3F5-E98E9F4C9CD4}"/>
    <cellStyle name="Comma 5 44 3 2 2 2" xfId="4357" xr:uid="{4C086EAA-E201-4570-85EF-156A78ABC697}"/>
    <cellStyle name="Comma 5 44 3 2 2 2 2" xfId="4358" xr:uid="{353F74D2-0BA3-4691-B41B-FE3F36F2A107}"/>
    <cellStyle name="Comma 5 44 3 2 2 2 2 2" xfId="4359" xr:uid="{C8390F63-160E-4A7F-84AA-5069CA73D0FF}"/>
    <cellStyle name="Comma 5 44 3 2 2 2 2 2 2" xfId="4360" xr:uid="{038473C3-D421-4F4E-9E6C-F42709CEF963}"/>
    <cellStyle name="Comma 5 44 3 2 2 2 2 3" xfId="4361" xr:uid="{10DBC079-58AA-47CD-B5DD-F337325AA4B5}"/>
    <cellStyle name="Comma 5 44 3 2 2 2 2 4" xfId="4362" xr:uid="{FBAC2EAC-1FE1-48E2-B475-4B1CEC21AD21}"/>
    <cellStyle name="Comma 5 44 3 2 2 2 2 5" xfId="4363" xr:uid="{AA7E2E30-2A49-4EED-99EF-AFF8BEF37213}"/>
    <cellStyle name="Comma 5 44 3 2 2 2 3" xfId="4364" xr:uid="{8935C8D9-83EE-4659-B02B-1CC0A48724BC}"/>
    <cellStyle name="Comma 5 44 3 2 2 2 3 2" xfId="4365" xr:uid="{7B075964-7FC9-45F3-89B9-97734540FCCC}"/>
    <cellStyle name="Comma 5 44 3 2 2 2 4" xfId="4366" xr:uid="{76A4BBA9-7A42-4179-A5AB-68BC6CBAA31F}"/>
    <cellStyle name="Comma 5 44 3 2 2 2 5" xfId="4367" xr:uid="{B9FD97EF-4564-4638-BDA6-453A83893B64}"/>
    <cellStyle name="Comma 5 44 3 2 2 3" xfId="4368" xr:uid="{0E9050FB-ADE8-4898-A9AA-6B724FBA15E7}"/>
    <cellStyle name="Comma 5 44 3 2 2 4" xfId="4369" xr:uid="{2DFEA457-EF4D-4E18-AE20-5833F7A6312F}"/>
    <cellStyle name="Comma 5 44 3 2 2 5" xfId="4370" xr:uid="{3E1ED80F-5879-4599-A468-47B432973DFE}"/>
    <cellStyle name="Comma 5 44 3 2 2 6" xfId="4371" xr:uid="{047D513E-A809-436B-81EC-30DD692C0EE6}"/>
    <cellStyle name="Comma 5 44 3 2 2 6 2" xfId="4372" xr:uid="{089373A5-F77E-473D-AEBB-D65661D905FA}"/>
    <cellStyle name="Comma 5 44 3 2 2 7" xfId="4373" xr:uid="{CE61C455-B805-4F08-A294-ACD98AA62956}"/>
    <cellStyle name="Comma 5 44 3 2 2 8" xfId="4374" xr:uid="{B2CE508D-11E0-40CA-B538-06DE3CD290B3}"/>
    <cellStyle name="Comma 5 44 3 2 2 9" xfId="4375" xr:uid="{E86664C1-2FD2-4B45-9387-7932E348BE2F}"/>
    <cellStyle name="Comma 5 44 3 2 3" xfId="4376" xr:uid="{11B4F639-08DB-49AF-AC54-3F75FAFF673F}"/>
    <cellStyle name="Comma 5 44 3 2 3 2" xfId="4377" xr:uid="{5DE08F34-7A76-417E-931E-5167DB707F08}"/>
    <cellStyle name="Comma 5 44 3 2 3 2 2" xfId="4378" xr:uid="{1A724151-9998-47EC-846E-D2F6EB70AE9D}"/>
    <cellStyle name="Comma 5 44 3 2 3 2 2 2" xfId="4379" xr:uid="{DDD52BF8-ABE2-434F-B0E1-A25C08013E38}"/>
    <cellStyle name="Comma 5 44 3 2 3 2 3" xfId="4380" xr:uid="{AEB43E59-C15C-489E-A384-835C1901AE85}"/>
    <cellStyle name="Comma 5 44 3 2 3 2 4" xfId="4381" xr:uid="{EA681BA0-DE71-4500-97FE-3C292DCE35EA}"/>
    <cellStyle name="Comma 5 44 3 2 3 2 5" xfId="4382" xr:uid="{3CA454EA-0B6B-4645-9E59-6316DC79EB8C}"/>
    <cellStyle name="Comma 5 44 3 2 3 3" xfId="4383" xr:uid="{057075E8-E7A6-4DB5-9038-08D246220EFE}"/>
    <cellStyle name="Comma 5 44 3 2 3 3 2" xfId="4384" xr:uid="{6F235C0B-E8DB-4F8B-B3E8-4C4733DCFF14}"/>
    <cellStyle name="Comma 5 44 3 2 3 4" xfId="4385" xr:uid="{90DB0322-5805-4A5F-BF0D-823338C6AB0C}"/>
    <cellStyle name="Comma 5 44 3 2 3 5" xfId="4386" xr:uid="{EB548928-8D91-4326-9BA6-043001550642}"/>
    <cellStyle name="Comma 5 44 3 2 4" xfId="4387" xr:uid="{B559CB2C-2649-4E33-955E-617DB23287A7}"/>
    <cellStyle name="Comma 5 44 3 2 5" xfId="4388" xr:uid="{B3D063F5-D2D0-4472-85F9-18904EE08261}"/>
    <cellStyle name="Comma 5 44 3 2 6" xfId="4389" xr:uid="{5E28DE2B-0CB4-4A12-8F4C-FBA98625115B}"/>
    <cellStyle name="Comma 5 44 3 2 6 2" xfId="4390" xr:uid="{B78B2E96-9776-4A61-B0DD-74310D6FE75A}"/>
    <cellStyle name="Comma 5 44 3 2 7" xfId="4391" xr:uid="{6C2E6C79-913E-489E-A2F5-E0CDA10F7484}"/>
    <cellStyle name="Comma 5 44 3 2 8" xfId="4392" xr:uid="{3A60AC41-8169-44FF-AC09-78D791CE62E2}"/>
    <cellStyle name="Comma 5 44 3 2 9" xfId="4393" xr:uid="{CCBD5B21-DF96-4533-AD65-A317D6B5DD41}"/>
    <cellStyle name="Comma 5 44 3 3" xfId="4394" xr:uid="{5C02E74A-1231-4726-B4E6-C6E1B99D4C6D}"/>
    <cellStyle name="Comma 5 44 3 4" xfId="4395" xr:uid="{6ADE0C17-4D5E-4ACB-89CB-DB719FDA5942}"/>
    <cellStyle name="Comma 5 44 3 5" xfId="4396" xr:uid="{8F03C99D-15F5-4CAA-B5E6-B50BA516125C}"/>
    <cellStyle name="Comma 5 44 3 6" xfId="4397" xr:uid="{C757A6F9-44BB-4794-BAFC-374F4C45CC87}"/>
    <cellStyle name="Comma 5 44 3 7" xfId="4398" xr:uid="{2E1F6B1F-BC67-4D85-A948-0D6B1C88F331}"/>
    <cellStyle name="Comma 5 44 3 8" xfId="4399" xr:uid="{12D8A2D9-C4D1-4874-BB5C-66FDA710B648}"/>
    <cellStyle name="Comma 5 44 3 8 2" xfId="4400" xr:uid="{738BA209-4470-4360-9725-B64E0B30CAD4}"/>
    <cellStyle name="Comma 5 44 3 8 2 2" xfId="4401" xr:uid="{A8CC3355-7472-4A4A-A099-7476F1DEE8AB}"/>
    <cellStyle name="Comma 5 44 3 8 2 2 2" xfId="4402" xr:uid="{9AD5BABF-20CD-47AB-AE88-E8BC4FD94631}"/>
    <cellStyle name="Comma 5 44 3 8 2 3" xfId="4403" xr:uid="{6F40A42E-2C81-439F-B1B8-85F0DC459640}"/>
    <cellStyle name="Comma 5 44 3 8 2 4" xfId="4404" xr:uid="{92976456-6670-4A3A-BDAC-B735F225B806}"/>
    <cellStyle name="Comma 5 44 3 8 2 5" xfId="4405" xr:uid="{00A9F8DB-D85B-475C-932A-4A78C994673D}"/>
    <cellStyle name="Comma 5 44 3 8 3" xfId="4406" xr:uid="{20A9E629-ACAB-4592-B282-D74E09BE39BD}"/>
    <cellStyle name="Comma 5 44 3 8 3 2" xfId="4407" xr:uid="{31ADE8C5-DD99-43E9-8F18-98D9DBAC42DB}"/>
    <cellStyle name="Comma 5 44 3 8 4" xfId="4408" xr:uid="{34B15B8F-02E4-4CC9-9F64-E7AF56A1AB76}"/>
    <cellStyle name="Comma 5 44 3 8 5" xfId="4409" xr:uid="{7AA26931-C765-442D-B381-C3473C63A231}"/>
    <cellStyle name="Comma 5 44 3 9" xfId="4410" xr:uid="{4FC8B4C2-139A-4FA8-A523-050ACEAEA7AA}"/>
    <cellStyle name="Comma 5 44 4" xfId="4411" xr:uid="{FE956D3E-400A-4C30-B9D5-4497E75FDB64}"/>
    <cellStyle name="Comma 5 44 4 2" xfId="4412" xr:uid="{0632D93E-ABD5-4878-B2E1-29D4E7D91276}"/>
    <cellStyle name="Comma 5 44 4 2 2" xfId="4413" xr:uid="{95AB7445-3E71-447E-9103-D75F0A10772E}"/>
    <cellStyle name="Comma 5 44 4 2 2 2" xfId="4414" xr:uid="{1A597C24-A307-4A52-93D4-436EF6C5CB36}"/>
    <cellStyle name="Comma 5 44 4 2 2 2 2" xfId="4415" xr:uid="{1A197C80-8381-487B-9E4A-C5A5AD22B9C4}"/>
    <cellStyle name="Comma 5 44 4 2 2 2 2 2" xfId="4416" xr:uid="{4A3FFF5B-722B-40A4-9C7D-B34D87B65861}"/>
    <cellStyle name="Comma 5 44 4 2 2 2 3" xfId="4417" xr:uid="{C050854A-ED48-45E8-A2A3-023065E86787}"/>
    <cellStyle name="Comma 5 44 4 2 2 2 4" xfId="4418" xr:uid="{32722826-6829-47C1-9B56-BB9077B9C128}"/>
    <cellStyle name="Comma 5 44 4 2 2 2 5" xfId="4419" xr:uid="{0BE12342-38B8-4A18-AF06-A7D7A9C76C88}"/>
    <cellStyle name="Comma 5 44 4 2 2 3" xfId="4420" xr:uid="{CE79F827-28B7-43E6-A3AB-B4174A63083E}"/>
    <cellStyle name="Comma 5 44 4 2 2 3 2" xfId="4421" xr:uid="{AA857CA0-B923-4300-BD62-F650AB0CB773}"/>
    <cellStyle name="Comma 5 44 4 2 2 4" xfId="4422" xr:uid="{7815BDEC-1609-471F-83F1-0B92DBE08BC1}"/>
    <cellStyle name="Comma 5 44 4 2 2 5" xfId="4423" xr:uid="{59370AC3-D9CA-40DC-B475-866637408A2C}"/>
    <cellStyle name="Comma 5 44 4 2 3" xfId="4424" xr:uid="{B6B915C6-8FAB-46A2-939E-F666C5B6B4C2}"/>
    <cellStyle name="Comma 5 44 4 2 4" xfId="4425" xr:uid="{010F3810-BBDF-40E4-B038-6E74B775242C}"/>
    <cellStyle name="Comma 5 44 4 2 5" xfId="4426" xr:uid="{65DBC8EC-6548-4A40-9ED0-91E92B25A0C6}"/>
    <cellStyle name="Comma 5 44 4 2 6" xfId="4427" xr:uid="{FF1C8721-5E98-4A49-A49A-CF4B720C402E}"/>
    <cellStyle name="Comma 5 44 4 2 6 2" xfId="4428" xr:uid="{EC0E1F56-B1D7-478B-9434-13777A8F5A5E}"/>
    <cellStyle name="Comma 5 44 4 2 7" xfId="4429" xr:uid="{772AAEAE-A063-43D5-BB30-0148B39D203D}"/>
    <cellStyle name="Comma 5 44 4 2 8" xfId="4430" xr:uid="{AA81EC91-F214-4091-9DE3-3C63AB334439}"/>
    <cellStyle name="Comma 5 44 4 2 9" xfId="4431" xr:uid="{A96D2919-05CA-4C60-AC31-F3A159B7F83E}"/>
    <cellStyle name="Comma 5 44 4 3" xfId="4432" xr:uid="{58037D50-3407-4697-948A-07E81DEE2E45}"/>
    <cellStyle name="Comma 5 44 4 3 2" xfId="4433" xr:uid="{6F698A7C-6E58-4882-AAAE-5CD1AC08EF3E}"/>
    <cellStyle name="Comma 5 44 4 3 2 2" xfId="4434" xr:uid="{BE563B25-28D9-469B-A033-FE8A5C5A20BF}"/>
    <cellStyle name="Comma 5 44 4 3 2 2 2" xfId="4435" xr:uid="{79E753E9-E842-43AB-A7A2-18E38F6514A3}"/>
    <cellStyle name="Comma 5 44 4 3 2 3" xfId="4436" xr:uid="{31A685CC-E447-4BA4-B5EF-B8F95095801E}"/>
    <cellStyle name="Comma 5 44 4 3 2 4" xfId="4437" xr:uid="{8608AB29-C9BB-4631-8B50-586B45204B54}"/>
    <cellStyle name="Comma 5 44 4 3 2 5" xfId="4438" xr:uid="{53730B90-220F-4CA4-B8B6-5F45E3DAF081}"/>
    <cellStyle name="Comma 5 44 4 3 3" xfId="4439" xr:uid="{B59DE3A9-7E4E-426F-9611-36C7A83BD3C2}"/>
    <cellStyle name="Comma 5 44 4 3 3 2" xfId="4440" xr:uid="{3ADF8C5C-2FB1-4E13-9774-0C6AB63F84DB}"/>
    <cellStyle name="Comma 5 44 4 3 4" xfId="4441" xr:uid="{027C5E5D-92A8-468E-97A5-AF9641555DCF}"/>
    <cellStyle name="Comma 5 44 4 3 5" xfId="4442" xr:uid="{1C3DBC2E-DCC2-4B13-95A3-41ED399FA72B}"/>
    <cellStyle name="Comma 5 44 4 4" xfId="4443" xr:uid="{8DD3135B-1AF1-44A2-B09D-62D0124A41E6}"/>
    <cellStyle name="Comma 5 44 4 5" xfId="4444" xr:uid="{6E00EB87-4926-4C1F-89AE-4FC987174142}"/>
    <cellStyle name="Comma 5 44 4 6" xfId="4445" xr:uid="{7524BC7F-771C-411F-9919-F5D0BA8057F3}"/>
    <cellStyle name="Comma 5 44 4 6 2" xfId="4446" xr:uid="{E7772355-4B1B-4273-A77D-F5A5FB267197}"/>
    <cellStyle name="Comma 5 44 4 7" xfId="4447" xr:uid="{33666FCD-8E20-4C78-B3E0-BBF9F8285CA4}"/>
    <cellStyle name="Comma 5 44 4 8" xfId="4448" xr:uid="{DD9E3BD1-2B5B-4131-9554-7166A687D366}"/>
    <cellStyle name="Comma 5 44 4 9" xfId="4449" xr:uid="{30F9AEDA-D384-47D8-9BB2-512F11291413}"/>
    <cellStyle name="Comma 5 44 5" xfId="4450" xr:uid="{3CAE1C6B-C223-4B6E-B280-9992E78A503B}"/>
    <cellStyle name="Comma 5 44 6" xfId="4451" xr:uid="{10539F1A-7909-4EFA-B015-CA5F3C597F78}"/>
    <cellStyle name="Comma 5 44 7" xfId="4452" xr:uid="{DD35C3DD-3349-4DBE-8AB5-BF49FAE042DA}"/>
    <cellStyle name="Comma 5 44 8" xfId="4453" xr:uid="{C848116A-BA29-46A5-9943-D8AF9C28587B}"/>
    <cellStyle name="Comma 5 44 9" xfId="4454" xr:uid="{5741B72C-9483-4702-8196-71190D9E9A26}"/>
    <cellStyle name="Comma 5 44 9 2" xfId="4455" xr:uid="{1588897F-D8A2-4E33-B226-37F674C827F7}"/>
    <cellStyle name="Comma 5 44 9 2 2" xfId="4456" xr:uid="{DF6BAB2A-7DD7-427B-A503-534584E02C39}"/>
    <cellStyle name="Comma 5 44 9 2 2 2" xfId="4457" xr:uid="{8D1E653D-7743-469A-A284-697AED41205A}"/>
    <cellStyle name="Comma 5 44 9 2 3" xfId="4458" xr:uid="{874CC35F-D2A5-4392-B122-768532B6E2F9}"/>
    <cellStyle name="Comma 5 44 9 2 4" xfId="4459" xr:uid="{108C0668-0E64-40AF-A8A7-604E931C1674}"/>
    <cellStyle name="Comma 5 44 9 2 5" xfId="4460" xr:uid="{1C3290AE-A447-4AB4-A1DF-C469A52034DF}"/>
    <cellStyle name="Comma 5 44 9 3" xfId="4461" xr:uid="{5EF803D8-F34C-4277-9526-A61855312B5A}"/>
    <cellStyle name="Comma 5 44 9 3 2" xfId="4462" xr:uid="{D3AABDC8-BC58-47BB-BE30-6A3AB081CB95}"/>
    <cellStyle name="Comma 5 44 9 4" xfId="4463" xr:uid="{C01C8E87-6F85-4B68-BAE9-EC84A41D64B0}"/>
    <cellStyle name="Comma 5 44 9 5" xfId="4464" xr:uid="{C07FFACB-20DA-4480-A4E7-E7699EF933B8}"/>
    <cellStyle name="Comma 5 45" xfId="4465" xr:uid="{EAFA2248-74E5-4B5F-AD95-EC35490CF8B0}"/>
    <cellStyle name="Comma 5 45 10" xfId="4466" xr:uid="{70AA9793-FA5C-4445-A735-5BC33622EFCE}"/>
    <cellStyle name="Comma 5 45 11" xfId="4467" xr:uid="{7A8E4D0E-E6AD-4143-B4A8-346EE8D5CFCD}"/>
    <cellStyle name="Comma 5 45 12" xfId="4468" xr:uid="{2F171BF4-BAC4-4EA5-959D-F1D56E9142FA}"/>
    <cellStyle name="Comma 5 45 12 2" xfId="4469" xr:uid="{2FA2C021-2394-4C7F-B194-78767166D3BF}"/>
    <cellStyle name="Comma 5 45 13" xfId="4470" xr:uid="{DC17C2AF-FE57-4A71-9B5C-B6A743870D82}"/>
    <cellStyle name="Comma 5 45 14" xfId="4471" xr:uid="{0EC713C7-3B76-4E57-B11E-72AAE43F7A4F}"/>
    <cellStyle name="Comma 5 45 15" xfId="4472" xr:uid="{1134D00A-B4BC-49F8-9C34-EC187EA7D49C}"/>
    <cellStyle name="Comma 5 45 2" xfId="4473" xr:uid="{D33DA660-1EE4-49D2-8B4B-403E32066BB6}"/>
    <cellStyle name="Comma 5 45 2 2" xfId="4474" xr:uid="{23D9FA74-7DC2-4087-8EBE-46A8181F79E3}"/>
    <cellStyle name="Comma 5 45 2 2 2" xfId="4475" xr:uid="{86C53C93-6845-465E-878A-E188BF783B93}"/>
    <cellStyle name="Comma 5 45 2 2 2 2" xfId="4476" xr:uid="{C893ACD9-FC81-46A6-9F29-8F9EA066485F}"/>
    <cellStyle name="Comma 5 45 2 2 2 2 2" xfId="4477" xr:uid="{F4BF38B2-87A5-4270-8C09-0AB0D910A1BD}"/>
    <cellStyle name="Comma 5 45 2 2 2 2 2 2" xfId="4478" xr:uid="{C87F5CDA-40FF-4F54-A7E2-A50FEAC5E946}"/>
    <cellStyle name="Comma 5 45 2 2 2 2 3" xfId="4479" xr:uid="{9E757BB7-1AAD-4F2D-BD05-A29E00657267}"/>
    <cellStyle name="Comma 5 45 2 2 2 2 4" xfId="4480" xr:uid="{3D4D510A-C3CE-48FD-8711-6338980A1763}"/>
    <cellStyle name="Comma 5 45 2 2 2 2 5" xfId="4481" xr:uid="{F6EB08FA-637B-48B5-B121-45B554D0D7B6}"/>
    <cellStyle name="Comma 5 45 2 2 2 3" xfId="4482" xr:uid="{44D62D5A-65FC-4911-B6F8-5002CE949183}"/>
    <cellStyle name="Comma 5 45 2 2 2 3 2" xfId="4483" xr:uid="{38B56F9C-BA90-48EF-BDFD-58EE85201F29}"/>
    <cellStyle name="Comma 5 45 2 2 2 4" xfId="4484" xr:uid="{5190BEE9-7142-4E06-87EC-76807C88EC8B}"/>
    <cellStyle name="Comma 5 45 2 2 2 5" xfId="4485" xr:uid="{42F5D25F-C0E3-41B4-8E5C-7AA668510CCA}"/>
    <cellStyle name="Comma 5 45 2 2 3" xfId="4486" xr:uid="{2E7FFDEE-4E4F-4137-8CCB-6F6F46968382}"/>
    <cellStyle name="Comma 5 45 2 2 4" xfId="4487" xr:uid="{0C76BCE0-D0CF-4DD5-AF34-28EFD2FAEA09}"/>
    <cellStyle name="Comma 5 45 2 2 5" xfId="4488" xr:uid="{FE7AAA0F-3941-462B-8416-23671E244180}"/>
    <cellStyle name="Comma 5 45 2 2 6" xfId="4489" xr:uid="{4CD70762-26C9-4581-8D68-2F7AD2C2FBFD}"/>
    <cellStyle name="Comma 5 45 2 2 6 2" xfId="4490" xr:uid="{19E7A061-9FA2-48A7-AA37-5C608BE75FC0}"/>
    <cellStyle name="Comma 5 45 2 2 7" xfId="4491" xr:uid="{39CA0568-E3B3-473F-B74E-471A201159BF}"/>
    <cellStyle name="Comma 5 45 2 2 8" xfId="4492" xr:uid="{2280C537-F1BC-41D8-885B-9AC50FB24BEF}"/>
    <cellStyle name="Comma 5 45 2 2 9" xfId="4493" xr:uid="{32476523-EA61-4D55-8C20-57CBE6AF8498}"/>
    <cellStyle name="Comma 5 45 2 3" xfId="4494" xr:uid="{9E0A4D12-055B-4019-965A-F3AC68257481}"/>
    <cellStyle name="Comma 5 45 2 3 2" xfId="4495" xr:uid="{D1C83DFA-B834-418D-88BA-1B21A4A67233}"/>
    <cellStyle name="Comma 5 45 2 3 2 2" xfId="4496" xr:uid="{51EB6D0D-F1DA-4B8A-97C6-58F33C89EB22}"/>
    <cellStyle name="Comma 5 45 2 3 2 2 2" xfId="4497" xr:uid="{D123BDE1-8B32-4923-8AFD-2E93DFD7A88E}"/>
    <cellStyle name="Comma 5 45 2 3 2 3" xfId="4498" xr:uid="{D317E4C4-C40E-478B-9783-6F7B31FA264D}"/>
    <cellStyle name="Comma 5 45 2 3 2 4" xfId="4499" xr:uid="{CBFF2E42-7C55-4887-9488-A1753BCD87DE}"/>
    <cellStyle name="Comma 5 45 2 3 2 5" xfId="4500" xr:uid="{85A1D18F-A447-4D9E-B8F8-F4BCF0FA6E3D}"/>
    <cellStyle name="Comma 5 45 2 3 3" xfId="4501" xr:uid="{D1BE3251-A174-4AD7-B71A-195A6DDA4002}"/>
    <cellStyle name="Comma 5 45 2 3 3 2" xfId="4502" xr:uid="{2981BE50-9896-4A75-93A4-1394319A4647}"/>
    <cellStyle name="Comma 5 45 2 3 4" xfId="4503" xr:uid="{C467841F-1EC7-4D0A-ADE9-EEB5D3ACC183}"/>
    <cellStyle name="Comma 5 45 2 3 5" xfId="4504" xr:uid="{D03EA59D-310F-4BFE-9AB6-F668C8B38ACA}"/>
    <cellStyle name="Comma 5 45 2 4" xfId="4505" xr:uid="{05FBCF4F-C930-4E17-A82B-92738CCAD88F}"/>
    <cellStyle name="Comma 5 45 2 5" xfId="4506" xr:uid="{8F872887-EACF-40A0-AE93-0BE88F1498E7}"/>
    <cellStyle name="Comma 5 45 2 6" xfId="4507" xr:uid="{557CFF71-1FF4-45D4-8A45-6B295AC39F82}"/>
    <cellStyle name="Comma 5 45 2 6 2" xfId="4508" xr:uid="{4B1DEFA3-D7C2-4755-8EE3-EB3E7992D680}"/>
    <cellStyle name="Comma 5 45 2 7" xfId="4509" xr:uid="{53743F88-37F0-4957-9059-D0BC87368D93}"/>
    <cellStyle name="Comma 5 45 2 8" xfId="4510" xr:uid="{CC1D3F51-502C-4EA8-816A-BC2D87074C28}"/>
    <cellStyle name="Comma 5 45 2 9" xfId="4511" xr:uid="{149795B6-E6BD-4D10-AC1C-E60F63389744}"/>
    <cellStyle name="Comma 5 45 3" xfId="4512" xr:uid="{0EE2871B-622F-496C-BDF9-4C20E3A21A3A}"/>
    <cellStyle name="Comma 5 45 4" xfId="4513" xr:uid="{9DEE7F1F-5CE5-4CE7-BD91-CC03131104CD}"/>
    <cellStyle name="Comma 5 45 5" xfId="4514" xr:uid="{2B75ACEA-5FE7-41C2-B17B-EFC3D01CB7CF}"/>
    <cellStyle name="Comma 5 45 6" xfId="4515" xr:uid="{E1746D95-0DB8-488E-A48F-9BE7F4CD797E}"/>
    <cellStyle name="Comma 5 45 7" xfId="4516" xr:uid="{3B306B62-334C-4945-A617-0A1EC5218DE8}"/>
    <cellStyle name="Comma 5 45 8" xfId="4517" xr:uid="{994E494F-4366-4950-A006-7A131C3F6351}"/>
    <cellStyle name="Comma 5 45 8 2" xfId="4518" xr:uid="{FA362341-D1D4-4BBB-8445-E8DAC930FDE4}"/>
    <cellStyle name="Comma 5 45 8 2 2" xfId="4519" xr:uid="{F9F5516B-9778-4C9A-9642-FE1C3C7B07FF}"/>
    <cellStyle name="Comma 5 45 8 2 2 2" xfId="4520" xr:uid="{B2D47BD2-C441-4B15-A7F1-C5FFB87E5A5C}"/>
    <cellStyle name="Comma 5 45 8 2 3" xfId="4521" xr:uid="{B96A7D0A-327E-4238-B047-386DB1E3BD0E}"/>
    <cellStyle name="Comma 5 45 8 2 4" xfId="4522" xr:uid="{576305DC-1576-4F2C-ABF3-ECA93B96BA6D}"/>
    <cellStyle name="Comma 5 45 8 2 5" xfId="4523" xr:uid="{C63DBF67-9DBD-4579-93DD-B8A7A482EA76}"/>
    <cellStyle name="Comma 5 45 8 3" xfId="4524" xr:uid="{D15EAD6E-D4BD-4F15-8450-A09396E57A48}"/>
    <cellStyle name="Comma 5 45 8 3 2" xfId="4525" xr:uid="{1AFC3A53-86FC-4583-99DC-2E62794F4FF7}"/>
    <cellStyle name="Comma 5 45 8 4" xfId="4526" xr:uid="{2173AE32-2CCF-400D-91ED-E124E2744ACE}"/>
    <cellStyle name="Comma 5 45 8 5" xfId="4527" xr:uid="{53B38977-3DF1-4B08-8A22-A4A8966FFA66}"/>
    <cellStyle name="Comma 5 45 9" xfId="4528" xr:uid="{A4D4DE57-3560-4A7A-AD92-59DD19E0C584}"/>
    <cellStyle name="Comma 5 46" xfId="4529" xr:uid="{80713D66-2163-42C9-9AB7-B1764843FDDA}"/>
    <cellStyle name="Comma 5 47" xfId="4530" xr:uid="{8B6641CA-6AB6-47F3-B4F4-0AD7896D3675}"/>
    <cellStyle name="Comma 5 47 2" xfId="4531" xr:uid="{36AE308D-8CF9-4E11-B2AE-6AB6CF52A89E}"/>
    <cellStyle name="Comma 5 47 2 2" xfId="4532" xr:uid="{DB958145-4E17-464E-9CE0-8F14F49DFD37}"/>
    <cellStyle name="Comma 5 47 2 2 2" xfId="4533" xr:uid="{6194E89F-83AC-4A93-B1E1-89917A80CFA7}"/>
    <cellStyle name="Comma 5 47 2 2 2 2" xfId="4534" xr:uid="{78A1ACB0-C172-499E-941C-1D1F0B638074}"/>
    <cellStyle name="Comma 5 47 2 2 2 2 2" xfId="4535" xr:uid="{F69A5387-4192-407A-8285-622441E148FC}"/>
    <cellStyle name="Comma 5 47 2 2 2 3" xfId="4536" xr:uid="{9165FB17-4417-49AB-B143-700F9FE99F06}"/>
    <cellStyle name="Comma 5 47 2 2 2 4" xfId="4537" xr:uid="{4961B5D7-E9B2-4C48-96DC-07CD61827D13}"/>
    <cellStyle name="Comma 5 47 2 2 2 5" xfId="4538" xr:uid="{6E3C1297-E420-4C7A-97C6-73ECDABED36B}"/>
    <cellStyle name="Comma 5 47 2 2 3" xfId="4539" xr:uid="{1A0F3C1E-D913-48A3-996D-28D5ADC96F91}"/>
    <cellStyle name="Comma 5 47 2 2 3 2" xfId="4540" xr:uid="{3ABE659A-977D-4E2B-A0B0-285A18D6AFF0}"/>
    <cellStyle name="Comma 5 47 2 2 4" xfId="4541" xr:uid="{8FE41C8A-DBB0-4958-8DE5-AB3A77CBFDB2}"/>
    <cellStyle name="Comma 5 47 2 2 5" xfId="4542" xr:uid="{D9C1144A-8400-44BB-BDA9-4A46C0E8BEF6}"/>
    <cellStyle name="Comma 5 47 2 3" xfId="4543" xr:uid="{EB2280E0-4242-4442-8A65-7699FE97EEC2}"/>
    <cellStyle name="Comma 5 47 2 4" xfId="4544" xr:uid="{745859E1-97CA-46E6-997D-C8C6996490E7}"/>
    <cellStyle name="Comma 5 47 2 5" xfId="4545" xr:uid="{44C9FD89-0E57-456E-85A2-C2274CCD4CB8}"/>
    <cellStyle name="Comma 5 47 2 6" xfId="4546" xr:uid="{B383A9E9-985C-47EC-B9AA-DCFE67C638E9}"/>
    <cellStyle name="Comma 5 47 2 6 2" xfId="4547" xr:uid="{CC758E9B-F301-4150-AF8A-7EDDAE34993F}"/>
    <cellStyle name="Comma 5 47 2 7" xfId="4548" xr:uid="{A68037D2-C9F9-4350-838D-E1FC6D32EBFB}"/>
    <cellStyle name="Comma 5 47 2 8" xfId="4549" xr:uid="{674888C4-1CFF-4B1C-A2EC-F42F4AF5954E}"/>
    <cellStyle name="Comma 5 47 2 9" xfId="4550" xr:uid="{7370048F-DBB6-46AB-B783-B51BA948964A}"/>
    <cellStyle name="Comma 5 47 3" xfId="4551" xr:uid="{1DF68D79-2FC4-45ED-B48E-A8C514A7D901}"/>
    <cellStyle name="Comma 5 47 3 2" xfId="4552" xr:uid="{780F0F50-584A-42C8-A002-F46A41D8CFEB}"/>
    <cellStyle name="Comma 5 47 3 2 2" xfId="4553" xr:uid="{07D540EA-5A58-4D10-81C1-D03876CB3741}"/>
    <cellStyle name="Comma 5 47 3 2 2 2" xfId="4554" xr:uid="{696AB97B-447E-4F10-805B-B4AA52FE5A77}"/>
    <cellStyle name="Comma 5 47 3 2 3" xfId="4555" xr:uid="{815101E6-8F23-4976-B697-7B8918A93E37}"/>
    <cellStyle name="Comma 5 47 3 2 4" xfId="4556" xr:uid="{FC9E333E-E22F-4F9F-AB29-6D5774D7D5E6}"/>
    <cellStyle name="Comma 5 47 3 2 5" xfId="4557" xr:uid="{504E3C8D-5ABA-47AD-8C94-3864226B8671}"/>
    <cellStyle name="Comma 5 47 3 3" xfId="4558" xr:uid="{97050A0A-35F9-4610-8263-18476725725C}"/>
    <cellStyle name="Comma 5 47 3 3 2" xfId="4559" xr:uid="{160CD1FE-CC0C-4433-AD97-E95B2E3F0573}"/>
    <cellStyle name="Comma 5 47 3 4" xfId="4560" xr:uid="{A1BDB81B-449F-43E7-8EF5-2AEC27510E91}"/>
    <cellStyle name="Comma 5 47 3 5" xfId="4561" xr:uid="{B1C10474-8B4C-4CCE-8509-BA6B772BC0FF}"/>
    <cellStyle name="Comma 5 47 4" xfId="4562" xr:uid="{AC701034-5747-4FAC-AEE5-354525293531}"/>
    <cellStyle name="Comma 5 47 5" xfId="4563" xr:uid="{207C5C20-8807-4AC3-912D-0ABEE06DA51C}"/>
    <cellStyle name="Comma 5 47 6" xfId="4564" xr:uid="{C8CECF66-7D79-4ED6-8228-A37798B0C249}"/>
    <cellStyle name="Comma 5 47 6 2" xfId="4565" xr:uid="{AF90B951-6D4E-49BD-AF0E-EDD42837067F}"/>
    <cellStyle name="Comma 5 47 7" xfId="4566" xr:uid="{8DDBE93F-A7C1-4C0B-B129-75D61765A350}"/>
    <cellStyle name="Comma 5 47 8" xfId="4567" xr:uid="{81D8512E-5C8F-46BB-958D-1E00DFC2D1BA}"/>
    <cellStyle name="Comma 5 47 9" xfId="4568" xr:uid="{9B5DD7F5-EE43-42B7-A6C1-11CFB592DCD0}"/>
    <cellStyle name="Comma 5 48" xfId="4569" xr:uid="{490E88C5-0ADF-4C7B-B12C-519CCB1B3D6A}"/>
    <cellStyle name="Comma 5 49" xfId="4570" xr:uid="{E9EC7C51-2BDE-4F15-823D-D1BEB5A7693B}"/>
    <cellStyle name="Comma 5 5" xfId="4571" xr:uid="{A1CCF6D1-8C5F-4EBD-BAB5-167A87AB151F}"/>
    <cellStyle name="Comma 5 50" xfId="4572" xr:uid="{41EB9317-496D-43C7-AB1D-0CCF85A0CFC8}"/>
    <cellStyle name="Comma 5 51" xfId="4573" xr:uid="{0E81D9D9-6AD4-45E4-8830-CDCE811DF514}"/>
    <cellStyle name="Comma 5 52" xfId="4574" xr:uid="{CB12B31A-723B-46A2-9BB4-441EB9048032}"/>
    <cellStyle name="Comma 5 52 2" xfId="4575" xr:uid="{52B3D965-68DC-45E2-9A1F-E722D78806AA}"/>
    <cellStyle name="Comma 5 52 2 2" xfId="4576" xr:uid="{495A6D20-754F-4CF0-AB20-DD8253A01A31}"/>
    <cellStyle name="Comma 5 52 2 2 2" xfId="4577" xr:uid="{46DE8DAF-2911-4D2F-BE54-D4E94A868474}"/>
    <cellStyle name="Comma 5 52 2 3" xfId="4578" xr:uid="{E7A92845-195B-4FF2-A866-ECCE3F9CED22}"/>
    <cellStyle name="Comma 5 52 2 4" xfId="4579" xr:uid="{06C82CB5-A393-46CB-BE5C-1A4C8FB355A0}"/>
    <cellStyle name="Comma 5 52 2 5" xfId="4580" xr:uid="{ADB7B641-436B-4D17-88E4-82736D235F92}"/>
    <cellStyle name="Comma 5 52 3" xfId="4581" xr:uid="{0CA77D0C-4385-4E41-99E1-D5CC0D0AF374}"/>
    <cellStyle name="Comma 5 52 3 2" xfId="4582" xr:uid="{746D54CB-4C8D-45D1-8E7A-37647004393C}"/>
    <cellStyle name="Comma 5 52 4" xfId="4583" xr:uid="{09D9175D-3157-45FF-9018-CCE14F8F09BB}"/>
    <cellStyle name="Comma 5 52 5" xfId="4584" xr:uid="{8A0E42B9-0D6F-481C-BF20-5AF94F0BD713}"/>
    <cellStyle name="Comma 5 53" xfId="4585" xr:uid="{01A16778-648C-48F5-97BA-D3A2CBE9AB2A}"/>
    <cellStyle name="Comma 5 54" xfId="4586" xr:uid="{263FD477-33D3-4A37-9FEC-BA735D4A7742}"/>
    <cellStyle name="Comma 5 55" xfId="4587" xr:uid="{3407EC50-12F6-401F-9172-1F54CFEFE9D5}"/>
    <cellStyle name="Comma 5 56" xfId="4588" xr:uid="{12F4D924-B177-4847-8686-FB4C82450D07}"/>
    <cellStyle name="Comma 5 57" xfId="4589" xr:uid="{036A2195-39D5-4857-BE8A-3984368EB31B}"/>
    <cellStyle name="Comma 5 58" xfId="4590" xr:uid="{F8EF0F88-F142-4A6F-8EB6-E796096EEC4B}"/>
    <cellStyle name="Comma 5 59" xfId="4591" xr:uid="{080C2A76-5A38-4D3B-AE86-D5C173F998E6}"/>
    <cellStyle name="Comma 5 6" xfId="4592" xr:uid="{EC8B161B-4376-47AB-98AC-18B71AF05E8F}"/>
    <cellStyle name="Comma 5 60" xfId="4593" xr:uid="{6413E489-5BB3-4752-8577-9320653A343C}"/>
    <cellStyle name="Comma 5 61" xfId="4594" xr:uid="{9AC0E776-99F7-4D3A-A452-8B8B8086D523}"/>
    <cellStyle name="Comma 5 62" xfId="4595" xr:uid="{B7CDB310-9000-45E7-8A24-E64F67D2D66C}"/>
    <cellStyle name="Comma 5 63" xfId="4596" xr:uid="{59B3E03A-10A4-44BF-99DA-CE9CDD95D2F8}"/>
    <cellStyle name="Comma 5 64" xfId="4597" xr:uid="{41DCDF12-B8C5-4332-B85B-FEFFF2DADCF7}"/>
    <cellStyle name="Comma 5 65" xfId="4598" xr:uid="{05D03373-BF3A-4F3E-96A6-DCEF98C92762}"/>
    <cellStyle name="Comma 5 66" xfId="4599" xr:uid="{ED5EC15F-FAFF-4ABB-8A82-C2E47E153B7A}"/>
    <cellStyle name="Comma 5 67" xfId="4600" xr:uid="{A30B5A55-F4B5-457C-A09C-F9C12A0E7947}"/>
    <cellStyle name="Comma 5 68" xfId="4601" xr:uid="{74D113D0-F7EE-4AA0-80A3-7E88C1EDECBB}"/>
    <cellStyle name="Comma 5 69" xfId="4602" xr:uid="{877E6B1A-2D12-40A0-A313-F74A9F3E58FA}"/>
    <cellStyle name="Comma 5 7" xfId="4603" xr:uid="{7D64DC55-F45D-4911-A480-6B33ABDF2FD6}"/>
    <cellStyle name="Comma 5 70" xfId="4604" xr:uid="{7E5268CF-3C1C-44F0-BD95-A9EECA77C21A}"/>
    <cellStyle name="Comma 5 71" xfId="4605" xr:uid="{758F01F9-B397-400A-AC0D-BE15F5C01DF0}"/>
    <cellStyle name="Comma 5 72" xfId="4606" xr:uid="{87917907-CBC1-400D-89BE-C65AEA3A5A62}"/>
    <cellStyle name="Comma 5 73" xfId="4607" xr:uid="{4F5D1074-82A6-4421-9895-EAB0D4EB5B65}"/>
    <cellStyle name="Comma 5 74" xfId="4608" xr:uid="{57BA2253-4EFF-49EF-B39F-5F48E0ED847A}"/>
    <cellStyle name="Comma 5 75" xfId="4609" xr:uid="{28DD86C6-BFC1-4EE4-AFFF-BACE55F0F059}"/>
    <cellStyle name="Comma 5 76" xfId="4610" xr:uid="{366F34D8-3971-4FA2-AF2E-4C9D86FE649B}"/>
    <cellStyle name="Comma 5 77" xfId="4611" xr:uid="{E13A5B87-3EBA-46A2-B22D-CEBE6DB93852}"/>
    <cellStyle name="Comma 5 78" xfId="4612" xr:uid="{7B5D5CDA-7734-47E1-9A75-43C7C08F8F9B}"/>
    <cellStyle name="Comma 5 79" xfId="4613" xr:uid="{9C9B585B-E66C-4AF9-8DB1-A61C7B240D92}"/>
    <cellStyle name="Comma 5 8" xfId="4614" xr:uid="{78DCDFC8-7F17-4FC5-A2AC-CA19AD7DDB04}"/>
    <cellStyle name="Comma 5 80" xfId="4615" xr:uid="{55CE9DCB-AD22-4B6B-A294-BD8C090A3466}"/>
    <cellStyle name="Comma 5 81" xfId="4616" xr:uid="{C381E47F-0B59-491D-9C8C-18B97D2076E1}"/>
    <cellStyle name="Comma 5 82" xfId="4617" xr:uid="{88C4178B-B069-48C8-96BB-E8FA3E0CC47F}"/>
    <cellStyle name="Comma 5 83" xfId="4618" xr:uid="{94BD7FE8-8283-47B4-A9C7-0E2EA35226A9}"/>
    <cellStyle name="Comma 5 84" xfId="4619" xr:uid="{0E72D272-4FA3-4EC2-94C1-CC181839F9EF}"/>
    <cellStyle name="Comma 5 85" xfId="4620" xr:uid="{CB9B778A-7B45-4A20-87CB-98ADD37C0104}"/>
    <cellStyle name="Comma 5 86" xfId="4621" xr:uid="{CD3AA033-0F57-4B8D-ADDF-315BEB829A90}"/>
    <cellStyle name="Comma 5 87" xfId="4622" xr:uid="{34BBB4C8-959D-4156-81D8-20B06594FA65}"/>
    <cellStyle name="Comma 5 88" xfId="4623" xr:uid="{ABB36422-E48F-450D-9973-9CB39B62EE50}"/>
    <cellStyle name="Comma 5 89" xfId="4624" xr:uid="{34F42E7D-C27D-4EEC-99C2-08D8EA74DEEF}"/>
    <cellStyle name="Comma 5 9" xfId="4625" xr:uid="{2F79A646-4A42-4C2F-AE48-173038F86490}"/>
    <cellStyle name="Comma 5 90" xfId="4626" xr:uid="{49D41DEF-F258-40DC-ADC6-F2240FC5A0D7}"/>
    <cellStyle name="Comma 5 91" xfId="4627" xr:uid="{BBDD901C-169F-4D17-9326-2EEA4365A424}"/>
    <cellStyle name="Comma 5 92" xfId="4628" xr:uid="{837732DA-0CAB-4909-836B-0A7DA4E087F8}"/>
    <cellStyle name="Comma 5 93" xfId="4629" xr:uid="{AF6F6CEA-222B-447B-BE74-A3B5DEF8292F}"/>
    <cellStyle name="Comma 5 93 2" xfId="4630" xr:uid="{A56345F3-3D6D-4BA5-B7F7-62B81341478B}"/>
    <cellStyle name="Comma 5 94" xfId="4631" xr:uid="{6A211E28-FC99-40FC-9CFB-750938AA900A}"/>
    <cellStyle name="Comma 5 95" xfId="4632" xr:uid="{A7F282D3-F325-47C1-A7D7-9431952AB21F}"/>
    <cellStyle name="Comma 5 96" xfId="4633" xr:uid="{F51A482B-E119-474E-8D11-5E4E808D214C}"/>
    <cellStyle name="Comma 5 97" xfId="3405" xr:uid="{1FB33816-D36C-406D-83FC-5C293498BC9C}"/>
    <cellStyle name="Comma 50" xfId="170" xr:uid="{D663CAB6-0A1F-4479-8D80-61EB3BCDEA78}"/>
    <cellStyle name="Comma 50 2" xfId="171" xr:uid="{CDD0C7EE-E7E6-4999-8DDC-B4FF24B9B18A}"/>
    <cellStyle name="Comma 51" xfId="172" xr:uid="{C9D6EEE1-A612-4949-A72B-7D2F459C46C2}"/>
    <cellStyle name="Comma 51 2" xfId="173" xr:uid="{887BC517-34D1-4E3C-9FBF-9DE5C76A2BA1}"/>
    <cellStyle name="Comma 52" xfId="174" xr:uid="{8F5F4587-46C9-48CC-A950-3CF3DE050AEB}"/>
    <cellStyle name="Comma 52 2" xfId="175" xr:uid="{66DC4FEC-EAE1-4A92-BE97-9F78245AE3C6}"/>
    <cellStyle name="Comma 53" xfId="176" xr:uid="{EF635739-440B-4E51-866F-823A14AA92A7}"/>
    <cellStyle name="Comma 53 2" xfId="177" xr:uid="{A7C97BF9-B109-44B0-8B7D-90A362B7A57F}"/>
    <cellStyle name="Comma 54" xfId="178" xr:uid="{5ADB9A5A-CBE8-4928-A3E7-F185B1884C95}"/>
    <cellStyle name="Comma 54 2" xfId="179" xr:uid="{61E8F72A-0523-4B1F-A2EE-7C7E4FE3DD71}"/>
    <cellStyle name="Comma 55" xfId="180" xr:uid="{123CC516-5EF1-4482-BFF2-ABA903D3490F}"/>
    <cellStyle name="Comma 55 2" xfId="181" xr:uid="{9885E00C-0DBB-4404-A545-885497289AB3}"/>
    <cellStyle name="Comma 56" xfId="182" xr:uid="{186F3D94-134B-4C1F-A2A9-3E985F617787}"/>
    <cellStyle name="Comma 56 2" xfId="183" xr:uid="{1E299DEF-399E-4FAC-8077-2FA29226CAC9}"/>
    <cellStyle name="Comma 57" xfId="184" xr:uid="{4D809B3E-E5A9-48BE-A858-1B3469AD97C9}"/>
    <cellStyle name="Comma 57 2" xfId="185" xr:uid="{ED292EAB-2BEA-4264-A055-593B60526075}"/>
    <cellStyle name="Comma 58" xfId="186" xr:uid="{2ADF3ACA-81E6-4797-9B27-CD2C7C44C10F}"/>
    <cellStyle name="Comma 58 2" xfId="187" xr:uid="{A395F8F0-4675-4B4C-87C4-788B20D75E1B}"/>
    <cellStyle name="Comma 59" xfId="188" xr:uid="{1B36AC0E-895A-484F-8A13-C70C64DC59E7}"/>
    <cellStyle name="Comma 59 2" xfId="189" xr:uid="{9E039222-AD91-41B0-9C1E-E5AD4B9AEA33}"/>
    <cellStyle name="Comma 6" xfId="190" xr:uid="{B2A5C2F4-97C9-4902-8092-43F7FA8F5660}"/>
    <cellStyle name="Comma 6 2" xfId="191" xr:uid="{681FE972-8F5C-45BD-A95E-0DD90208603C}"/>
    <cellStyle name="Comma 6 2 2" xfId="4636" xr:uid="{8B6D549F-EAF6-46D2-8BC5-7EE22D564962}"/>
    <cellStyle name="Comma 6 2 3" xfId="4637" xr:uid="{6D0D5E21-CFA8-4A0C-90EF-5EAA6E10BABD}"/>
    <cellStyle name="Comma 6 2 4" xfId="4635" xr:uid="{DE713A15-BF2E-4A2E-9E33-ECEFFF3B0E98}"/>
    <cellStyle name="Comma 6 3" xfId="4638" xr:uid="{97674992-E342-4224-801F-AF431596FB2D}"/>
    <cellStyle name="Comma 6 3 2" xfId="4639" xr:uid="{A6144C67-BF12-489F-9374-DD22E2B7E24F}"/>
    <cellStyle name="Comma 6 3 3" xfId="4640" xr:uid="{4020598F-776D-4FD7-834B-3020F7E2B4BD}"/>
    <cellStyle name="Comma 6 4" xfId="4641" xr:uid="{15086424-D476-4B1F-86D3-1D7D537CB347}"/>
    <cellStyle name="Comma 6 4 2" xfId="4642" xr:uid="{4C102B09-E296-42DC-804D-3C03D270F87D}"/>
    <cellStyle name="Comma 6 4 3" xfId="4643" xr:uid="{42E0B1C7-4BEF-46E3-9F04-7F5B0039F74A}"/>
    <cellStyle name="Comma 6 5" xfId="4644" xr:uid="{18766AA8-5EAE-445C-B94C-5D515F6993D8}"/>
    <cellStyle name="Comma 6 5 2" xfId="4645" xr:uid="{77ADF160-9888-4EBE-AB89-A60E44665525}"/>
    <cellStyle name="Comma 6 5 3" xfId="4646" xr:uid="{E492A5AA-79BB-4B9C-8B5F-01B35726D2C8}"/>
    <cellStyle name="Comma 6 6" xfId="4647" xr:uid="{4E6D5725-E0C2-4B4B-B4EF-158C6ADDA6E7}"/>
    <cellStyle name="Comma 6 6 2" xfId="4648" xr:uid="{7289310C-D215-4140-85C6-C080ECFD8C57}"/>
    <cellStyle name="Comma 6 6 3" xfId="4649" xr:uid="{6FD2F5B2-4C3E-4BDD-921D-4CA2FBC2096F}"/>
    <cellStyle name="Comma 6 7" xfId="4650" xr:uid="{65EB6743-8EE9-409C-B954-1BC386281C48}"/>
    <cellStyle name="Comma 6 8" xfId="4651" xr:uid="{BCD1C6B7-071A-45F3-9D53-5A5C607CDA7D}"/>
    <cellStyle name="Comma 6 9" xfId="4634" xr:uid="{3C1B2C7C-198F-4974-A192-979471F66191}"/>
    <cellStyle name="Comma 60" xfId="192" xr:uid="{49882E89-45C2-443D-B15C-F31FE4C68059}"/>
    <cellStyle name="Comma 60 2" xfId="193" xr:uid="{70B63DCE-7AD7-47ED-AA9A-7A098CF257DE}"/>
    <cellStyle name="Comma 61" xfId="194" xr:uid="{1ED0F877-8D6D-42F8-8E89-988CD6AB5D69}"/>
    <cellStyle name="Comma 61 2" xfId="195" xr:uid="{7954D820-64AE-4A69-B58C-C553121DA10A}"/>
    <cellStyle name="Comma 62" xfId="196" xr:uid="{3B7A2829-3739-4EB3-992A-27FE711678CC}"/>
    <cellStyle name="Comma 62 2" xfId="197" xr:uid="{486CAB8F-70DB-4839-AC34-A62897D2AFE2}"/>
    <cellStyle name="Comma 63" xfId="198" xr:uid="{43FE248D-91CF-4451-86A3-28E8A345EB12}"/>
    <cellStyle name="Comma 63 2" xfId="199" xr:uid="{599B8A55-68AF-4D1E-93CB-6894DB9BA186}"/>
    <cellStyle name="Comma 64" xfId="200" xr:uid="{D3B40331-D694-4E46-AF9A-32EE315E3C4E}"/>
    <cellStyle name="Comma 64 2" xfId="201" xr:uid="{5D5560AF-78B2-45F2-96DE-F216B5A506AA}"/>
    <cellStyle name="Comma 65" xfId="202" xr:uid="{EE542601-8DF5-4A51-A6A8-DED99AF6D32A}"/>
    <cellStyle name="Comma 65 2" xfId="203" xr:uid="{61BF6B2F-06FD-4953-9C5B-725D237E33D1}"/>
    <cellStyle name="Comma 66" xfId="204" xr:uid="{37F3CDA9-CF17-41CB-984E-760FEAD06CEA}"/>
    <cellStyle name="Comma 66 2" xfId="205" xr:uid="{9CE7978F-8224-479A-80D0-7BA22909D618}"/>
    <cellStyle name="Comma 67" xfId="206" xr:uid="{F4C8222F-F504-4E63-9E7A-20C746E1E800}"/>
    <cellStyle name="Comma 67 2" xfId="207" xr:uid="{26763EC0-B368-46E2-8B25-3A51F8A5E856}"/>
    <cellStyle name="Comma 68" xfId="208" xr:uid="{DC2BB041-6DDD-46DA-A692-7273E6B42354}"/>
    <cellStyle name="Comma 68 2" xfId="209" xr:uid="{28173B9B-DF71-4CA7-96EF-D40B7BEB6813}"/>
    <cellStyle name="Comma 69" xfId="210" xr:uid="{B1580A49-A1E6-43D2-A16E-2AFE788BAA67}"/>
    <cellStyle name="Comma 69 2" xfId="211" xr:uid="{FD2339F5-8ECC-456E-99E1-FFE75D3E3BFB}"/>
    <cellStyle name="Comma 7" xfId="212" xr:uid="{DCBFC832-0CE2-43A2-B519-7F2A55B4968C}"/>
    <cellStyle name="Comma 7 2" xfId="213" xr:uid="{1D05B8B1-5D15-4C7B-BA75-29FB649F74C1}"/>
    <cellStyle name="Comma 7 2 2" xfId="4653" xr:uid="{E6F97AA6-66BC-413E-8E27-65171B4C9025}"/>
    <cellStyle name="Comma 7 3" xfId="4652" xr:uid="{A6B09A06-6C98-4E14-A9BA-06826E4D1AE5}"/>
    <cellStyle name="Comma 70" xfId="214" xr:uid="{FE10D744-14F6-45AA-A519-7F93E429C5C4}"/>
    <cellStyle name="Comma 70 2" xfId="215" xr:uid="{8154FB02-B0F7-4A09-9392-1B57C78CE771}"/>
    <cellStyle name="Comma 71" xfId="216" xr:uid="{C768F961-219D-4A01-AD07-A25A157F2569}"/>
    <cellStyle name="Comma 71 2" xfId="217" xr:uid="{87144658-C419-4AD0-93A1-077C96961DFA}"/>
    <cellStyle name="Comma 72" xfId="218" xr:uid="{8A48F5B5-6804-4125-9EA7-6B54D52A570A}"/>
    <cellStyle name="Comma 72 2" xfId="219" xr:uid="{5E89BBB8-C482-4FF7-93CD-1A722B286996}"/>
    <cellStyle name="Comma 73" xfId="220" xr:uid="{7151BA99-0D27-41EA-BF44-24D67FBCF52B}"/>
    <cellStyle name="Comma 73 2" xfId="221" xr:uid="{3552C4D2-0AEC-4234-B607-15067A85C62F}"/>
    <cellStyle name="Comma 74" xfId="222" xr:uid="{2D8E4EA9-A9E8-4BFE-A8C8-F63366DE99A3}"/>
    <cellStyle name="Comma 74 2" xfId="223" xr:uid="{D4852145-1775-493C-BFC3-1285288E5877}"/>
    <cellStyle name="Comma 75" xfId="224" xr:uid="{35B62E8B-2DB8-4B34-A0DC-11F93727094A}"/>
    <cellStyle name="Comma 75 2" xfId="225" xr:uid="{840B46E5-7E2F-44FB-A1D1-11C0342F2BB1}"/>
    <cellStyle name="Comma 76" xfId="226" xr:uid="{675FE93D-69F6-461B-8B2F-9E4834AB4E2D}"/>
    <cellStyle name="Comma 76 2" xfId="227" xr:uid="{12D581AA-76B3-4498-B577-52265B5B83C4}"/>
    <cellStyle name="Comma 77" xfId="228" xr:uid="{EED8426B-4401-4B3B-89F1-73F453B3BB59}"/>
    <cellStyle name="Comma 77 2" xfId="229" xr:uid="{ED0F1888-C14C-49E8-8857-F8083357386F}"/>
    <cellStyle name="Comma 78" xfId="230" xr:uid="{68EAEA06-DF92-42EA-965D-01EC079DA25D}"/>
    <cellStyle name="Comma 78 2" xfId="231" xr:uid="{8275CCB8-65F3-4DCC-92D7-B724E9896A44}"/>
    <cellStyle name="Comma 79" xfId="232" xr:uid="{256BFB97-4F13-49BA-B1FF-7B6ABB537153}"/>
    <cellStyle name="Comma 79 2" xfId="233" xr:uid="{3C5600DB-4BDE-4FDD-BA08-EA7B585E251C}"/>
    <cellStyle name="Comma 8" xfId="234" xr:uid="{2A72676E-CA05-461C-91E2-AE3CED972BE8}"/>
    <cellStyle name="Comma 8 2" xfId="235" xr:uid="{3B5DD266-097F-4E18-8CC7-24D08910FC79}"/>
    <cellStyle name="Comma 8 2 2" xfId="4655" xr:uid="{E710BDB7-2572-4F65-85F5-30F40598AF7E}"/>
    <cellStyle name="Comma 8 3" xfId="4654" xr:uid="{8A8943CC-A9B0-4325-BF2E-050A3F688E4D}"/>
    <cellStyle name="Comma 80" xfId="236" xr:uid="{19F75D93-E174-402B-B285-5E8F73687585}"/>
    <cellStyle name="Comma 80 2" xfId="237" xr:uid="{8775ED73-A3A5-45D9-B655-B86CCC8A3783}"/>
    <cellStyle name="Comma 81" xfId="238" xr:uid="{539758C3-26F7-4081-A252-BC4E17F079DC}"/>
    <cellStyle name="Comma 81 2" xfId="239" xr:uid="{8184FD7B-68B5-4684-8496-A42F4199B020}"/>
    <cellStyle name="Comma 82" xfId="240" xr:uid="{A63A8AAD-F1AC-42F6-BA18-4FC7F6E76FD4}"/>
    <cellStyle name="Comma 82 2" xfId="241" xr:uid="{7A7B1494-E29E-49C8-B19F-C268EC03F1B4}"/>
    <cellStyle name="Comma 83" xfId="242" xr:uid="{A7D9A4FE-8E82-4CC2-9E43-D65D1674A98E}"/>
    <cellStyle name="Comma 83 2" xfId="243" xr:uid="{24D85718-1C9D-4A77-96E3-83804CA04BC6}"/>
    <cellStyle name="Comma 84" xfId="244" xr:uid="{D1104BA3-68D3-4B70-9C86-B0111B8B1418}"/>
    <cellStyle name="Comma 84 2" xfId="245" xr:uid="{91CDF6FA-401A-4C21-8994-D9F10D553BAB}"/>
    <cellStyle name="Comma 85" xfId="246" xr:uid="{0B6495FA-915B-4085-9555-44DBD2F7DC63}"/>
    <cellStyle name="Comma 85 2" xfId="247" xr:uid="{8BE9CE4F-CC1E-45A6-B54D-05FDA5796B62}"/>
    <cellStyle name="Comma 86" xfId="248" xr:uid="{E968A1E4-EBFC-41C8-A58E-1D88D395AC2A}"/>
    <cellStyle name="Comma 86 2" xfId="249" xr:uid="{A03D6570-C57F-402B-946C-D9762DC004F1}"/>
    <cellStyle name="Comma 87" xfId="250" xr:uid="{6F38C3DE-C279-4C39-BE91-6D7813593263}"/>
    <cellStyle name="Comma 87 2" xfId="251" xr:uid="{80B26F1B-4415-4074-8A0C-21AA77D1F34A}"/>
    <cellStyle name="Comma 88" xfId="252" xr:uid="{9B34FC0C-5194-439F-990A-1BEBCC1CA378}"/>
    <cellStyle name="Comma 88 2" xfId="253" xr:uid="{9AA5567D-BDEC-4058-9372-3CD8151A086B}"/>
    <cellStyle name="Comma 89" xfId="254" xr:uid="{6B76D403-B4D5-4985-95E6-B020AFC42660}"/>
    <cellStyle name="Comma 89 2" xfId="255" xr:uid="{C30288E9-BBFA-47AE-A29D-4FBD2C238148}"/>
    <cellStyle name="Comma 9" xfId="256" xr:uid="{DA0AA471-6026-4921-A87F-ADCC7B6287A4}"/>
    <cellStyle name="Comma 9 2" xfId="257" xr:uid="{80ACEFB9-CE7C-49F9-9823-27AA03B7E13E}"/>
    <cellStyle name="Comma 9 3" xfId="258" xr:uid="{D5D9D316-1D48-4D5B-BBCF-9762C169BBA9}"/>
    <cellStyle name="Comma 9 4" xfId="259" xr:uid="{2752FD2A-2F26-4B70-B1AC-DA2C182CD4FB}"/>
    <cellStyle name="Comma 9 5" xfId="4656" xr:uid="{4E64DB4A-D0FD-4884-B1BD-6F7A6CA06CD7}"/>
    <cellStyle name="Comma 90" xfId="260" xr:uid="{EE0746D8-1DED-4E77-B524-534ED899788D}"/>
    <cellStyle name="Comma 90 2" xfId="261" xr:uid="{AA7B5FE0-BA82-49AD-AEBF-EDA71034053E}"/>
    <cellStyle name="Comma 91" xfId="262" xr:uid="{A7AE9BDC-1831-4D15-B806-31E5B61841B9}"/>
    <cellStyle name="Comma 91 2" xfId="263" xr:uid="{E9111FB3-7A5A-4D99-9D38-88D8F82427F2}"/>
    <cellStyle name="Comma 92" xfId="264" xr:uid="{33B4812E-D8A2-433F-A132-C613E142FF28}"/>
    <cellStyle name="Comma 92 2" xfId="265" xr:uid="{76B8FFCE-0B2A-4EF3-B9CC-AC9DDE0CF4B8}"/>
    <cellStyle name="Comma 93" xfId="266" xr:uid="{15F36DDB-30BB-40B5-AC51-905237B5C71D}"/>
    <cellStyle name="Comma 93 2" xfId="267" xr:uid="{70E0B540-553F-4919-ACF5-ACDF5A6D8DCA}"/>
    <cellStyle name="Comma 94" xfId="268" xr:uid="{5C08A24C-BCC3-41DC-B372-7E35F4C58530}"/>
    <cellStyle name="Comma 94 2" xfId="269" xr:uid="{240F58B5-0D73-4216-ABB4-54F713186FEC}"/>
    <cellStyle name="Comma 95" xfId="270" xr:uid="{A048BC29-641D-4448-AB8E-AB11227E3C12}"/>
    <cellStyle name="Comma 95 2" xfId="271" xr:uid="{9061C21F-D71D-426C-9207-6E8D0ABDAEA4}"/>
    <cellStyle name="Comma 96" xfId="272" xr:uid="{D745D9EF-5C31-4CD6-A91B-65A4F8B06E3E}"/>
    <cellStyle name="Comma 96 2" xfId="273" xr:uid="{1B07C48E-4581-4427-90FD-BEA55286F89E}"/>
    <cellStyle name="Comma 97" xfId="274" xr:uid="{77B20777-D03E-427D-9D88-6DDA84600CDB}"/>
    <cellStyle name="Comma 97 2" xfId="275" xr:uid="{B705952F-DDA8-412E-8ED4-550D7DA18746}"/>
    <cellStyle name="Comma 98" xfId="276" xr:uid="{EFF6BA1B-D0B2-4F00-9D58-898998C63273}"/>
    <cellStyle name="Comma 98 2" xfId="277" xr:uid="{4F11C07A-4369-4754-BA8B-5619DCB6A802}"/>
    <cellStyle name="Comma 99" xfId="278" xr:uid="{1E16B73E-AAFE-43D9-B3B5-AFAABCFE2BBF}"/>
    <cellStyle name="Comma 99 2" xfId="279" xr:uid="{87DE0BE6-260B-4ED7-BC28-8DAAFD4273E5}"/>
    <cellStyle name="Comma0" xfId="4657" xr:uid="{FFA734C0-45B6-46F3-A848-DB0EE47F7083}"/>
    <cellStyle name="Comma0 2" xfId="4658" xr:uid="{14709BFB-4808-4CAD-BFE4-11F9E252EEA0}"/>
    <cellStyle name="Comma0 3" xfId="4659" xr:uid="{74240A58-96FE-4022-89E0-73229A9B70A7}"/>
    <cellStyle name="Commentaire 10" xfId="4660" xr:uid="{44FE1709-94E3-4292-B1CF-07B512ADD642}"/>
    <cellStyle name="Commentaire 11" xfId="4661" xr:uid="{C68ACAB0-9E4E-4F03-967B-84E5E24978EE}"/>
    <cellStyle name="Commentaire 12" xfId="4662" xr:uid="{F602A166-55C0-4E09-875C-88AA99FD0BE4}"/>
    <cellStyle name="Commentaire 13" xfId="4663" xr:uid="{32A2D75B-7262-4553-BB09-2317F1548A3D}"/>
    <cellStyle name="Commentaire 14" xfId="4664" xr:uid="{4E0BD18E-48BB-4B18-88C1-864416BA8545}"/>
    <cellStyle name="Commentaire 15" xfId="4665" xr:uid="{3BD88E7A-C18A-4138-8F94-FD00E1B7E596}"/>
    <cellStyle name="Commentaire 16" xfId="4666" xr:uid="{5A272D75-346B-4D6A-8553-E9F78EC4D319}"/>
    <cellStyle name="Commentaire 17" xfId="4667" xr:uid="{E6055C00-5547-4244-A75E-BA029D638DA1}"/>
    <cellStyle name="Commentaire 18" xfId="4668" xr:uid="{C662D4C0-4D39-4E95-B92E-5BA21197AC73}"/>
    <cellStyle name="Commentaire 19" xfId="4669" xr:uid="{F0E667F8-683A-41BB-B7EB-DD842E7D59F8}"/>
    <cellStyle name="Commentaire 2" xfId="4670" xr:uid="{3D6E3B06-C2E4-4A85-A28D-CF2910952447}"/>
    <cellStyle name="Commentaire 20" xfId="4671" xr:uid="{8C3EC44A-F95C-4336-AA12-9D3EC89CC6A5}"/>
    <cellStyle name="Commentaire 21" xfId="4672" xr:uid="{7DFC3AA4-0F73-44BF-99D1-0EFF91CDDD38}"/>
    <cellStyle name="Commentaire 22" xfId="4673" xr:uid="{ED1948B6-C2AA-41BD-B72E-4419E137F351}"/>
    <cellStyle name="Commentaire 23" xfId="4674" xr:uid="{DEBAEA6F-C809-43EF-82FB-B8B6C7DAA197}"/>
    <cellStyle name="Commentaire 24" xfId="4675" xr:uid="{0327D3CF-C67A-46F0-8EC0-F080D7627D0C}"/>
    <cellStyle name="Commentaire 25" xfId="4676" xr:uid="{01444EA0-F24C-47AE-AB7E-59012E068829}"/>
    <cellStyle name="Commentaire 26" xfId="4677" xr:uid="{3680B44D-67D7-40EA-B363-4A75F17CA3F1}"/>
    <cellStyle name="Commentaire 3" xfId="4678" xr:uid="{017A39F5-FC1A-4BDA-A644-EACC31502E1A}"/>
    <cellStyle name="Commentaire 4" xfId="4679" xr:uid="{3C6A2871-A753-44A8-ABBB-25DC551C946B}"/>
    <cellStyle name="Commentaire 5" xfId="4680" xr:uid="{C3444582-CD44-4D7E-B48F-6B8241567D99}"/>
    <cellStyle name="Commentaire 6" xfId="4681" xr:uid="{F349A977-D73A-4C22-A964-0F9647E4EC3C}"/>
    <cellStyle name="Commentaire 7" xfId="4682" xr:uid="{64683779-E3DD-476F-825B-C19A1D8B9A94}"/>
    <cellStyle name="Commentaire 8" xfId="4683" xr:uid="{1EB1226F-3EE7-4CC2-8768-3D948D1D7EB8}"/>
    <cellStyle name="Commentaire 9" xfId="4684" xr:uid="{2E37B15F-D6A8-4D05-9960-B661D019C84C}"/>
    <cellStyle name="Constants" xfId="4685" xr:uid="{668C11F2-51A1-4106-A8C9-742128A4BD06}"/>
    <cellStyle name="Currency" xfId="1" builtinId="4"/>
    <cellStyle name="Currency ($)" xfId="4686" xr:uid="{851C02CF-B152-4B21-A1EC-9594CB0CC884}"/>
    <cellStyle name="Currency [0] 2" xfId="280" xr:uid="{6DD7DBBC-E63F-429D-A63A-C17B62BED67A}"/>
    <cellStyle name="Currency [0] 3" xfId="281" xr:uid="{AC477BB8-7C83-476C-8EAA-486A91C2F283}"/>
    <cellStyle name="Currency [0] 4" xfId="282" xr:uid="{C4E41326-267D-43E8-A1F3-6F2E38386544}"/>
    <cellStyle name="Currency 10" xfId="4687" xr:uid="{CBE98ED0-DE72-4F41-AF14-8261577E78AB}"/>
    <cellStyle name="Currency 11" xfId="4688" xr:uid="{532792C5-CC59-4D2A-ACE0-87DDE7ED1A1F}"/>
    <cellStyle name="Currency 12" xfId="4689" xr:uid="{21D0E2FB-566B-4EFF-AF66-296A09CFFA63}"/>
    <cellStyle name="Currency 13" xfId="4690" xr:uid="{8254ADAA-B196-42CF-8D0A-1F8A1245BFBE}"/>
    <cellStyle name="Currency 14" xfId="4691" xr:uid="{15123D85-60BC-4640-A14E-D22DBCF127D4}"/>
    <cellStyle name="Currency 15" xfId="4692" xr:uid="{F4AD41C5-808D-4AFD-924E-F15619E5B00D}"/>
    <cellStyle name="Currency 16" xfId="4693" xr:uid="{B46D4B6F-D765-4BE4-B4DF-53DB5906EC18}"/>
    <cellStyle name="Currency 17" xfId="4694" xr:uid="{4BA7F981-B9FB-4402-AAF3-893D7A6AEF54}"/>
    <cellStyle name="Currency 18" xfId="4695" xr:uid="{81EE4F00-ED9C-4EF1-8EAA-923D27051114}"/>
    <cellStyle name="Currency 19" xfId="4696" xr:uid="{53E8BA2A-CDD4-43BA-93E6-E93029A54314}"/>
    <cellStyle name="Currency 2" xfId="283" xr:uid="{D133650F-CFFE-4858-90C9-2C87D0DF66F3}"/>
    <cellStyle name="Currency 2 10" xfId="4698" xr:uid="{88A7C9BA-4214-46AD-A9DC-13C22C5EBAD7}"/>
    <cellStyle name="Currency 2 10 2" xfId="4699" xr:uid="{93A24557-A558-443F-A917-8E079309FCF5}"/>
    <cellStyle name="Currency 2 10 3" xfId="4700" xr:uid="{201957A1-EA33-4FEA-8512-B57773368F0F}"/>
    <cellStyle name="Currency 2 11" xfId="4701" xr:uid="{3B3F9313-25C3-4542-9EAF-B91EEEB8F0E2}"/>
    <cellStyle name="Currency 2 11 2" xfId="4702" xr:uid="{D2B4C600-FAF9-47B2-AA25-4F0D36DDA0D3}"/>
    <cellStyle name="Currency 2 11 3" xfId="4703" xr:uid="{E83B1A2F-958F-4838-A95A-E4973B7C1800}"/>
    <cellStyle name="Currency 2 12" xfId="4704" xr:uid="{C3FECE83-8116-4727-BAC9-3EE7B2017DF1}"/>
    <cellStyle name="Currency 2 12 2" xfId="4705" xr:uid="{6F803101-7DF4-40C4-A57F-FE448C6E272A}"/>
    <cellStyle name="Currency 2 12 3" xfId="4706" xr:uid="{0FCCDAEC-1C68-49BF-9BAF-11B7F331F1BD}"/>
    <cellStyle name="Currency 2 13" xfId="4707" xr:uid="{9197B1AF-06BD-4F18-8B9E-6D44B08217A7}"/>
    <cellStyle name="Currency 2 14" xfId="4708" xr:uid="{E1338571-DD65-4E59-B346-0AFEC0117994}"/>
    <cellStyle name="Currency 2 14 10" xfId="4709" xr:uid="{B5EB90A2-88A0-4EFD-B56B-9087983791B7}"/>
    <cellStyle name="Currency 2 14 11" xfId="4710" xr:uid="{A3567511-6762-490B-9ACB-8B60143CC289}"/>
    <cellStyle name="Currency 2 14 12" xfId="4711" xr:uid="{FC16A153-2FEE-4247-94D5-F63E18D53964}"/>
    <cellStyle name="Currency 2 14 13" xfId="4712" xr:uid="{D8BD337F-A414-48FF-8FF2-F1928BADC98E}"/>
    <cellStyle name="Currency 2 14 13 2" xfId="4713" xr:uid="{3C8030A7-9F39-44D2-8CB7-999E59B61D2B}"/>
    <cellStyle name="Currency 2 14 14" xfId="4714" xr:uid="{B4F7F28D-7DDF-4B6D-A0FD-847127A40CDE}"/>
    <cellStyle name="Currency 2 14 15" xfId="4715" xr:uid="{7C363DB3-FF8F-40AB-BCA3-66C11213AA97}"/>
    <cellStyle name="Currency 2 14 16" xfId="4716" xr:uid="{E83AFC0E-34A0-4D7B-B1A8-CFA76886EA7E}"/>
    <cellStyle name="Currency 2 14 2" xfId="4717" xr:uid="{F232D31A-9D65-41A1-8F7E-6E0C338E99D8}"/>
    <cellStyle name="Currency 2 14 2 10" xfId="4718" xr:uid="{99FE9995-182E-4456-A7D1-C6254B6FBD5F}"/>
    <cellStyle name="Currency 2 14 2 11" xfId="4719" xr:uid="{9069FF6A-F882-4708-B561-F0A9D74D23F6}"/>
    <cellStyle name="Currency 2 14 2 12" xfId="4720" xr:uid="{714C89E5-C770-48A7-8FC6-5C50F14A19AE}"/>
    <cellStyle name="Currency 2 14 2 13" xfId="4721" xr:uid="{9BA65617-38E5-40C8-A0FB-C7E36E9A2759}"/>
    <cellStyle name="Currency 2 14 2 13 2" xfId="4722" xr:uid="{9E32D661-9E06-40E3-8C90-D2E17A95402D}"/>
    <cellStyle name="Currency 2 14 2 14" xfId="4723" xr:uid="{67B4CFD8-5C27-4567-A537-866B768AF8A2}"/>
    <cellStyle name="Currency 2 14 2 15" xfId="4724" xr:uid="{15CDF3F0-2971-4EE0-AEC0-8155155D1DBE}"/>
    <cellStyle name="Currency 2 14 2 16" xfId="4725" xr:uid="{641693EC-AA9C-4A9D-BAC8-D68FBD03B38C}"/>
    <cellStyle name="Currency 2 14 2 2" xfId="4726" xr:uid="{DB1AACDF-A22E-4456-999E-93A3AC26B9B0}"/>
    <cellStyle name="Currency 2 14 2 2 10" xfId="4727" xr:uid="{163C30D3-A61F-426D-8B4D-0941085ABABC}"/>
    <cellStyle name="Currency 2 14 2 2 11" xfId="4728" xr:uid="{FA2047AA-2975-4943-AE38-FC105079F18D}"/>
    <cellStyle name="Currency 2 14 2 2 12" xfId="4729" xr:uid="{5DEE316D-DCB0-4A51-82A7-EBA4012687CE}"/>
    <cellStyle name="Currency 2 14 2 2 12 2" xfId="4730" xr:uid="{9242834B-4FEA-4298-AA94-AF1621EF2E70}"/>
    <cellStyle name="Currency 2 14 2 2 13" xfId="4731" xr:uid="{6A9A1F01-B17A-4828-857A-52C6F9962198}"/>
    <cellStyle name="Currency 2 14 2 2 14" xfId="4732" xr:uid="{6A5D5048-13D2-45A7-A5DA-0FD5238014E6}"/>
    <cellStyle name="Currency 2 14 2 2 15" xfId="4733" xr:uid="{722D52C0-AC37-4011-B8B5-4AD84BE58F76}"/>
    <cellStyle name="Currency 2 14 2 2 2" xfId="4734" xr:uid="{B14ADDC5-2DB5-4C08-8770-1BAF426E5871}"/>
    <cellStyle name="Currency 2 14 2 2 2 2" xfId="4735" xr:uid="{CFAFBE23-6E8D-4BFE-B854-94F2252FB9BA}"/>
    <cellStyle name="Currency 2 14 2 2 2 2 2" xfId="4736" xr:uid="{57DC18C9-B48A-44A7-BD55-23E5D0D08EEE}"/>
    <cellStyle name="Currency 2 14 2 2 2 2 2 2" xfId="4737" xr:uid="{277205C6-98C9-4CD9-9ABD-965373D31CE6}"/>
    <cellStyle name="Currency 2 14 2 2 2 2 2 2 2" xfId="4738" xr:uid="{C45F9A87-D369-4B64-8A0C-E4034FD67F06}"/>
    <cellStyle name="Currency 2 14 2 2 2 2 2 2 2 2" xfId="4739" xr:uid="{C2AB1CBF-8513-4E92-ACBD-1A5294B563C1}"/>
    <cellStyle name="Currency 2 14 2 2 2 2 2 2 3" xfId="4740" xr:uid="{6BBC2A2C-5628-481E-ADA5-EFE29138B0F5}"/>
    <cellStyle name="Currency 2 14 2 2 2 2 2 2 4" xfId="4741" xr:uid="{34E896CE-121A-49E7-89E8-FCBBE44EB178}"/>
    <cellStyle name="Currency 2 14 2 2 2 2 2 2 5" xfId="4742" xr:uid="{82B75878-E272-438F-82E1-931BCFCD23A8}"/>
    <cellStyle name="Currency 2 14 2 2 2 2 2 3" xfId="4743" xr:uid="{7EF5FBE4-BC95-4A52-9D31-A8A82B97BB17}"/>
    <cellStyle name="Currency 2 14 2 2 2 2 2 3 2" xfId="4744" xr:uid="{08A03337-D753-4E7C-8EF5-8D24944AD807}"/>
    <cellStyle name="Currency 2 14 2 2 2 2 2 4" xfId="4745" xr:uid="{C7B2855A-C081-4132-A8A2-085D4E87A1AC}"/>
    <cellStyle name="Currency 2 14 2 2 2 2 2 5" xfId="4746" xr:uid="{986FA071-01B0-4E60-957A-8D77FCE84A6B}"/>
    <cellStyle name="Currency 2 14 2 2 2 2 3" xfId="4747" xr:uid="{74B51235-8660-47C4-8A6B-4706A47DB286}"/>
    <cellStyle name="Currency 2 14 2 2 2 2 4" xfId="4748" xr:uid="{299E6268-1842-40BC-8E83-DD8F93D365D3}"/>
    <cellStyle name="Currency 2 14 2 2 2 2 5" xfId="4749" xr:uid="{A005AFB7-9D2F-4E33-9123-F836E5B0547D}"/>
    <cellStyle name="Currency 2 14 2 2 2 2 6" xfId="4750" xr:uid="{0FA37399-1E33-42D5-91CA-FBDB7D57162E}"/>
    <cellStyle name="Currency 2 14 2 2 2 2 6 2" xfId="4751" xr:uid="{CA07C888-E669-4193-88E6-B3A9BF33C98B}"/>
    <cellStyle name="Currency 2 14 2 2 2 2 7" xfId="4752" xr:uid="{8A0C47F3-0AEC-4560-8235-153690571364}"/>
    <cellStyle name="Currency 2 14 2 2 2 2 8" xfId="4753" xr:uid="{76F6EDE0-5600-4D17-B883-EE2299AB2A6D}"/>
    <cellStyle name="Currency 2 14 2 2 2 2 9" xfId="4754" xr:uid="{5A08DF2D-D0AE-4DE7-A4B0-FC2AD9A81030}"/>
    <cellStyle name="Currency 2 14 2 2 2 3" xfId="4755" xr:uid="{C923A2E2-AA26-4C67-AC8F-77839401D64F}"/>
    <cellStyle name="Currency 2 14 2 2 2 3 2" xfId="4756" xr:uid="{B4564994-9BCE-4B1B-9F8A-EAC8125F410D}"/>
    <cellStyle name="Currency 2 14 2 2 2 3 2 2" xfId="4757" xr:uid="{4E0428EC-921C-4B02-AE76-BC494E9C4789}"/>
    <cellStyle name="Currency 2 14 2 2 2 3 2 2 2" xfId="4758" xr:uid="{6E4DBF5D-ABB7-49C6-8F2A-86C754BF56A1}"/>
    <cellStyle name="Currency 2 14 2 2 2 3 2 3" xfId="4759" xr:uid="{32B53E21-E5B5-4CDF-AEA3-1577F4356D37}"/>
    <cellStyle name="Currency 2 14 2 2 2 3 2 4" xfId="4760" xr:uid="{121D859C-BC28-419C-8BB3-E536DAC74AA2}"/>
    <cellStyle name="Currency 2 14 2 2 2 3 2 5" xfId="4761" xr:uid="{6E62DDC8-F595-4178-A6CC-18AA6AD00CF6}"/>
    <cellStyle name="Currency 2 14 2 2 2 3 3" xfId="4762" xr:uid="{93BDC228-37E7-4E0B-B92D-EB84406FCAD8}"/>
    <cellStyle name="Currency 2 14 2 2 2 3 3 2" xfId="4763" xr:uid="{FB80CA3F-BEB5-4570-AF07-73EA49E1F03D}"/>
    <cellStyle name="Currency 2 14 2 2 2 3 4" xfId="4764" xr:uid="{D2751251-6478-4ABA-A512-27AD5B0F4A52}"/>
    <cellStyle name="Currency 2 14 2 2 2 3 5" xfId="4765" xr:uid="{A4A7BAF6-7A1D-43E4-9D21-C3644387030E}"/>
    <cellStyle name="Currency 2 14 2 2 2 4" xfId="4766" xr:uid="{5F27C644-C012-4DA8-96A8-1064D69E4188}"/>
    <cellStyle name="Currency 2 14 2 2 2 5" xfId="4767" xr:uid="{415C460E-C088-4D67-AAE9-CD4A0A766557}"/>
    <cellStyle name="Currency 2 14 2 2 2 6" xfId="4768" xr:uid="{D60D5CE5-7A9C-489F-AEFB-775E15A9CC83}"/>
    <cellStyle name="Currency 2 14 2 2 2 6 2" xfId="4769" xr:uid="{4CE64608-DD9F-4C1C-B7CD-2E668767589B}"/>
    <cellStyle name="Currency 2 14 2 2 2 7" xfId="4770" xr:uid="{7D7873D1-E043-41E9-A637-A0FCE63C9F0D}"/>
    <cellStyle name="Currency 2 14 2 2 2 8" xfId="4771" xr:uid="{665AC47D-C744-47CB-9A26-644AB9124358}"/>
    <cellStyle name="Currency 2 14 2 2 2 9" xfId="4772" xr:uid="{8BB306CD-CD07-46F2-8747-06E17E54A58F}"/>
    <cellStyle name="Currency 2 14 2 2 3" xfId="4773" xr:uid="{560D93D2-245C-4145-962E-1A881E01677F}"/>
    <cellStyle name="Currency 2 14 2 2 4" xfId="4774" xr:uid="{33D11CCD-1AD2-4C58-90C5-FA86E4D88F30}"/>
    <cellStyle name="Currency 2 14 2 2 5" xfId="4775" xr:uid="{9FC01D3A-C3BB-4966-B48F-A4806D009F8F}"/>
    <cellStyle name="Currency 2 14 2 2 6" xfId="4776" xr:uid="{044A6B51-C60C-494E-9627-3513364E9D15}"/>
    <cellStyle name="Currency 2 14 2 2 7" xfId="4777" xr:uid="{CE1275BA-07DE-4915-B7FD-EB30B4ED7C3C}"/>
    <cellStyle name="Currency 2 14 2 2 8" xfId="4778" xr:uid="{58874D5A-BF03-4BAA-BC5F-70AE7307CADB}"/>
    <cellStyle name="Currency 2 14 2 2 8 2" xfId="4779" xr:uid="{BCEF448A-A462-4095-9520-22DF5CA94A50}"/>
    <cellStyle name="Currency 2 14 2 2 8 2 2" xfId="4780" xr:uid="{E66963DC-3301-4CA9-8C9C-55E940F9CE43}"/>
    <cellStyle name="Currency 2 14 2 2 8 2 2 2" xfId="4781" xr:uid="{48E67EF9-28AF-47BF-9F13-ED56B66418DA}"/>
    <cellStyle name="Currency 2 14 2 2 8 2 3" xfId="4782" xr:uid="{D269ACF1-E7DA-453D-B468-96D164BD81FE}"/>
    <cellStyle name="Currency 2 14 2 2 8 2 4" xfId="4783" xr:uid="{A3D7CA16-2801-4A59-AE48-D8A2FBADDBF6}"/>
    <cellStyle name="Currency 2 14 2 2 8 2 5" xfId="4784" xr:uid="{B73045F8-E4ED-4C6D-BCF5-6DA01BF7EBA1}"/>
    <cellStyle name="Currency 2 14 2 2 8 3" xfId="4785" xr:uid="{0033F370-666A-4876-BFD1-B534D4E2BBF0}"/>
    <cellStyle name="Currency 2 14 2 2 8 3 2" xfId="4786" xr:uid="{3BA6EF1C-B744-490E-A013-13C66A62E862}"/>
    <cellStyle name="Currency 2 14 2 2 8 4" xfId="4787" xr:uid="{A971ECC5-C97E-4CF0-8900-A892688B4CD2}"/>
    <cellStyle name="Currency 2 14 2 2 8 5" xfId="4788" xr:uid="{AA9D6650-97D5-4D0F-ADD7-A2230561198E}"/>
    <cellStyle name="Currency 2 14 2 2 9" xfId="4789" xr:uid="{8129EE0E-C3ED-4D76-88FD-E83B5521BF5D}"/>
    <cellStyle name="Currency 2 14 2 3" xfId="4790" xr:uid="{7C85ABC5-C59D-4D6C-95E3-173681158196}"/>
    <cellStyle name="Currency 2 14 2 4" xfId="4791" xr:uid="{6893DB59-2FE2-478D-A687-843CF4608047}"/>
    <cellStyle name="Currency 2 14 2 4 2" xfId="4792" xr:uid="{EDCDA6F2-D507-4EA7-9322-DC3F2CC38D26}"/>
    <cellStyle name="Currency 2 14 2 4 2 2" xfId="4793" xr:uid="{53F2268F-0183-4C61-A03E-263BB8DE980C}"/>
    <cellStyle name="Currency 2 14 2 4 2 2 2" xfId="4794" xr:uid="{64489750-6615-41D4-AF92-74C534903DF5}"/>
    <cellStyle name="Currency 2 14 2 4 2 2 2 2" xfId="4795" xr:uid="{A50D2CE6-8588-4DC7-A606-12702385B42A}"/>
    <cellStyle name="Currency 2 14 2 4 2 2 2 2 2" xfId="4796" xr:uid="{B7ACDC11-5EE2-41D1-B831-C418E5E757F9}"/>
    <cellStyle name="Currency 2 14 2 4 2 2 2 3" xfId="4797" xr:uid="{2438B29F-1A4F-4764-AFFC-30200CB21DF5}"/>
    <cellStyle name="Currency 2 14 2 4 2 2 2 4" xfId="4798" xr:uid="{D9529F9B-71E3-432A-A4EF-8AB62FBBBF57}"/>
    <cellStyle name="Currency 2 14 2 4 2 2 2 5" xfId="4799" xr:uid="{C39A8B00-9DC7-42C9-8836-993EA4BDB624}"/>
    <cellStyle name="Currency 2 14 2 4 2 2 3" xfId="4800" xr:uid="{8BC09986-FE8F-4B68-BB48-020C6BED8599}"/>
    <cellStyle name="Currency 2 14 2 4 2 2 3 2" xfId="4801" xr:uid="{D76CFCC8-D068-491F-A37B-A04318B21713}"/>
    <cellStyle name="Currency 2 14 2 4 2 2 4" xfId="4802" xr:uid="{330BD850-AF3C-4066-8A02-4C2F44DF7DAE}"/>
    <cellStyle name="Currency 2 14 2 4 2 2 5" xfId="4803" xr:uid="{CCF642C8-D63D-4E0A-9636-AFB119EB1370}"/>
    <cellStyle name="Currency 2 14 2 4 2 3" xfId="4804" xr:uid="{13246417-241C-438C-9B43-39925B8FABDF}"/>
    <cellStyle name="Currency 2 14 2 4 2 4" xfId="4805" xr:uid="{68926638-9121-494D-A739-CFE34756CEB6}"/>
    <cellStyle name="Currency 2 14 2 4 2 5" xfId="4806" xr:uid="{163F4500-4B1B-4AB7-9C4C-E45AB5918B41}"/>
    <cellStyle name="Currency 2 14 2 4 2 6" xfId="4807" xr:uid="{7F6B6F64-B51B-49B3-94B2-E14ECD8B4E9B}"/>
    <cellStyle name="Currency 2 14 2 4 2 6 2" xfId="4808" xr:uid="{D1CFD2DB-E4B6-48E9-94DE-CD247B9311F6}"/>
    <cellStyle name="Currency 2 14 2 4 2 7" xfId="4809" xr:uid="{924C6282-6563-4EF5-BC69-A696C9E94707}"/>
    <cellStyle name="Currency 2 14 2 4 2 8" xfId="4810" xr:uid="{25109C3C-7EE5-49C3-B743-74AF99C30021}"/>
    <cellStyle name="Currency 2 14 2 4 2 9" xfId="4811" xr:uid="{4A6C29CE-F487-453D-9777-A0E3F106F1E8}"/>
    <cellStyle name="Currency 2 14 2 4 3" xfId="4812" xr:uid="{B0906B94-1774-48EA-83A1-AEF7B83025DE}"/>
    <cellStyle name="Currency 2 14 2 4 3 2" xfId="4813" xr:uid="{8ADEF0A2-DE21-400B-A655-4B943AF6BC2D}"/>
    <cellStyle name="Currency 2 14 2 4 3 2 2" xfId="4814" xr:uid="{6DB518DC-915D-471F-BCD8-E72F5443BC27}"/>
    <cellStyle name="Currency 2 14 2 4 3 2 2 2" xfId="4815" xr:uid="{47609BCF-1DCD-462D-B495-D25DBE816D91}"/>
    <cellStyle name="Currency 2 14 2 4 3 2 3" xfId="4816" xr:uid="{A3F41BE8-71D5-4D4C-95CE-466396AF55EE}"/>
    <cellStyle name="Currency 2 14 2 4 3 2 4" xfId="4817" xr:uid="{DEA51559-01A1-42DC-816A-32FD30EFC99F}"/>
    <cellStyle name="Currency 2 14 2 4 3 2 5" xfId="4818" xr:uid="{6F2FCE73-9766-446F-906A-D34401CD4A6E}"/>
    <cellStyle name="Currency 2 14 2 4 3 3" xfId="4819" xr:uid="{C6D0545C-A74F-4B09-A409-08254902B2E3}"/>
    <cellStyle name="Currency 2 14 2 4 3 3 2" xfId="4820" xr:uid="{DE2D9C93-035E-4E25-8075-5885961FEBDF}"/>
    <cellStyle name="Currency 2 14 2 4 3 4" xfId="4821" xr:uid="{09107C0C-E4F6-4A61-A22B-4DE54D6814D4}"/>
    <cellStyle name="Currency 2 14 2 4 3 5" xfId="4822" xr:uid="{5A597ACB-E88C-4E21-ADB8-6ED6C5FF3593}"/>
    <cellStyle name="Currency 2 14 2 4 4" xfId="4823" xr:uid="{E3420260-D6B9-403A-A856-7F8ABF61EB65}"/>
    <cellStyle name="Currency 2 14 2 4 5" xfId="4824" xr:uid="{3069C405-2BC4-4332-B625-25A4474488B3}"/>
    <cellStyle name="Currency 2 14 2 4 6" xfId="4825" xr:uid="{B95DBAD9-4026-4BA4-A55F-517E9F1BDAA9}"/>
    <cellStyle name="Currency 2 14 2 4 6 2" xfId="4826" xr:uid="{E989F8A5-5930-427A-987D-32F4CB98FEAE}"/>
    <cellStyle name="Currency 2 14 2 4 7" xfId="4827" xr:uid="{59236DCD-530C-473C-B028-30A84424D462}"/>
    <cellStyle name="Currency 2 14 2 4 8" xfId="4828" xr:uid="{CC6B2B06-20F5-4323-AAC4-68DFFD27AC25}"/>
    <cellStyle name="Currency 2 14 2 4 9" xfId="4829" xr:uid="{11D7BE3C-19F2-48B4-975E-DB512A0DB7E7}"/>
    <cellStyle name="Currency 2 14 2 5" xfId="4830" xr:uid="{EDD9E2E4-8536-4C01-81A1-26407B1AC266}"/>
    <cellStyle name="Currency 2 14 2 6" xfId="4831" xr:uid="{B63B7328-7F43-4351-873C-4C1D39E55A88}"/>
    <cellStyle name="Currency 2 14 2 7" xfId="4832" xr:uid="{8C4A9F33-BCB2-42EF-B45D-0B12CF0C1B0C}"/>
    <cellStyle name="Currency 2 14 2 8" xfId="4833" xr:uid="{A8E46784-50CA-4E35-AF04-99701BFAAA44}"/>
    <cellStyle name="Currency 2 14 2 9" xfId="4834" xr:uid="{C50586E8-057F-40E8-AF0E-1898F1C1379E}"/>
    <cellStyle name="Currency 2 14 2 9 2" xfId="4835" xr:uid="{C3B3C768-8D23-4FE3-9515-F2803C58BCFA}"/>
    <cellStyle name="Currency 2 14 2 9 2 2" xfId="4836" xr:uid="{4869DC5A-BEAF-4CA5-B300-2FA78FB046FB}"/>
    <cellStyle name="Currency 2 14 2 9 2 2 2" xfId="4837" xr:uid="{708C6CE5-11E6-400A-BEB1-046FBA38E9CC}"/>
    <cellStyle name="Currency 2 14 2 9 2 3" xfId="4838" xr:uid="{537C4DD1-D088-4B0D-8F43-FF907EA3100F}"/>
    <cellStyle name="Currency 2 14 2 9 2 4" xfId="4839" xr:uid="{FA1B79F4-E7B7-4D83-82D6-5E3A02B01EBB}"/>
    <cellStyle name="Currency 2 14 2 9 2 5" xfId="4840" xr:uid="{D65D36AB-4243-4FEE-9B11-971B0EAAA552}"/>
    <cellStyle name="Currency 2 14 2 9 3" xfId="4841" xr:uid="{F9F62EB7-CC39-42EE-B6E8-F83C78C43EB8}"/>
    <cellStyle name="Currency 2 14 2 9 3 2" xfId="4842" xr:uid="{D468F600-B7A0-4D77-96E9-70EE1CD2D725}"/>
    <cellStyle name="Currency 2 14 2 9 4" xfId="4843" xr:uid="{8D28BB55-53D3-4101-B8B0-97FBA73A5DB6}"/>
    <cellStyle name="Currency 2 14 2 9 5" xfId="4844" xr:uid="{3445993D-BA12-401D-9F81-8F89E2D4D065}"/>
    <cellStyle name="Currency 2 14 3" xfId="4845" xr:uid="{4E23F1B2-C6BF-4C41-AD19-6626D06D2D0B}"/>
    <cellStyle name="Currency 2 14 3 10" xfId="4846" xr:uid="{7880B302-F955-43CE-867E-D15572504526}"/>
    <cellStyle name="Currency 2 14 3 11" xfId="4847" xr:uid="{37615CBF-813E-45F7-909F-0FE87E13875E}"/>
    <cellStyle name="Currency 2 14 3 12" xfId="4848" xr:uid="{D30D206F-70BA-4C85-AD45-2D39D168A103}"/>
    <cellStyle name="Currency 2 14 3 12 2" xfId="4849" xr:uid="{818D7E57-4CCC-4EFC-A3AF-D240F6EAED3F}"/>
    <cellStyle name="Currency 2 14 3 13" xfId="4850" xr:uid="{BBAB2C35-E6F2-4C70-A725-A88B5EDF7E4F}"/>
    <cellStyle name="Currency 2 14 3 14" xfId="4851" xr:uid="{B066F945-DB86-4151-9010-FCDD541443C6}"/>
    <cellStyle name="Currency 2 14 3 15" xfId="4852" xr:uid="{590C61A3-4820-445A-870A-89E3797BB9B0}"/>
    <cellStyle name="Currency 2 14 3 2" xfId="4853" xr:uid="{5F2E8F9A-DDCF-477E-8246-014651FB7CC4}"/>
    <cellStyle name="Currency 2 14 3 2 2" xfId="4854" xr:uid="{89641AF6-6851-4A5F-A2AD-AD7EBB38F0EA}"/>
    <cellStyle name="Currency 2 14 3 2 2 2" xfId="4855" xr:uid="{A1512DDC-8107-4282-B82D-25432F40FD0A}"/>
    <cellStyle name="Currency 2 14 3 2 2 2 2" xfId="4856" xr:uid="{2A07AA60-305A-4F7B-951A-2C69045591B9}"/>
    <cellStyle name="Currency 2 14 3 2 2 2 2 2" xfId="4857" xr:uid="{A064D5E1-BE85-405C-9E1B-46308483C689}"/>
    <cellStyle name="Currency 2 14 3 2 2 2 2 2 2" xfId="4858" xr:uid="{B22FD363-1B8A-4752-9B94-D366A93AC682}"/>
    <cellStyle name="Currency 2 14 3 2 2 2 2 3" xfId="4859" xr:uid="{F91C6CA7-18A8-42CA-8859-8ADCF0E62AAE}"/>
    <cellStyle name="Currency 2 14 3 2 2 2 2 4" xfId="4860" xr:uid="{CB049796-087B-4186-AACA-495CFF28CDEB}"/>
    <cellStyle name="Currency 2 14 3 2 2 2 2 5" xfId="4861" xr:uid="{9D2FFBFC-398F-49BB-B7B5-4A4C0E01E892}"/>
    <cellStyle name="Currency 2 14 3 2 2 2 3" xfId="4862" xr:uid="{0C5FD65A-F489-4D97-8EBF-11ED5B0AA45B}"/>
    <cellStyle name="Currency 2 14 3 2 2 2 3 2" xfId="4863" xr:uid="{5AD3A0C5-B824-4BCF-8EBB-F4BDA40F0AFA}"/>
    <cellStyle name="Currency 2 14 3 2 2 2 4" xfId="4864" xr:uid="{31843EAD-1E4A-4553-8270-CC472E539172}"/>
    <cellStyle name="Currency 2 14 3 2 2 2 5" xfId="4865" xr:uid="{4C2507D8-DA62-4304-AF55-0D8C53F11F57}"/>
    <cellStyle name="Currency 2 14 3 2 2 3" xfId="4866" xr:uid="{DC3EA35D-B0EE-4996-A185-822B331F6425}"/>
    <cellStyle name="Currency 2 14 3 2 2 4" xfId="4867" xr:uid="{768F7EAD-BB5E-40BB-ACA8-03EC73B6CD31}"/>
    <cellStyle name="Currency 2 14 3 2 2 5" xfId="4868" xr:uid="{09EF0949-6979-4234-B2BE-18BEE0358B74}"/>
    <cellStyle name="Currency 2 14 3 2 2 6" xfId="4869" xr:uid="{06C12586-0153-46DA-B2E7-FB1D5353EE63}"/>
    <cellStyle name="Currency 2 14 3 2 2 6 2" xfId="4870" xr:uid="{7BD6ACBB-D615-44FD-8457-C202292423EB}"/>
    <cellStyle name="Currency 2 14 3 2 2 7" xfId="4871" xr:uid="{764B39BE-2191-4D0D-B4E2-60A4DC72032C}"/>
    <cellStyle name="Currency 2 14 3 2 2 8" xfId="4872" xr:uid="{5DB0ACA0-528B-4C77-9239-5347834059A8}"/>
    <cellStyle name="Currency 2 14 3 2 2 9" xfId="4873" xr:uid="{A53325BF-A3ED-4678-8D1C-F54E3C23F959}"/>
    <cellStyle name="Currency 2 14 3 2 3" xfId="4874" xr:uid="{E5FF5A5F-322F-43FC-A0E2-61AD2EBA5F15}"/>
    <cellStyle name="Currency 2 14 3 2 3 2" xfId="4875" xr:uid="{17C8D2DC-A035-400B-9DAA-1EB11963C259}"/>
    <cellStyle name="Currency 2 14 3 2 3 2 2" xfId="4876" xr:uid="{BC19EB51-D51C-4B16-B2CD-4923F5281989}"/>
    <cellStyle name="Currency 2 14 3 2 3 2 2 2" xfId="4877" xr:uid="{C9173F88-754E-4E40-9430-E1AAC28797C2}"/>
    <cellStyle name="Currency 2 14 3 2 3 2 3" xfId="4878" xr:uid="{3ECB0429-056C-4C0F-97DD-093CAEA4FD87}"/>
    <cellStyle name="Currency 2 14 3 2 3 2 4" xfId="4879" xr:uid="{D349D736-0E06-4870-B374-812556B00507}"/>
    <cellStyle name="Currency 2 14 3 2 3 2 5" xfId="4880" xr:uid="{09E69E3E-0E16-4981-AE45-F1F6AD7D7A2E}"/>
    <cellStyle name="Currency 2 14 3 2 3 3" xfId="4881" xr:uid="{42C8F9AA-5435-4EA6-ADC0-C73716ED58C9}"/>
    <cellStyle name="Currency 2 14 3 2 3 3 2" xfId="4882" xr:uid="{AB32085F-BEED-48E1-A253-CC6D99640094}"/>
    <cellStyle name="Currency 2 14 3 2 3 4" xfId="4883" xr:uid="{3D5EE68C-D0E6-4B02-888F-C0077E8A3561}"/>
    <cellStyle name="Currency 2 14 3 2 3 5" xfId="4884" xr:uid="{8BCC5913-8CCE-47E4-A8B0-6FE17B1338F9}"/>
    <cellStyle name="Currency 2 14 3 2 4" xfId="4885" xr:uid="{E936C068-855E-47D8-9B2B-E6813B0BC7E1}"/>
    <cellStyle name="Currency 2 14 3 2 5" xfId="4886" xr:uid="{93BF0F49-2352-4CD3-8367-25E070F7E54B}"/>
    <cellStyle name="Currency 2 14 3 2 6" xfId="4887" xr:uid="{F236CBFC-719B-4154-A855-31E3DCF0DD94}"/>
    <cellStyle name="Currency 2 14 3 2 6 2" xfId="4888" xr:uid="{96E977BE-5199-4FB0-B6BC-78FFC393F83B}"/>
    <cellStyle name="Currency 2 14 3 2 7" xfId="4889" xr:uid="{BEC4D432-9BF0-466A-BC79-43BE67669C2C}"/>
    <cellStyle name="Currency 2 14 3 2 8" xfId="4890" xr:uid="{ED050968-CA0B-4AE1-99BC-4F90BC79D656}"/>
    <cellStyle name="Currency 2 14 3 2 9" xfId="4891" xr:uid="{D7A96B4E-DA55-4F49-A73F-ECEA9D90902C}"/>
    <cellStyle name="Currency 2 14 3 3" xfId="4892" xr:uid="{5182A010-F2F5-4A2D-84A5-3EAD9F227792}"/>
    <cellStyle name="Currency 2 14 3 4" xfId="4893" xr:uid="{28FB4AAF-00FB-4773-B509-CD1AE3A58465}"/>
    <cellStyle name="Currency 2 14 3 5" xfId="4894" xr:uid="{F358DF20-0462-49EB-BC74-DE70EE2F75C2}"/>
    <cellStyle name="Currency 2 14 3 6" xfId="4895" xr:uid="{C87239CA-D99E-4EFD-A76C-1C0DAD8D4ACC}"/>
    <cellStyle name="Currency 2 14 3 7" xfId="4896" xr:uid="{FACC4F5F-7AC2-4D01-AEE3-2F883DEAC67B}"/>
    <cellStyle name="Currency 2 14 3 8" xfId="4897" xr:uid="{10456DD6-37E2-4DA5-A001-B11AE8125608}"/>
    <cellStyle name="Currency 2 14 3 8 2" xfId="4898" xr:uid="{F15F1980-0319-4611-82F9-7FA520BC8A10}"/>
    <cellStyle name="Currency 2 14 3 8 2 2" xfId="4899" xr:uid="{FF007A70-8B66-4F5E-814D-C8D5CA40B1BA}"/>
    <cellStyle name="Currency 2 14 3 8 2 2 2" xfId="4900" xr:uid="{C975A559-99B9-43FF-A200-E8CBD613CA3C}"/>
    <cellStyle name="Currency 2 14 3 8 2 3" xfId="4901" xr:uid="{5B2C0D1C-567F-4277-847E-6D52F4A8FB19}"/>
    <cellStyle name="Currency 2 14 3 8 2 4" xfId="4902" xr:uid="{DDFFB0A4-C04C-4396-8E0A-3DB05007F1BC}"/>
    <cellStyle name="Currency 2 14 3 8 2 5" xfId="4903" xr:uid="{BA6833BE-CC72-49AB-8848-A80033B694F7}"/>
    <cellStyle name="Currency 2 14 3 8 3" xfId="4904" xr:uid="{ED37C526-C1A4-4239-84BC-C8FE6A944132}"/>
    <cellStyle name="Currency 2 14 3 8 3 2" xfId="4905" xr:uid="{EDB443AC-37A1-4C67-9ADB-C2C53EBFF7E8}"/>
    <cellStyle name="Currency 2 14 3 8 4" xfId="4906" xr:uid="{2B654BE1-69DE-4271-9395-6B0FDCCEA679}"/>
    <cellStyle name="Currency 2 14 3 8 5" xfId="4907" xr:uid="{AFA630C2-8A7A-4A08-A57C-AAE97BACE494}"/>
    <cellStyle name="Currency 2 14 3 9" xfId="4908" xr:uid="{2E862205-9AF2-4D1D-A67B-5FA7D5AA9ADE}"/>
    <cellStyle name="Currency 2 14 4" xfId="4909" xr:uid="{02049CF4-BE66-40BE-99BA-187891886B36}"/>
    <cellStyle name="Currency 2 14 4 2" xfId="4910" xr:uid="{A9452F95-8280-4EBF-942B-6E17D2359F66}"/>
    <cellStyle name="Currency 2 14 4 2 2" xfId="4911" xr:uid="{69E6A04B-6193-4033-9053-989FB026B35E}"/>
    <cellStyle name="Currency 2 14 4 2 2 2" xfId="4912" xr:uid="{BD8F4E25-00DA-4522-BBB2-9F1BB0A485B0}"/>
    <cellStyle name="Currency 2 14 4 2 2 2 2" xfId="4913" xr:uid="{D6395D37-16B0-49BD-AAEA-BA9ECEA4E9E0}"/>
    <cellStyle name="Currency 2 14 4 2 2 2 2 2" xfId="4914" xr:uid="{BE818487-6422-4361-ACE2-B2D3AB943D1D}"/>
    <cellStyle name="Currency 2 14 4 2 2 2 3" xfId="4915" xr:uid="{36E2CD3B-56FE-44BB-918B-34C3E8FD6D2A}"/>
    <cellStyle name="Currency 2 14 4 2 2 2 4" xfId="4916" xr:uid="{6D8F93D3-6783-411D-A83B-8C82C47C2D3A}"/>
    <cellStyle name="Currency 2 14 4 2 2 2 5" xfId="4917" xr:uid="{1EE0679E-72CA-46D4-8009-8AC111C97BCA}"/>
    <cellStyle name="Currency 2 14 4 2 2 3" xfId="4918" xr:uid="{5C1BEF43-57F9-4AC3-8F23-38FA10D99192}"/>
    <cellStyle name="Currency 2 14 4 2 2 3 2" xfId="4919" xr:uid="{36154081-A8FA-4749-8FF9-FE0E33B02AB4}"/>
    <cellStyle name="Currency 2 14 4 2 2 4" xfId="4920" xr:uid="{06D40C0E-27DD-43CA-A976-5222BD80C44B}"/>
    <cellStyle name="Currency 2 14 4 2 2 5" xfId="4921" xr:uid="{73409819-8DCA-4A7D-A612-38A5E4B102A3}"/>
    <cellStyle name="Currency 2 14 4 2 3" xfId="4922" xr:uid="{0C9491C7-103F-4E4A-8115-6B78E9DFA2B2}"/>
    <cellStyle name="Currency 2 14 4 2 4" xfId="4923" xr:uid="{04FF0312-D89D-455B-A273-4A629E154EA6}"/>
    <cellStyle name="Currency 2 14 4 2 5" xfId="4924" xr:uid="{33973143-76FF-4D02-9D6A-2006AB8CE89C}"/>
    <cellStyle name="Currency 2 14 4 2 6" xfId="4925" xr:uid="{9EF03AC5-6907-4BC8-A169-428D3F0948BF}"/>
    <cellStyle name="Currency 2 14 4 2 6 2" xfId="4926" xr:uid="{C824A4AF-32C1-449B-BAA5-30A5F51EA672}"/>
    <cellStyle name="Currency 2 14 4 2 7" xfId="4927" xr:uid="{E1EBCA1C-82DD-4020-B58C-E232CC9BB3EA}"/>
    <cellStyle name="Currency 2 14 4 2 8" xfId="4928" xr:uid="{CF250608-2A2A-44D4-AB67-17431606F218}"/>
    <cellStyle name="Currency 2 14 4 2 9" xfId="4929" xr:uid="{FD5D0447-6406-4563-8E53-571B458E4612}"/>
    <cellStyle name="Currency 2 14 4 3" xfId="4930" xr:uid="{35CDEA88-6ACB-474C-8A01-3206B950D9D6}"/>
    <cellStyle name="Currency 2 14 4 3 2" xfId="4931" xr:uid="{7B9557A8-2746-49E9-BAF0-EB2776EE4D68}"/>
    <cellStyle name="Currency 2 14 4 3 2 2" xfId="4932" xr:uid="{F25C9D8D-62D2-4833-88EA-8C4FA667D403}"/>
    <cellStyle name="Currency 2 14 4 3 2 2 2" xfId="4933" xr:uid="{BF83CDEC-DC9B-42B9-A1B7-D30FF650066E}"/>
    <cellStyle name="Currency 2 14 4 3 2 3" xfId="4934" xr:uid="{C75C91BF-A431-4458-B71A-FC092777C042}"/>
    <cellStyle name="Currency 2 14 4 3 2 4" xfId="4935" xr:uid="{5528E3B7-78C8-4FB6-8609-DEF0366B1EE9}"/>
    <cellStyle name="Currency 2 14 4 3 2 5" xfId="4936" xr:uid="{CADD87B4-58BD-472A-A0DA-54310E975CBF}"/>
    <cellStyle name="Currency 2 14 4 3 3" xfId="4937" xr:uid="{BFDC92D8-8F84-4963-932F-FC0834226FAE}"/>
    <cellStyle name="Currency 2 14 4 3 3 2" xfId="4938" xr:uid="{1FE6FADB-6191-479E-8CDD-804DD261590A}"/>
    <cellStyle name="Currency 2 14 4 3 4" xfId="4939" xr:uid="{0DC818FD-4648-4408-B560-93C4B40330CF}"/>
    <cellStyle name="Currency 2 14 4 3 5" xfId="4940" xr:uid="{3FD81E95-DDBE-495B-9998-AC396176CAB2}"/>
    <cellStyle name="Currency 2 14 4 4" xfId="4941" xr:uid="{779122A5-8E6F-4A68-99FD-9913B37DB3F5}"/>
    <cellStyle name="Currency 2 14 4 5" xfId="4942" xr:uid="{395EA6DE-8B66-4AEE-A2D9-401B350D4374}"/>
    <cellStyle name="Currency 2 14 4 6" xfId="4943" xr:uid="{F532379A-1EB4-40E8-B858-6B62BEA7799D}"/>
    <cellStyle name="Currency 2 14 4 6 2" xfId="4944" xr:uid="{2F499B6B-3653-49FB-A460-8C19C7256276}"/>
    <cellStyle name="Currency 2 14 4 7" xfId="4945" xr:uid="{8A42D94B-50DD-43ED-8178-F0D66368833E}"/>
    <cellStyle name="Currency 2 14 4 8" xfId="4946" xr:uid="{96C1E542-7CBE-48B3-908C-7A195C3014DE}"/>
    <cellStyle name="Currency 2 14 4 9" xfId="4947" xr:uid="{3749144B-A2DF-4A55-B687-40C2AE840320}"/>
    <cellStyle name="Currency 2 14 5" xfId="4948" xr:uid="{E0ADB68E-EFFE-4920-BD2E-F751D8E80F14}"/>
    <cellStyle name="Currency 2 14 6" xfId="4949" xr:uid="{02E8B5B9-4E8A-4283-909F-823004B98ABD}"/>
    <cellStyle name="Currency 2 14 7" xfId="4950" xr:uid="{0E62C1AE-0650-4B59-96E0-66F71837722F}"/>
    <cellStyle name="Currency 2 14 8" xfId="4951" xr:uid="{FE83270C-9645-4FD4-B6E7-F970751D6D42}"/>
    <cellStyle name="Currency 2 14 9" xfId="4952" xr:uid="{6D330325-14D8-4521-AB31-31D3AF84647C}"/>
    <cellStyle name="Currency 2 14 9 2" xfId="4953" xr:uid="{FD911998-0BEC-48D8-8807-AA3D703C497F}"/>
    <cellStyle name="Currency 2 14 9 2 2" xfId="4954" xr:uid="{6619DD93-8F62-48F3-BFBA-0C570743A467}"/>
    <cellStyle name="Currency 2 14 9 2 2 2" xfId="4955" xr:uid="{B3359F47-C5F7-4CCB-8F5E-B11FE3508AD3}"/>
    <cellStyle name="Currency 2 14 9 2 3" xfId="4956" xr:uid="{9C34C265-2B35-44B6-90C8-E5334BF54D7E}"/>
    <cellStyle name="Currency 2 14 9 2 4" xfId="4957" xr:uid="{6D97510D-957E-4226-8375-97A1CD9387CB}"/>
    <cellStyle name="Currency 2 14 9 2 5" xfId="4958" xr:uid="{F0C3DC77-D675-42EB-B892-BA32BCAF2160}"/>
    <cellStyle name="Currency 2 14 9 3" xfId="4959" xr:uid="{B689AEA2-44B0-423D-9734-CA562AC6B1E8}"/>
    <cellStyle name="Currency 2 14 9 3 2" xfId="4960" xr:uid="{29DF93EA-EF37-4A6A-AC7F-E3B8FEBED1DE}"/>
    <cellStyle name="Currency 2 14 9 4" xfId="4961" xr:uid="{B0442105-E156-4F96-A744-2DD125BEEA39}"/>
    <cellStyle name="Currency 2 14 9 5" xfId="4962" xr:uid="{130D5D8A-40EB-45C0-88A1-1E46A7AD0FA4}"/>
    <cellStyle name="Currency 2 15" xfId="4963" xr:uid="{D251BAEC-FC73-4625-B3A8-09240E60058B}"/>
    <cellStyle name="Currency 2 15 10" xfId="4964" xr:uid="{6D0F5537-70F1-43E7-9221-DEE1E8144704}"/>
    <cellStyle name="Currency 2 15 11" xfId="4965" xr:uid="{B9B3AF68-E663-44BD-A53B-1A885C717BC9}"/>
    <cellStyle name="Currency 2 15 12" xfId="4966" xr:uid="{A91739F2-B1DB-49CC-A9B9-EFE001E52366}"/>
    <cellStyle name="Currency 2 15 12 2" xfId="4967" xr:uid="{90EBDC59-CBE0-452D-A4AB-7149C28191AE}"/>
    <cellStyle name="Currency 2 15 13" xfId="4968" xr:uid="{5DE52F53-180A-4CAD-A3D4-6FD885B6EC17}"/>
    <cellStyle name="Currency 2 15 14" xfId="4969" xr:uid="{5B7E4E6D-05E7-4D16-A3B8-22C0912D3262}"/>
    <cellStyle name="Currency 2 15 15" xfId="4970" xr:uid="{29689C5B-B28A-4ECE-AD8E-6BAC240CCCE7}"/>
    <cellStyle name="Currency 2 15 2" xfId="4971" xr:uid="{684B6F45-D16F-4F3D-8114-651B96213A40}"/>
    <cellStyle name="Currency 2 15 2 2" xfId="4972" xr:uid="{EADD98B9-3DF7-4813-A0DC-9D116D4381F4}"/>
    <cellStyle name="Currency 2 15 2 2 2" xfId="4973" xr:uid="{92D501B5-ACA6-4D42-BE2D-A68E0B62DE96}"/>
    <cellStyle name="Currency 2 15 2 2 2 2" xfId="4974" xr:uid="{534F0488-67D5-45D9-A4F6-C9F91A1ADD7A}"/>
    <cellStyle name="Currency 2 15 2 2 2 2 2" xfId="4975" xr:uid="{0E2A6BF8-EBE5-4D45-8A9A-D517A473A2F8}"/>
    <cellStyle name="Currency 2 15 2 2 2 2 2 2" xfId="4976" xr:uid="{625A5350-77BB-43C9-BE58-F7A431995B56}"/>
    <cellStyle name="Currency 2 15 2 2 2 2 3" xfId="4977" xr:uid="{31042E5D-1B88-43EA-B52B-C59F517AADF9}"/>
    <cellStyle name="Currency 2 15 2 2 2 2 4" xfId="4978" xr:uid="{26F2D33B-32B0-4C7F-8B08-FCED2F4AC6FA}"/>
    <cellStyle name="Currency 2 15 2 2 2 2 5" xfId="4979" xr:uid="{E4CB974A-834D-451D-A20B-9060D739D777}"/>
    <cellStyle name="Currency 2 15 2 2 2 3" xfId="4980" xr:uid="{D9474486-2354-4752-8EEF-3D0016FB834F}"/>
    <cellStyle name="Currency 2 15 2 2 2 3 2" xfId="4981" xr:uid="{40F16EF1-19CE-4B74-BA2E-7918C0A73A16}"/>
    <cellStyle name="Currency 2 15 2 2 2 4" xfId="4982" xr:uid="{78E59047-1688-46DE-A4A6-A39DAF659E4B}"/>
    <cellStyle name="Currency 2 15 2 2 2 5" xfId="4983" xr:uid="{63B65865-BE3D-4B04-A0FB-C79F8D0067DA}"/>
    <cellStyle name="Currency 2 15 2 2 3" xfId="4984" xr:uid="{340B04D2-2870-4B43-A048-18FDB2E6406C}"/>
    <cellStyle name="Currency 2 15 2 2 4" xfId="4985" xr:uid="{0EE4C9D4-2B37-41DE-8903-773A2BB2F14D}"/>
    <cellStyle name="Currency 2 15 2 2 5" xfId="4986" xr:uid="{6FB79F6A-EBC3-4759-A3D8-E16BB55EACED}"/>
    <cellStyle name="Currency 2 15 2 2 6" xfId="4987" xr:uid="{B468AFE2-A272-4582-8231-F0B7B42382E8}"/>
    <cellStyle name="Currency 2 15 2 2 6 2" xfId="4988" xr:uid="{9B28A12A-FD39-4053-8674-254B84D7D997}"/>
    <cellStyle name="Currency 2 15 2 2 7" xfId="4989" xr:uid="{3E64150C-52C3-4BEE-846A-B0C121280801}"/>
    <cellStyle name="Currency 2 15 2 2 8" xfId="4990" xr:uid="{CC0B4F79-BDCC-45DE-BB20-AF1941C551DE}"/>
    <cellStyle name="Currency 2 15 2 2 9" xfId="4991" xr:uid="{F1153B5F-C07E-43B3-8E0E-39FF1DB170AC}"/>
    <cellStyle name="Currency 2 15 2 3" xfId="4992" xr:uid="{FE39F90C-E9C5-4A62-A53F-E84892D2205C}"/>
    <cellStyle name="Currency 2 15 2 3 2" xfId="4993" xr:uid="{7DC093DA-0632-4E41-8899-03CAC0416545}"/>
    <cellStyle name="Currency 2 15 2 3 2 2" xfId="4994" xr:uid="{5F7A7EBC-10A7-436D-80E0-F5F1654D60F7}"/>
    <cellStyle name="Currency 2 15 2 3 2 2 2" xfId="4995" xr:uid="{D8E48E9D-4B0A-4ED2-8362-5CAF4F11706D}"/>
    <cellStyle name="Currency 2 15 2 3 2 3" xfId="4996" xr:uid="{83EA0AEE-4935-4316-9732-886215A528D3}"/>
    <cellStyle name="Currency 2 15 2 3 2 4" xfId="4997" xr:uid="{8B8312AB-3BA0-4109-B1BD-67B79FCC85E9}"/>
    <cellStyle name="Currency 2 15 2 3 2 5" xfId="4998" xr:uid="{1B718C88-AA1B-46DF-87FE-6FE76153BC3C}"/>
    <cellStyle name="Currency 2 15 2 3 3" xfId="4999" xr:uid="{3FA4F538-8B5A-4CA8-AE3C-9D0A2F32B10B}"/>
    <cellStyle name="Currency 2 15 2 3 3 2" xfId="5000" xr:uid="{BDCA4F17-CF5C-4DC0-8914-0C1E4FA67FAB}"/>
    <cellStyle name="Currency 2 15 2 3 4" xfId="5001" xr:uid="{1EA2AD67-BD75-4310-B586-AE55830029F0}"/>
    <cellStyle name="Currency 2 15 2 3 5" xfId="5002" xr:uid="{16466EE4-579E-4C5A-B503-13C70554137B}"/>
    <cellStyle name="Currency 2 15 2 4" xfId="5003" xr:uid="{F5E1E3CD-7C4D-4813-A766-080893C7A3A6}"/>
    <cellStyle name="Currency 2 15 2 5" xfId="5004" xr:uid="{33CB1BD1-92B7-43FA-AD1C-A4547F42E94F}"/>
    <cellStyle name="Currency 2 15 2 6" xfId="5005" xr:uid="{B7A04D00-D7C3-43B7-9738-19740D2F6729}"/>
    <cellStyle name="Currency 2 15 2 6 2" xfId="5006" xr:uid="{13769243-EF55-49A0-AF1B-57E74745A560}"/>
    <cellStyle name="Currency 2 15 2 7" xfId="5007" xr:uid="{92319D62-CCDD-432E-B6F6-DAC5D53263E8}"/>
    <cellStyle name="Currency 2 15 2 8" xfId="5008" xr:uid="{6CF0162E-2320-4B3F-B569-DDC504C2A72C}"/>
    <cellStyle name="Currency 2 15 2 9" xfId="5009" xr:uid="{7FB2A6AC-F1E6-4CBA-BAF7-5D7AF043A6F6}"/>
    <cellStyle name="Currency 2 15 3" xfId="5010" xr:uid="{73EFBF21-C739-48C9-BF5D-BE7387877100}"/>
    <cellStyle name="Currency 2 15 4" xfId="5011" xr:uid="{AAAD9C7C-409A-4A70-AD63-6119F3DA5C5B}"/>
    <cellStyle name="Currency 2 15 5" xfId="5012" xr:uid="{0A11E322-2E0F-4593-B2CF-892DA03AE8FB}"/>
    <cellStyle name="Currency 2 15 6" xfId="5013" xr:uid="{5BA8FA84-97DD-426F-A184-528DFBACB30E}"/>
    <cellStyle name="Currency 2 15 7" xfId="5014" xr:uid="{1B69BF45-1DCC-4479-9002-D7616D8BF725}"/>
    <cellStyle name="Currency 2 15 8" xfId="5015" xr:uid="{78319E06-8345-4159-83AE-066E0EA3B61D}"/>
    <cellStyle name="Currency 2 15 8 2" xfId="5016" xr:uid="{128DDD10-0C06-4C59-9F0E-1C2C03E9C332}"/>
    <cellStyle name="Currency 2 15 8 2 2" xfId="5017" xr:uid="{B6AFABDC-9A2F-4A17-84C8-020BD3ECA157}"/>
    <cellStyle name="Currency 2 15 8 2 2 2" xfId="5018" xr:uid="{5428240B-74BC-47DB-B040-E7C671D229B3}"/>
    <cellStyle name="Currency 2 15 8 2 3" xfId="5019" xr:uid="{106321B4-8187-4895-B286-CB0F9149A037}"/>
    <cellStyle name="Currency 2 15 8 2 4" xfId="5020" xr:uid="{C7A7F9A4-978A-41A4-8341-F8AD552FCD42}"/>
    <cellStyle name="Currency 2 15 8 2 5" xfId="5021" xr:uid="{B8F8E47D-C23E-4E10-8962-3DD950047D1B}"/>
    <cellStyle name="Currency 2 15 8 3" xfId="5022" xr:uid="{C7F07360-961F-43C6-A6DE-3DB208DABED1}"/>
    <cellStyle name="Currency 2 15 8 3 2" xfId="5023" xr:uid="{76999656-F0DB-4627-8CF8-F1DD73E499CD}"/>
    <cellStyle name="Currency 2 15 8 4" xfId="5024" xr:uid="{B8D60BED-8426-4751-8377-8E83FEE0A7CC}"/>
    <cellStyle name="Currency 2 15 8 5" xfId="5025" xr:uid="{E6F99846-BBA3-4329-9392-F5E5E80E5402}"/>
    <cellStyle name="Currency 2 15 9" xfId="5026" xr:uid="{296C4D7C-B7DF-40DE-A1CF-5ACB389239BC}"/>
    <cellStyle name="Currency 2 16" xfId="5027" xr:uid="{79A4DA42-1CC5-4B0B-8A15-CB94D1EF75D2}"/>
    <cellStyle name="Currency 2 17" xfId="5028" xr:uid="{9A3A30A0-8D08-4F92-AE97-CAF550350F30}"/>
    <cellStyle name="Currency 2 17 2" xfId="5029" xr:uid="{731BC5EB-B2C9-49F8-95D9-F4DC59B1E3B8}"/>
    <cellStyle name="Currency 2 17 2 2" xfId="5030" xr:uid="{5DDE0B1A-E8A5-43B8-AF45-8F940C055247}"/>
    <cellStyle name="Currency 2 17 2 2 2" xfId="5031" xr:uid="{28B507FC-1DF3-4A05-B400-63266EC6AD18}"/>
    <cellStyle name="Currency 2 17 2 2 2 2" xfId="5032" xr:uid="{DF599A1F-064E-4FFA-B26F-32D437C33770}"/>
    <cellStyle name="Currency 2 17 2 2 2 2 2" xfId="5033" xr:uid="{E30E9DBF-3A73-4BF0-9FC6-0510702B4B25}"/>
    <cellStyle name="Currency 2 17 2 2 2 3" xfId="5034" xr:uid="{04E06B0E-2F0A-4ECF-8ECF-CEF6D6473C66}"/>
    <cellStyle name="Currency 2 17 2 2 2 4" xfId="5035" xr:uid="{FB546F56-CCF0-419E-AA4E-7866C821BE19}"/>
    <cellStyle name="Currency 2 17 2 2 2 5" xfId="5036" xr:uid="{2AF12DAA-25F1-454D-AF0E-AD20CE17C0E8}"/>
    <cellStyle name="Currency 2 17 2 2 3" xfId="5037" xr:uid="{D67970D2-AB0A-4042-8FCF-330156D5353C}"/>
    <cellStyle name="Currency 2 17 2 2 3 2" xfId="5038" xr:uid="{5F73D031-DC7E-4A36-83BD-102A6A1E803A}"/>
    <cellStyle name="Currency 2 17 2 2 4" xfId="5039" xr:uid="{2CFD483D-8F17-4649-A74E-F597C03AE386}"/>
    <cellStyle name="Currency 2 17 2 2 5" xfId="5040" xr:uid="{11D02B90-8F30-4E2D-B760-14546AF7E82E}"/>
    <cellStyle name="Currency 2 17 2 3" xfId="5041" xr:uid="{05957176-302F-4BF7-AB66-DA4F3A3B36C8}"/>
    <cellStyle name="Currency 2 17 2 4" xfId="5042" xr:uid="{AEEF1E44-71BC-4C38-BB5B-EA732A75E63F}"/>
    <cellStyle name="Currency 2 17 2 5" xfId="5043" xr:uid="{7C822F19-7285-4BA5-8D2B-277FB30E5EC8}"/>
    <cellStyle name="Currency 2 17 2 6" xfId="5044" xr:uid="{1999D85E-43CB-44E7-89F1-E0CAB48FA741}"/>
    <cellStyle name="Currency 2 17 2 6 2" xfId="5045" xr:uid="{57DF259D-C748-4D5A-8369-AFE62327D436}"/>
    <cellStyle name="Currency 2 17 2 7" xfId="5046" xr:uid="{4D355F87-C313-4F21-A96E-E9A43BDDFE04}"/>
    <cellStyle name="Currency 2 17 2 8" xfId="5047" xr:uid="{335E50A8-B1CB-408B-BB60-46019C2C4E43}"/>
    <cellStyle name="Currency 2 17 2 9" xfId="5048" xr:uid="{FE7AE8CD-7561-4DB9-99B5-86C9991408A6}"/>
    <cellStyle name="Currency 2 17 3" xfId="5049" xr:uid="{716C88F2-153C-47A0-A025-8714B3F600ED}"/>
    <cellStyle name="Currency 2 17 3 2" xfId="5050" xr:uid="{05B1EF66-60FA-4FA0-A291-6367FAF46C08}"/>
    <cellStyle name="Currency 2 17 3 2 2" xfId="5051" xr:uid="{7B047460-20F2-46B9-BA2B-5C2CEF0E2464}"/>
    <cellStyle name="Currency 2 17 3 2 2 2" xfId="5052" xr:uid="{B0D36BAA-A240-4F4B-9470-E27A69475A2B}"/>
    <cellStyle name="Currency 2 17 3 2 3" xfId="5053" xr:uid="{0BDC96AF-FE40-4204-9272-B89D301CA6F0}"/>
    <cellStyle name="Currency 2 17 3 2 4" xfId="5054" xr:uid="{B4A3D34A-F5CE-4412-8DA9-FF12685436D3}"/>
    <cellStyle name="Currency 2 17 3 2 5" xfId="5055" xr:uid="{30DC3B00-CB01-4DDE-98B9-216168C6E523}"/>
    <cellStyle name="Currency 2 17 3 3" xfId="5056" xr:uid="{911C3437-68B5-4D38-B6C6-D0750713B3C6}"/>
    <cellStyle name="Currency 2 17 3 3 2" xfId="5057" xr:uid="{936764BF-38B9-4585-B62B-12F81C7F6D85}"/>
    <cellStyle name="Currency 2 17 3 4" xfId="5058" xr:uid="{403343C0-523D-44B3-A52F-A7B288ACCB37}"/>
    <cellStyle name="Currency 2 17 3 5" xfId="5059" xr:uid="{B1556523-9567-4DD4-9AE6-962060E3052C}"/>
    <cellStyle name="Currency 2 17 4" xfId="5060" xr:uid="{E212D3C7-CE47-4DF4-AC1A-A16E71F44000}"/>
    <cellStyle name="Currency 2 17 5" xfId="5061" xr:uid="{2D302A48-662D-430B-A342-33E97CF99E0B}"/>
    <cellStyle name="Currency 2 17 6" xfId="5062" xr:uid="{9E001606-D396-4D18-B39E-2343AEE511E3}"/>
    <cellStyle name="Currency 2 17 6 2" xfId="5063" xr:uid="{FF9096A9-83B9-497C-820F-A479B744CB82}"/>
    <cellStyle name="Currency 2 17 7" xfId="5064" xr:uid="{3B204465-4C4A-42B7-80EC-1210B7C7C81A}"/>
    <cellStyle name="Currency 2 17 8" xfId="5065" xr:uid="{159F57BC-47AB-497E-B026-F38D4931CBEF}"/>
    <cellStyle name="Currency 2 17 9" xfId="5066" xr:uid="{7B7E6485-6889-4326-AD76-D799AF029037}"/>
    <cellStyle name="Currency 2 18" xfId="5067" xr:uid="{1D22C587-A5CB-43BD-84BC-F0BE190E8F86}"/>
    <cellStyle name="Currency 2 19" xfId="5068" xr:uid="{B1F4DF97-2211-41EC-9C2F-1688E0C21F78}"/>
    <cellStyle name="Currency 2 2" xfId="404" xr:uid="{7224B47D-F4CF-401A-AF07-03674F690FFD}"/>
    <cellStyle name="Currency 2 2 10" xfId="5070" xr:uid="{1F899245-A315-42C6-81B4-247E3159CB81}"/>
    <cellStyle name="Currency 2 2 11" xfId="5071" xr:uid="{4825CA57-4D11-4429-8623-7B93DB7037BC}"/>
    <cellStyle name="Currency 2 2 12" xfId="5072" xr:uid="{F7B58929-D14F-428F-818E-C0D017A49885}"/>
    <cellStyle name="Currency 2 2 12 2" xfId="5073" xr:uid="{6AB20024-28CD-4083-85C2-8F54CE6B32E5}"/>
    <cellStyle name="Currency 2 2 12 2 2" xfId="5074" xr:uid="{479A56D2-6225-404F-8472-88130998B2DF}"/>
    <cellStyle name="Currency 2 2 12 2 2 2" xfId="5075" xr:uid="{EBC36847-8877-45CD-BB13-8BF9EAD5E7D2}"/>
    <cellStyle name="Currency 2 2 12 2 3" xfId="5076" xr:uid="{F5B25EA8-BB88-4D31-94FE-65920E0F2AC4}"/>
    <cellStyle name="Currency 2 2 12 2 4" xfId="5077" xr:uid="{261C3D45-9975-4DFE-AE79-B68E07126D71}"/>
    <cellStyle name="Currency 2 2 12 2 5" xfId="5078" xr:uid="{37FC5D67-7A26-47A8-BEEC-FE3F84B556D6}"/>
    <cellStyle name="Currency 2 2 12 3" xfId="5079" xr:uid="{87D03D7C-C9DE-4943-81EC-A471F921D8E5}"/>
    <cellStyle name="Currency 2 2 12 3 2" xfId="5080" xr:uid="{A83054F8-0601-47AB-992D-A66C46253903}"/>
    <cellStyle name="Currency 2 2 12 4" xfId="5081" xr:uid="{6832960E-9034-4604-8F7D-CD2234F9715F}"/>
    <cellStyle name="Currency 2 2 12 5" xfId="5082" xr:uid="{0F5E8277-3F1A-4307-BC9D-163D21AFC360}"/>
    <cellStyle name="Currency 2 2 13" xfId="5083" xr:uid="{19CED936-A933-4DB0-804E-C3CBC224016F}"/>
    <cellStyle name="Currency 2 2 14" xfId="5084" xr:uid="{0A8AF840-A2B9-414E-A8D9-E483BC15EE72}"/>
    <cellStyle name="Currency 2 2 15" xfId="5085" xr:uid="{C99D3ED9-51E0-40EB-B755-834F59CCC3B2}"/>
    <cellStyle name="Currency 2 2 16" xfId="5086" xr:uid="{DC7B4B34-43E9-47DC-8AC0-EBE4DC97D80E}"/>
    <cellStyle name="Currency 2 2 16 2" xfId="5087" xr:uid="{7324EFFC-1799-4D3F-B7A0-5AAB590CC746}"/>
    <cellStyle name="Currency 2 2 17" xfId="5088" xr:uid="{BC802278-02D2-4172-A0DB-979AD2B0E8E0}"/>
    <cellStyle name="Currency 2 2 18" xfId="5089" xr:uid="{371F6B4F-AD33-496E-8322-CAC946B59FA9}"/>
    <cellStyle name="Currency 2 2 19" xfId="5090" xr:uid="{1DE3465E-CA66-47AF-BE8B-04E032EC1C21}"/>
    <cellStyle name="Currency 2 2 2" xfId="5091" xr:uid="{D291AD77-9095-4E62-A31C-DDBBFB70A9DE}"/>
    <cellStyle name="Currency 2 2 2 2" xfId="5092" xr:uid="{E2C57576-B209-429A-94A5-20AA72F96D84}"/>
    <cellStyle name="Currency 2 2 2 3" xfId="5093" xr:uid="{FB079499-27A3-48B1-A137-1A698350B900}"/>
    <cellStyle name="Currency 2 2 20" xfId="43159" xr:uid="{805C0B89-64B7-48A8-BE05-7CE79DC44146}"/>
    <cellStyle name="Currency 2 2 21" xfId="5069" xr:uid="{4C82C736-5AC8-4DA4-838E-A0F7B9133763}"/>
    <cellStyle name="Currency 2 2 3" xfId="5094" xr:uid="{8A8CFE95-F083-4303-A394-8826076AA7AF}"/>
    <cellStyle name="Currency 2 2 3 2" xfId="5095" xr:uid="{40E0A967-8B9F-4BF3-8B50-2EB2530B6CEE}"/>
    <cellStyle name="Currency 2 2 3 3" xfId="5096" xr:uid="{0FFFEBD3-228C-4C15-85C7-CB326A067DD3}"/>
    <cellStyle name="Currency 2 2 4" xfId="5097" xr:uid="{EF703CE1-E489-4B97-90C8-3678AFE1A02E}"/>
    <cellStyle name="Currency 2 2 4 10" xfId="5098" xr:uid="{FC836EC7-AFE3-409B-AC0E-056F2D4D4D6D}"/>
    <cellStyle name="Currency 2 2 4 11" xfId="5099" xr:uid="{BE219590-6DD3-447D-B61B-AC3A6CE3816D}"/>
    <cellStyle name="Currency 2 2 4 12" xfId="5100" xr:uid="{C565A54F-70A6-4B0F-BA6E-44F4A0D7763A}"/>
    <cellStyle name="Currency 2 2 4 13" xfId="5101" xr:uid="{B3502E09-188C-46A0-931B-09D3A7FDD40C}"/>
    <cellStyle name="Currency 2 2 4 13 2" xfId="5102" xr:uid="{42EC0505-B6F2-4D26-9188-F236126B34D2}"/>
    <cellStyle name="Currency 2 2 4 14" xfId="5103" xr:uid="{2E592859-6FF8-4B27-A4C0-F8413A51C339}"/>
    <cellStyle name="Currency 2 2 4 15" xfId="5104" xr:uid="{D072BBC6-E34F-4087-8354-A497F159A0D0}"/>
    <cellStyle name="Currency 2 2 4 16" xfId="5105" xr:uid="{E89180A4-A192-49B3-986B-BDE42A895FC4}"/>
    <cellStyle name="Currency 2 2 4 2" xfId="5106" xr:uid="{155931F9-42AE-4DF8-85EE-B066718196C4}"/>
    <cellStyle name="Currency 2 2 4 2 10" xfId="5107" xr:uid="{C264241B-1B35-4418-A9E4-2E622262FC69}"/>
    <cellStyle name="Currency 2 2 4 2 11" xfId="5108" xr:uid="{8DC889DE-5E4B-44C9-9949-1B9B935DB9A5}"/>
    <cellStyle name="Currency 2 2 4 2 12" xfId="5109" xr:uid="{61B4514E-97A9-4399-8EC5-3D16287E72AE}"/>
    <cellStyle name="Currency 2 2 4 2 13" xfId="5110" xr:uid="{F4940E73-90E6-4D5E-A95F-651B40AA72FA}"/>
    <cellStyle name="Currency 2 2 4 2 13 2" xfId="5111" xr:uid="{65FA60BB-3B39-4FDC-B42F-E51A36DA8CE3}"/>
    <cellStyle name="Currency 2 2 4 2 14" xfId="5112" xr:uid="{1533E446-E433-44BD-9165-7C345CA000C4}"/>
    <cellStyle name="Currency 2 2 4 2 15" xfId="5113" xr:uid="{B5C07F92-19F7-4795-9924-57AB69A75535}"/>
    <cellStyle name="Currency 2 2 4 2 16" xfId="5114" xr:uid="{B96C05E9-26CE-4A5D-859F-0A2BBF09C5FE}"/>
    <cellStyle name="Currency 2 2 4 2 2" xfId="5115" xr:uid="{EB7B3AB9-1537-4135-BB69-6CA71609902A}"/>
    <cellStyle name="Currency 2 2 4 2 2 10" xfId="5116" xr:uid="{4C0974F7-B481-46DE-98C1-0865F8BCDCA5}"/>
    <cellStyle name="Currency 2 2 4 2 2 11" xfId="5117" xr:uid="{A5FC63C5-DA1A-49BA-901A-CC3347C7F58E}"/>
    <cellStyle name="Currency 2 2 4 2 2 12" xfId="5118" xr:uid="{544F2454-BE2B-404A-836A-BEB58F0B1A4D}"/>
    <cellStyle name="Currency 2 2 4 2 2 12 2" xfId="5119" xr:uid="{8907B1E3-4AF2-40FC-9077-26200C1B848C}"/>
    <cellStyle name="Currency 2 2 4 2 2 13" xfId="5120" xr:uid="{FF68AF49-075D-436B-9EAE-1BB76ADFA4D1}"/>
    <cellStyle name="Currency 2 2 4 2 2 14" xfId="5121" xr:uid="{B9D2EB6F-6F4B-43B7-A126-FE0BADF4CDED}"/>
    <cellStyle name="Currency 2 2 4 2 2 15" xfId="5122" xr:uid="{9FCA355C-12A1-4A17-B310-2C452BD474FB}"/>
    <cellStyle name="Currency 2 2 4 2 2 2" xfId="5123" xr:uid="{85147A93-101A-470B-AA64-357A300ECC2F}"/>
    <cellStyle name="Currency 2 2 4 2 2 2 2" xfId="5124" xr:uid="{507DADD3-4DDC-41A1-A5F2-E95358D97EC5}"/>
    <cellStyle name="Currency 2 2 4 2 2 2 2 2" xfId="5125" xr:uid="{241545B3-F470-409E-A492-10666688C375}"/>
    <cellStyle name="Currency 2 2 4 2 2 2 2 2 2" xfId="5126" xr:uid="{AE3BA388-C6FC-469C-B625-853F3ACEC8FD}"/>
    <cellStyle name="Currency 2 2 4 2 2 2 2 2 2 2" xfId="5127" xr:uid="{7108217D-F27E-4508-9397-BE43743CDC58}"/>
    <cellStyle name="Currency 2 2 4 2 2 2 2 2 2 2 2" xfId="5128" xr:uid="{DC1B9B33-A00C-49C2-A674-ECFA2B3E5F83}"/>
    <cellStyle name="Currency 2 2 4 2 2 2 2 2 2 3" xfId="5129" xr:uid="{8AF1AF35-910D-430D-AAF8-986923C1B3AE}"/>
    <cellStyle name="Currency 2 2 4 2 2 2 2 2 2 4" xfId="5130" xr:uid="{E765CF02-D526-4AC9-8934-0AF8D00E5412}"/>
    <cellStyle name="Currency 2 2 4 2 2 2 2 2 2 5" xfId="5131" xr:uid="{9AD91796-60AC-491D-B421-1CD7940A198E}"/>
    <cellStyle name="Currency 2 2 4 2 2 2 2 2 3" xfId="5132" xr:uid="{4ACAD031-1E81-473B-9E4A-99CDF3714B92}"/>
    <cellStyle name="Currency 2 2 4 2 2 2 2 2 3 2" xfId="5133" xr:uid="{BD07951D-C64D-426C-867E-925FF7D221A1}"/>
    <cellStyle name="Currency 2 2 4 2 2 2 2 2 4" xfId="5134" xr:uid="{5BFC9BCC-8510-40C4-834E-4108D04C9504}"/>
    <cellStyle name="Currency 2 2 4 2 2 2 2 2 5" xfId="5135" xr:uid="{E8C563EA-CC7F-456D-A946-9D11EC233CDF}"/>
    <cellStyle name="Currency 2 2 4 2 2 2 2 3" xfId="5136" xr:uid="{7EA982BD-FB16-4D88-ADFB-E294B91A5454}"/>
    <cellStyle name="Currency 2 2 4 2 2 2 2 4" xfId="5137" xr:uid="{83EA67A5-4561-4BDE-B4DD-0A74C145C653}"/>
    <cellStyle name="Currency 2 2 4 2 2 2 2 5" xfId="5138" xr:uid="{C5C26C5D-2B61-4E00-8424-B35994496220}"/>
    <cellStyle name="Currency 2 2 4 2 2 2 2 6" xfId="5139" xr:uid="{05D02177-9E14-44A3-B1BB-CE6F6B05F915}"/>
    <cellStyle name="Currency 2 2 4 2 2 2 2 6 2" xfId="5140" xr:uid="{CB0DE346-CCDB-42A9-AC96-B878E71AF1FB}"/>
    <cellStyle name="Currency 2 2 4 2 2 2 2 7" xfId="5141" xr:uid="{5567E9E6-FF0A-4BBB-8545-5434572B8820}"/>
    <cellStyle name="Currency 2 2 4 2 2 2 2 8" xfId="5142" xr:uid="{12952D8C-A65E-48D3-B97D-F78A99789BA2}"/>
    <cellStyle name="Currency 2 2 4 2 2 2 2 9" xfId="5143" xr:uid="{9C24E0C5-E5BC-48A8-A25C-B384DDD938BA}"/>
    <cellStyle name="Currency 2 2 4 2 2 2 3" xfId="5144" xr:uid="{B8E35AE8-927D-486F-A9E4-CA1D5D43A42D}"/>
    <cellStyle name="Currency 2 2 4 2 2 2 3 2" xfId="5145" xr:uid="{C37AAE6B-6485-40A7-A1C2-D897B443CA6A}"/>
    <cellStyle name="Currency 2 2 4 2 2 2 3 2 2" xfId="5146" xr:uid="{DBB29091-F15D-4BF7-80C6-EAEA9C97D5C0}"/>
    <cellStyle name="Currency 2 2 4 2 2 2 3 2 2 2" xfId="5147" xr:uid="{BD5E161B-8C80-4862-B288-0E61276922E8}"/>
    <cellStyle name="Currency 2 2 4 2 2 2 3 2 3" xfId="5148" xr:uid="{F25C32F3-6692-430C-BE98-10A57B14D224}"/>
    <cellStyle name="Currency 2 2 4 2 2 2 3 2 4" xfId="5149" xr:uid="{11072D99-9770-4F37-B8C4-9E15C6EBFF21}"/>
    <cellStyle name="Currency 2 2 4 2 2 2 3 2 5" xfId="5150" xr:uid="{47D472DF-A631-4B26-9A60-78AE57D297D1}"/>
    <cellStyle name="Currency 2 2 4 2 2 2 3 3" xfId="5151" xr:uid="{BC70C0A9-E00F-4C9E-8815-BF21BB65E4CA}"/>
    <cellStyle name="Currency 2 2 4 2 2 2 3 3 2" xfId="5152" xr:uid="{077202CD-6BB5-4AA3-8E30-F49F3DE69656}"/>
    <cellStyle name="Currency 2 2 4 2 2 2 3 4" xfId="5153" xr:uid="{CD3D3B1B-14A7-4898-A2B5-D1C8EDF5A708}"/>
    <cellStyle name="Currency 2 2 4 2 2 2 3 5" xfId="5154" xr:uid="{71D2A341-6ADD-46A2-93AC-91963E6A01E4}"/>
    <cellStyle name="Currency 2 2 4 2 2 2 4" xfId="5155" xr:uid="{C59D308A-D814-4F88-93D6-BB1DBC10C0DF}"/>
    <cellStyle name="Currency 2 2 4 2 2 2 5" xfId="5156" xr:uid="{E0319946-B5B6-4B16-8F79-02CAC544668A}"/>
    <cellStyle name="Currency 2 2 4 2 2 2 6" xfId="5157" xr:uid="{DB54F6AB-4B6E-430E-8A93-AEBD2C672C19}"/>
    <cellStyle name="Currency 2 2 4 2 2 2 6 2" xfId="5158" xr:uid="{E108B373-965D-4E12-A7CF-A52E3B30F1CF}"/>
    <cellStyle name="Currency 2 2 4 2 2 2 7" xfId="5159" xr:uid="{B498195A-C865-4152-984A-B6E90E82907F}"/>
    <cellStyle name="Currency 2 2 4 2 2 2 8" xfId="5160" xr:uid="{147D047B-87A4-486B-84D6-5E1398DE9C88}"/>
    <cellStyle name="Currency 2 2 4 2 2 2 9" xfId="5161" xr:uid="{325D2D3B-BCE3-43D6-B4B0-135F0F9BF0B5}"/>
    <cellStyle name="Currency 2 2 4 2 2 3" xfId="5162" xr:uid="{F99E2C7E-D416-49B4-B9A4-FD6F3C072A38}"/>
    <cellStyle name="Currency 2 2 4 2 2 3 2" xfId="5163" xr:uid="{E0DF0A3D-2582-4E6E-8BAD-55EE5D435A8C}"/>
    <cellStyle name="Currency 2 2 4 2 2 3 3" xfId="5164" xr:uid="{81DCEB8D-90D9-424F-9F9C-A765FCE065DE}"/>
    <cellStyle name="Currency 2 2 4 2 2 4" xfId="5165" xr:uid="{30B6335C-52BF-4B6E-919F-AFAEED3AF665}"/>
    <cellStyle name="Currency 2 2 4 2 2 4 2" xfId="5166" xr:uid="{0FA1E4E1-395A-4194-93CC-D5BD401C48BF}"/>
    <cellStyle name="Currency 2 2 4 2 2 4 3" xfId="5167" xr:uid="{1B6232F0-6B34-4665-947E-ADA56ECBEDC1}"/>
    <cellStyle name="Currency 2 2 4 2 2 5" xfId="5168" xr:uid="{276D17DF-151D-4591-8362-4B368F569ECA}"/>
    <cellStyle name="Currency 2 2 4 2 2 5 2" xfId="5169" xr:uid="{D213D627-AC68-4849-9AAD-3B37157BD0E6}"/>
    <cellStyle name="Currency 2 2 4 2 2 5 3" xfId="5170" xr:uid="{3B3DA25D-FA62-4248-B82A-32754087DB08}"/>
    <cellStyle name="Currency 2 2 4 2 2 6" xfId="5171" xr:uid="{3F2A7776-F26E-4902-8BB0-69319E4BBC22}"/>
    <cellStyle name="Currency 2 2 4 2 2 6 2" xfId="5172" xr:uid="{D775679B-8FBF-4E39-B158-1DC4B8A4CDBD}"/>
    <cellStyle name="Currency 2 2 4 2 2 6 3" xfId="5173" xr:uid="{F2ACE7A0-E250-4560-BCFC-E5948BCD0C9F}"/>
    <cellStyle name="Currency 2 2 4 2 2 7" xfId="5174" xr:uid="{05344E16-E84A-4AE1-917B-B6A740457C2B}"/>
    <cellStyle name="Currency 2 2 4 2 2 7 2" xfId="5175" xr:uid="{261A79E4-297E-4668-A3D6-C3E7593B67A8}"/>
    <cellStyle name="Currency 2 2 4 2 2 7 3" xfId="5176" xr:uid="{D57512E1-E876-404D-8DEA-2721898044E1}"/>
    <cellStyle name="Currency 2 2 4 2 2 8" xfId="5177" xr:uid="{270FBAC4-426E-4215-951D-5A7D242E77F4}"/>
    <cellStyle name="Currency 2 2 4 2 2 8 2" xfId="5178" xr:uid="{5DDCA530-CF6C-4B76-B9D4-206BDD36ADD2}"/>
    <cellStyle name="Currency 2 2 4 2 2 8 2 2" xfId="5179" xr:uid="{A6ADB86A-46E7-4C6C-89B2-0B014BB6E00E}"/>
    <cellStyle name="Currency 2 2 4 2 2 8 2 2 2" xfId="5180" xr:uid="{12A0AD7A-404C-490B-B16C-F953269962D3}"/>
    <cellStyle name="Currency 2 2 4 2 2 8 2 3" xfId="5181" xr:uid="{003F1E80-E4F9-4D1F-A691-30AE21BD9615}"/>
    <cellStyle name="Currency 2 2 4 2 2 8 2 4" xfId="5182" xr:uid="{B7BFCD19-D5E4-4CBC-B4D4-1E25699AF1B7}"/>
    <cellStyle name="Currency 2 2 4 2 2 8 2 5" xfId="5183" xr:uid="{3E687E70-8D57-4F5E-A5B5-82830E4E8E2D}"/>
    <cellStyle name="Currency 2 2 4 2 2 8 3" xfId="5184" xr:uid="{054E0038-0E31-4ABA-930E-9A23E4EFFD4A}"/>
    <cellStyle name="Currency 2 2 4 2 2 8 3 2" xfId="5185" xr:uid="{492D6E64-EBC2-45B9-A766-E519EB2CBDE5}"/>
    <cellStyle name="Currency 2 2 4 2 2 8 4" xfId="5186" xr:uid="{E35B8EFB-CF57-4E35-BC2F-D22B4E753351}"/>
    <cellStyle name="Currency 2 2 4 2 2 8 5" xfId="5187" xr:uid="{7C2A148D-9D43-40FB-9F9C-123785042549}"/>
    <cellStyle name="Currency 2 2 4 2 2 9" xfId="5188" xr:uid="{C515F32D-E4CC-43C4-B00E-5525AD119945}"/>
    <cellStyle name="Currency 2 2 4 2 3" xfId="5189" xr:uid="{140AAA74-0193-45D7-B643-FCD201CEF718}"/>
    <cellStyle name="Currency 2 2 4 2 3 2" xfId="5190" xr:uid="{A019F3FE-535F-4961-B305-38FD1A0DB2A9}"/>
    <cellStyle name="Currency 2 2 4 2 3 3" xfId="5191" xr:uid="{ACAE6444-A2EE-42C2-928A-DEBB3BF56A41}"/>
    <cellStyle name="Currency 2 2 4 2 4" xfId="5192" xr:uid="{133D9E1F-D715-45AD-A772-0A736842673D}"/>
    <cellStyle name="Currency 2 2 4 2 4 2" xfId="5193" xr:uid="{ABF97FC5-957B-40CE-8BE9-BE5AD3429826}"/>
    <cellStyle name="Currency 2 2 4 2 4 2 2" xfId="5194" xr:uid="{35CE6B2D-40ED-4A6E-ABEC-9F9BE1F3A54A}"/>
    <cellStyle name="Currency 2 2 4 2 4 2 2 2" xfId="5195" xr:uid="{237D2C8A-7CF9-45A8-AF4A-F83F3E3ED5DB}"/>
    <cellStyle name="Currency 2 2 4 2 4 2 2 2 2" xfId="5196" xr:uid="{2E43E7CD-8EB2-429E-8ED9-B3FF5023AED3}"/>
    <cellStyle name="Currency 2 2 4 2 4 2 2 2 2 2" xfId="5197" xr:uid="{5E93FE40-95C8-4448-81C4-F8B22665A98A}"/>
    <cellStyle name="Currency 2 2 4 2 4 2 2 2 3" xfId="5198" xr:uid="{7759215F-6C7A-46B3-BD0A-D9824F18FE97}"/>
    <cellStyle name="Currency 2 2 4 2 4 2 2 2 4" xfId="5199" xr:uid="{E1452E72-C89F-4BA0-AD9A-D880A6F8BA3A}"/>
    <cellStyle name="Currency 2 2 4 2 4 2 2 2 5" xfId="5200" xr:uid="{B7F8E586-2020-4EE7-B2C7-0B60FA861815}"/>
    <cellStyle name="Currency 2 2 4 2 4 2 2 3" xfId="5201" xr:uid="{C608D346-817A-48FC-ABFA-B33D9104453A}"/>
    <cellStyle name="Currency 2 2 4 2 4 2 2 3 2" xfId="5202" xr:uid="{B2A8323B-DD94-4511-A8AE-B38EAF9C5B66}"/>
    <cellStyle name="Currency 2 2 4 2 4 2 2 4" xfId="5203" xr:uid="{3B5F72CC-E9FC-4B48-9EEB-74CFD5163A50}"/>
    <cellStyle name="Currency 2 2 4 2 4 2 2 5" xfId="5204" xr:uid="{1466C16B-66FD-4FAD-9B6E-1279C652A20F}"/>
    <cellStyle name="Currency 2 2 4 2 4 2 3" xfId="5205" xr:uid="{D3A4E9C3-ED9B-4165-98E2-13CF2E5AE6F5}"/>
    <cellStyle name="Currency 2 2 4 2 4 2 4" xfId="5206" xr:uid="{40143DF6-0F34-40C1-8179-0FD463162212}"/>
    <cellStyle name="Currency 2 2 4 2 4 2 5" xfId="5207" xr:uid="{1EAE4F23-5E1C-4774-BE2F-B61D3F6DF944}"/>
    <cellStyle name="Currency 2 2 4 2 4 2 6" xfId="5208" xr:uid="{26F5FDBC-9D8E-44CD-B86B-7D997384E40A}"/>
    <cellStyle name="Currency 2 2 4 2 4 2 6 2" xfId="5209" xr:uid="{F90611F1-54A5-4CB9-BD72-6836E0168E0D}"/>
    <cellStyle name="Currency 2 2 4 2 4 2 7" xfId="5210" xr:uid="{EB38447E-B251-4A35-BB01-015FD450AAE6}"/>
    <cellStyle name="Currency 2 2 4 2 4 2 8" xfId="5211" xr:uid="{1E9C2BF2-BB2D-4E23-BDEB-754EF7C489BB}"/>
    <cellStyle name="Currency 2 2 4 2 4 2 9" xfId="5212" xr:uid="{DA070B59-0146-4639-A69E-E71506D68559}"/>
    <cellStyle name="Currency 2 2 4 2 4 3" xfId="5213" xr:uid="{8D7AEBA6-A743-4D36-B524-2354E0EEC3F4}"/>
    <cellStyle name="Currency 2 2 4 2 4 3 2" xfId="5214" xr:uid="{D7E40D3A-26E0-4B85-8743-358F065454B0}"/>
    <cellStyle name="Currency 2 2 4 2 4 3 2 2" xfId="5215" xr:uid="{F6A68C2C-C385-4869-B1E1-2E6D43267644}"/>
    <cellStyle name="Currency 2 2 4 2 4 3 2 2 2" xfId="5216" xr:uid="{2A9A34D3-CA49-453A-9645-7024B4816830}"/>
    <cellStyle name="Currency 2 2 4 2 4 3 2 3" xfId="5217" xr:uid="{7584B07E-AB8D-4171-8C86-0678B5E6E501}"/>
    <cellStyle name="Currency 2 2 4 2 4 3 2 4" xfId="5218" xr:uid="{286F488E-4EE4-4E2A-A75A-96C849BE388C}"/>
    <cellStyle name="Currency 2 2 4 2 4 3 2 5" xfId="5219" xr:uid="{64BDE09D-C6E1-4026-858A-435EF8F8810D}"/>
    <cellStyle name="Currency 2 2 4 2 4 3 3" xfId="5220" xr:uid="{1C98D21D-0767-4250-A4A7-367F488C75BF}"/>
    <cellStyle name="Currency 2 2 4 2 4 3 3 2" xfId="5221" xr:uid="{758835B1-084A-4441-B8E2-D92FFA4762DC}"/>
    <cellStyle name="Currency 2 2 4 2 4 3 4" xfId="5222" xr:uid="{F99D7DD0-B0CF-4B71-A1DC-43CBC893CED6}"/>
    <cellStyle name="Currency 2 2 4 2 4 3 5" xfId="5223" xr:uid="{C4FAF56A-1932-4806-9D6B-C013FCB9118B}"/>
    <cellStyle name="Currency 2 2 4 2 4 4" xfId="5224" xr:uid="{DD62D2FA-44AC-46EA-9286-6571E5B7B7D7}"/>
    <cellStyle name="Currency 2 2 4 2 4 5" xfId="5225" xr:uid="{B35C14DB-D649-40CF-BB2F-80EF54B1132D}"/>
    <cellStyle name="Currency 2 2 4 2 4 6" xfId="5226" xr:uid="{76EE56A1-DAD0-4174-854D-97519F8EC0D2}"/>
    <cellStyle name="Currency 2 2 4 2 4 6 2" xfId="5227" xr:uid="{F48B86C6-E8A5-46EA-8801-4045ED2E2E55}"/>
    <cellStyle name="Currency 2 2 4 2 4 7" xfId="5228" xr:uid="{CBF58FC4-900A-4D10-8C9D-23260201ED24}"/>
    <cellStyle name="Currency 2 2 4 2 4 8" xfId="5229" xr:uid="{5218D9D5-EAA3-4DFF-A020-005E3795AFA8}"/>
    <cellStyle name="Currency 2 2 4 2 4 9" xfId="5230" xr:uid="{D9D26671-CFA3-43AB-9D51-D73339B83CDA}"/>
    <cellStyle name="Currency 2 2 4 2 5" xfId="5231" xr:uid="{957C5D16-C4CA-4796-A415-C9C291C89274}"/>
    <cellStyle name="Currency 2 2 4 2 6" xfId="5232" xr:uid="{F7DE3023-8B56-400D-A8B0-6D2AEDA7DB82}"/>
    <cellStyle name="Currency 2 2 4 2 7" xfId="5233" xr:uid="{AE3F3CC6-C9A6-4125-A9BA-49FCD4523C33}"/>
    <cellStyle name="Currency 2 2 4 2 8" xfId="5234" xr:uid="{D17B5B6A-6F40-454D-AB42-9B0898A4D009}"/>
    <cellStyle name="Currency 2 2 4 2 9" xfId="5235" xr:uid="{5CE4E3B7-AE20-4EE7-BCEF-1424C145B9F2}"/>
    <cellStyle name="Currency 2 2 4 2 9 2" xfId="5236" xr:uid="{B8E2564C-F566-4D00-B69B-50D4D3D3D477}"/>
    <cellStyle name="Currency 2 2 4 2 9 2 2" xfId="5237" xr:uid="{4900CCA8-89FC-43C3-8D1D-2D5951ABF8B5}"/>
    <cellStyle name="Currency 2 2 4 2 9 2 2 2" xfId="5238" xr:uid="{5EAA55C9-7684-4B95-93E9-40F965F7FC07}"/>
    <cellStyle name="Currency 2 2 4 2 9 2 3" xfId="5239" xr:uid="{0D7F32A6-E846-4678-825F-413D3769C10F}"/>
    <cellStyle name="Currency 2 2 4 2 9 2 4" xfId="5240" xr:uid="{61ED44D4-0D06-45CB-AB6D-50AC992B30D0}"/>
    <cellStyle name="Currency 2 2 4 2 9 2 5" xfId="5241" xr:uid="{AE3BAA55-425D-4723-B603-7623F6371190}"/>
    <cellStyle name="Currency 2 2 4 2 9 3" xfId="5242" xr:uid="{3F7C2648-BD2C-46EB-9787-7B2BC6726902}"/>
    <cellStyle name="Currency 2 2 4 2 9 3 2" xfId="5243" xr:uid="{8367408E-E73F-484B-89D3-0920134460A2}"/>
    <cellStyle name="Currency 2 2 4 2 9 4" xfId="5244" xr:uid="{832792AC-2AE1-465D-8FA8-F650A010DAD4}"/>
    <cellStyle name="Currency 2 2 4 2 9 5" xfId="5245" xr:uid="{B2B5ADEC-59EE-4E82-9385-7B1278B513CA}"/>
    <cellStyle name="Currency 2 2 4 3" xfId="5246" xr:uid="{45A07C1A-A84D-4D9E-87B9-BB5987707A0F}"/>
    <cellStyle name="Currency 2 2 4 3 10" xfId="5247" xr:uid="{166842CC-32CC-40C1-92FE-1ABF32FC4525}"/>
    <cellStyle name="Currency 2 2 4 3 11" xfId="5248" xr:uid="{C5A2E999-0A56-4ACB-951E-88981B2923EE}"/>
    <cellStyle name="Currency 2 2 4 3 12" xfId="5249" xr:uid="{CD4AE5E9-1CF9-44C3-884D-0484AFEAB999}"/>
    <cellStyle name="Currency 2 2 4 3 12 2" xfId="5250" xr:uid="{ABDE04F6-4C5D-4C8B-AD1F-F448A03E10E4}"/>
    <cellStyle name="Currency 2 2 4 3 13" xfId="5251" xr:uid="{60A72893-F254-4ABF-8363-09CCD21E61EB}"/>
    <cellStyle name="Currency 2 2 4 3 14" xfId="5252" xr:uid="{0D067B8E-9DEA-42F9-9ED8-D2C1C3BBA898}"/>
    <cellStyle name="Currency 2 2 4 3 15" xfId="5253" xr:uid="{5ADC5C0C-ABE2-4D7F-AA40-FA29AE743E23}"/>
    <cellStyle name="Currency 2 2 4 3 2" xfId="5254" xr:uid="{1774C5C3-2BB5-4152-BCC6-D9AC9D8AD3AD}"/>
    <cellStyle name="Currency 2 2 4 3 2 2" xfId="5255" xr:uid="{1B53C26D-EC92-47AD-8D4C-2C55B5EAE257}"/>
    <cellStyle name="Currency 2 2 4 3 2 2 2" xfId="5256" xr:uid="{9F20A345-CD18-4DA7-B3B7-1F3161DC41AB}"/>
    <cellStyle name="Currency 2 2 4 3 2 2 2 2" xfId="5257" xr:uid="{6C3623F7-EBCC-4584-B804-F9D52D0594DC}"/>
    <cellStyle name="Currency 2 2 4 3 2 2 2 2 2" xfId="5258" xr:uid="{6EBF778A-7F71-4BB1-9F8C-91C04A30FFFE}"/>
    <cellStyle name="Currency 2 2 4 3 2 2 2 2 2 2" xfId="5259" xr:uid="{C6D3B893-24D0-4C55-A2FA-2322F69CF6A5}"/>
    <cellStyle name="Currency 2 2 4 3 2 2 2 2 3" xfId="5260" xr:uid="{0B19E199-AB83-411A-94B2-2033064E6155}"/>
    <cellStyle name="Currency 2 2 4 3 2 2 2 2 4" xfId="5261" xr:uid="{D25496FD-E12F-457B-B4B9-FFC28DD675A7}"/>
    <cellStyle name="Currency 2 2 4 3 2 2 2 2 5" xfId="5262" xr:uid="{DD672881-20A8-4808-B8BE-7D00A9EFDF28}"/>
    <cellStyle name="Currency 2 2 4 3 2 2 2 3" xfId="5263" xr:uid="{E4089751-E273-4E89-AE69-952428A06EE1}"/>
    <cellStyle name="Currency 2 2 4 3 2 2 2 3 2" xfId="5264" xr:uid="{44F8E74A-4010-4202-B6DD-ECD3B1F34ED6}"/>
    <cellStyle name="Currency 2 2 4 3 2 2 2 4" xfId="5265" xr:uid="{258EFA25-9EF9-4939-81F9-C8E7823EF63A}"/>
    <cellStyle name="Currency 2 2 4 3 2 2 2 5" xfId="5266" xr:uid="{FBF5EABD-89D0-4E99-BBE1-6BB3CECD0C66}"/>
    <cellStyle name="Currency 2 2 4 3 2 2 3" xfId="5267" xr:uid="{0E1F440C-80AA-458D-A8A8-D58A5293B604}"/>
    <cellStyle name="Currency 2 2 4 3 2 2 4" xfId="5268" xr:uid="{0DE78296-FFC7-4557-BC54-AD1087DE3DA5}"/>
    <cellStyle name="Currency 2 2 4 3 2 2 5" xfId="5269" xr:uid="{81699991-3EDC-4DD2-929A-38FA5C6DB607}"/>
    <cellStyle name="Currency 2 2 4 3 2 2 6" xfId="5270" xr:uid="{6A943F7D-6783-436D-A8A6-1DFAC74F2195}"/>
    <cellStyle name="Currency 2 2 4 3 2 2 6 2" xfId="5271" xr:uid="{D3E3F23D-E15F-4515-AF71-45D1628556C2}"/>
    <cellStyle name="Currency 2 2 4 3 2 2 7" xfId="5272" xr:uid="{1E30DD31-AD7A-4302-A912-425BF2DBDE71}"/>
    <cellStyle name="Currency 2 2 4 3 2 2 8" xfId="5273" xr:uid="{BDAD4772-4F0F-4890-A803-AB0925E91C50}"/>
    <cellStyle name="Currency 2 2 4 3 2 2 9" xfId="5274" xr:uid="{ACC7F68A-BEF5-4C77-A430-5AA19673D983}"/>
    <cellStyle name="Currency 2 2 4 3 2 3" xfId="5275" xr:uid="{2118E678-D833-4F3C-8F2F-3F9FBE0560FF}"/>
    <cellStyle name="Currency 2 2 4 3 2 3 2" xfId="5276" xr:uid="{5B319125-B191-4323-B953-2F8C326968C1}"/>
    <cellStyle name="Currency 2 2 4 3 2 3 2 2" xfId="5277" xr:uid="{A500905B-6A50-49A6-B341-92A702C32466}"/>
    <cellStyle name="Currency 2 2 4 3 2 3 2 2 2" xfId="5278" xr:uid="{1EEB0C5A-8BA9-4FFA-9E1E-CB72CC4EE01A}"/>
    <cellStyle name="Currency 2 2 4 3 2 3 2 3" xfId="5279" xr:uid="{F2773508-DFCB-47B5-906B-1A9F24000493}"/>
    <cellStyle name="Currency 2 2 4 3 2 3 2 4" xfId="5280" xr:uid="{BF4E5643-A794-4F16-9DC4-F845B5D712C8}"/>
    <cellStyle name="Currency 2 2 4 3 2 3 2 5" xfId="5281" xr:uid="{37A3A727-23FD-41B4-ADB1-3E661BF6793F}"/>
    <cellStyle name="Currency 2 2 4 3 2 3 3" xfId="5282" xr:uid="{781D237C-E155-4A4A-A2C2-2D8D98F0709F}"/>
    <cellStyle name="Currency 2 2 4 3 2 3 3 2" xfId="5283" xr:uid="{1F8053D2-C2C1-4DFA-9592-6D90013FCC60}"/>
    <cellStyle name="Currency 2 2 4 3 2 3 4" xfId="5284" xr:uid="{C31E20A6-0100-47C0-A8D3-D25289672872}"/>
    <cellStyle name="Currency 2 2 4 3 2 3 5" xfId="5285" xr:uid="{20288350-FEA3-4B08-8EF2-A24A2AE9FA7B}"/>
    <cellStyle name="Currency 2 2 4 3 2 4" xfId="5286" xr:uid="{8C3BEE50-C7CC-4DE1-A58C-855F91401D69}"/>
    <cellStyle name="Currency 2 2 4 3 2 5" xfId="5287" xr:uid="{C0D548AA-4BB3-4814-A25A-9818C06A4640}"/>
    <cellStyle name="Currency 2 2 4 3 2 6" xfId="5288" xr:uid="{BE44523C-4328-498F-B548-6CE7FE24FA53}"/>
    <cellStyle name="Currency 2 2 4 3 2 6 2" xfId="5289" xr:uid="{85CFBD0B-12A7-4249-9949-79B762737AE1}"/>
    <cellStyle name="Currency 2 2 4 3 2 7" xfId="5290" xr:uid="{DFF52D3A-7F0F-4DE6-8614-F979BF634476}"/>
    <cellStyle name="Currency 2 2 4 3 2 8" xfId="5291" xr:uid="{05BB8DAF-6783-4E20-97BD-6F642DD65767}"/>
    <cellStyle name="Currency 2 2 4 3 2 9" xfId="5292" xr:uid="{194AA8CA-BA5B-42E3-A4CF-82EB9D903FA9}"/>
    <cellStyle name="Currency 2 2 4 3 3" xfId="5293" xr:uid="{6BD2A5CC-1D8F-4CF1-A6CA-80E6AD66EF52}"/>
    <cellStyle name="Currency 2 2 4 3 4" xfId="5294" xr:uid="{544A1773-0211-435E-BFAC-5DE20C03EA90}"/>
    <cellStyle name="Currency 2 2 4 3 5" xfId="5295" xr:uid="{023672E5-9B79-4078-81A1-67E49C04EF99}"/>
    <cellStyle name="Currency 2 2 4 3 6" xfId="5296" xr:uid="{9F544987-CE1B-4743-A6E2-A7C82BAB131C}"/>
    <cellStyle name="Currency 2 2 4 3 7" xfId="5297" xr:uid="{6FF9E6AE-FEC2-4451-BC0E-18EC8DAD0ADA}"/>
    <cellStyle name="Currency 2 2 4 3 8" xfId="5298" xr:uid="{A404FCCF-9BE7-4EF4-AE2F-D0BFD29C7115}"/>
    <cellStyle name="Currency 2 2 4 3 8 2" xfId="5299" xr:uid="{060A7619-6F7A-4EBC-8536-B1CCFDE83605}"/>
    <cellStyle name="Currency 2 2 4 3 8 2 2" xfId="5300" xr:uid="{CEAA1996-EC66-4E07-99A6-C8089CB397E3}"/>
    <cellStyle name="Currency 2 2 4 3 8 2 2 2" xfId="5301" xr:uid="{6E99A074-282C-4E55-A3CB-35AD3E72986D}"/>
    <cellStyle name="Currency 2 2 4 3 8 2 3" xfId="5302" xr:uid="{107A06E4-3494-4861-81C7-D368D531F7C3}"/>
    <cellStyle name="Currency 2 2 4 3 8 2 4" xfId="5303" xr:uid="{85416DEA-43E5-40D4-BA12-B4372DF9F974}"/>
    <cellStyle name="Currency 2 2 4 3 8 2 5" xfId="5304" xr:uid="{CFAE951B-ECB7-4629-AFCE-3F34CF7979DA}"/>
    <cellStyle name="Currency 2 2 4 3 8 3" xfId="5305" xr:uid="{90CF0B6E-4BFC-4D9D-9C33-6F5FFE87464E}"/>
    <cellStyle name="Currency 2 2 4 3 8 3 2" xfId="5306" xr:uid="{ACF2CDFC-5CE5-4BB0-A682-D2F46E60F423}"/>
    <cellStyle name="Currency 2 2 4 3 8 4" xfId="5307" xr:uid="{739E43E2-9EB3-49A0-A6A4-29C85D9B7218}"/>
    <cellStyle name="Currency 2 2 4 3 8 5" xfId="5308" xr:uid="{878EC411-6C8B-408B-A850-C15424CE8C25}"/>
    <cellStyle name="Currency 2 2 4 3 9" xfId="5309" xr:uid="{0D9EFC47-8917-48CA-B889-E0DF719288A9}"/>
    <cellStyle name="Currency 2 2 4 4" xfId="5310" xr:uid="{B16812E4-1EF0-4EA3-B75D-1D401CD50E7C}"/>
    <cellStyle name="Currency 2 2 4 4 2" xfId="5311" xr:uid="{AFE66A77-2467-4C05-81FA-45EF97B1B30E}"/>
    <cellStyle name="Currency 2 2 4 4 2 2" xfId="5312" xr:uid="{E396933D-4492-4972-8E62-F34FDAF0E9B9}"/>
    <cellStyle name="Currency 2 2 4 4 2 2 2" xfId="5313" xr:uid="{3FBDAAD8-D3C8-42E4-AC1C-72F1C3D35BB6}"/>
    <cellStyle name="Currency 2 2 4 4 2 2 2 2" xfId="5314" xr:uid="{DBDB5149-B095-40CA-8AAF-57FFCEED4BCE}"/>
    <cellStyle name="Currency 2 2 4 4 2 2 2 2 2" xfId="5315" xr:uid="{A82E6782-F9BB-4005-8E4C-D064923A435C}"/>
    <cellStyle name="Currency 2 2 4 4 2 2 2 3" xfId="5316" xr:uid="{517BA6D6-F762-4E79-86B5-862F6275F23B}"/>
    <cellStyle name="Currency 2 2 4 4 2 2 2 4" xfId="5317" xr:uid="{AEAFF56C-7011-4B2F-861F-BFEE93BFB45B}"/>
    <cellStyle name="Currency 2 2 4 4 2 2 2 5" xfId="5318" xr:uid="{9E172839-B251-4878-9575-89BFCF554080}"/>
    <cellStyle name="Currency 2 2 4 4 2 2 3" xfId="5319" xr:uid="{40565360-AE78-47F9-A674-AC37028F3281}"/>
    <cellStyle name="Currency 2 2 4 4 2 2 3 2" xfId="5320" xr:uid="{3BC725B4-E5A2-4DD0-8D7B-420B7C199C7E}"/>
    <cellStyle name="Currency 2 2 4 4 2 2 4" xfId="5321" xr:uid="{A7CB9C80-8818-4C43-AA6A-249877A6F4FF}"/>
    <cellStyle name="Currency 2 2 4 4 2 2 5" xfId="5322" xr:uid="{F6EB5BB0-D053-4E6C-A598-7D238EC0DC9D}"/>
    <cellStyle name="Currency 2 2 4 4 2 3" xfId="5323" xr:uid="{66E30A7B-FA82-4823-93CF-C5FDC6478D63}"/>
    <cellStyle name="Currency 2 2 4 4 2 4" xfId="5324" xr:uid="{63F851F8-EAA7-48DC-A5ED-8836617A5236}"/>
    <cellStyle name="Currency 2 2 4 4 2 5" xfId="5325" xr:uid="{7697F81C-7D49-461C-B915-202C208BF129}"/>
    <cellStyle name="Currency 2 2 4 4 2 6" xfId="5326" xr:uid="{6E0554AF-C51B-4FE4-B8DA-8C0476C3E6BA}"/>
    <cellStyle name="Currency 2 2 4 4 2 6 2" xfId="5327" xr:uid="{AE07A7A0-2608-436E-9D06-D419FDB07402}"/>
    <cellStyle name="Currency 2 2 4 4 2 7" xfId="5328" xr:uid="{F277F32C-14A4-4684-8678-9FD006F00DAD}"/>
    <cellStyle name="Currency 2 2 4 4 2 8" xfId="5329" xr:uid="{09B2A059-198B-48B8-8D55-CD9857B06569}"/>
    <cellStyle name="Currency 2 2 4 4 2 9" xfId="5330" xr:uid="{16A2C62B-0D88-4E64-B850-E519CA059015}"/>
    <cellStyle name="Currency 2 2 4 4 3" xfId="5331" xr:uid="{0BD62054-B28B-41B4-8B39-8178892CF9EC}"/>
    <cellStyle name="Currency 2 2 4 4 3 2" xfId="5332" xr:uid="{20495BE5-1AE6-4F2F-AC83-C94B486A1129}"/>
    <cellStyle name="Currency 2 2 4 4 3 2 2" xfId="5333" xr:uid="{EF3ECFF5-7B59-43EF-94F2-2EC633027921}"/>
    <cellStyle name="Currency 2 2 4 4 3 2 2 2" xfId="5334" xr:uid="{BDFCB39A-DF6E-4323-9ADE-443EA54166D5}"/>
    <cellStyle name="Currency 2 2 4 4 3 2 3" xfId="5335" xr:uid="{426E13BA-A9BB-4A94-84E1-94011E94544A}"/>
    <cellStyle name="Currency 2 2 4 4 3 2 4" xfId="5336" xr:uid="{551EC0AC-7317-4198-B54D-6F2CA976A6B2}"/>
    <cellStyle name="Currency 2 2 4 4 3 2 5" xfId="5337" xr:uid="{A2FD09BB-39DB-428B-BA4A-DDA2711CD63A}"/>
    <cellStyle name="Currency 2 2 4 4 3 3" xfId="5338" xr:uid="{9AF735B0-D679-4E50-A637-53389FFE20B1}"/>
    <cellStyle name="Currency 2 2 4 4 3 3 2" xfId="5339" xr:uid="{323CE15A-2DCE-4411-9482-111754478BED}"/>
    <cellStyle name="Currency 2 2 4 4 3 4" xfId="5340" xr:uid="{EA2BAB41-AFAF-42C8-B6ED-FBDF12B69591}"/>
    <cellStyle name="Currency 2 2 4 4 3 5" xfId="5341" xr:uid="{77DAB965-7000-4EDB-886E-26C0FA7225B8}"/>
    <cellStyle name="Currency 2 2 4 4 4" xfId="5342" xr:uid="{49981328-A69B-4591-BB00-47CC54275E1B}"/>
    <cellStyle name="Currency 2 2 4 4 5" xfId="5343" xr:uid="{447F62BE-28B4-4B7B-8D13-FD0A21C22B22}"/>
    <cellStyle name="Currency 2 2 4 4 6" xfId="5344" xr:uid="{F4D6A1D6-5946-4BE6-A9BB-1D5C9D8C83F8}"/>
    <cellStyle name="Currency 2 2 4 4 6 2" xfId="5345" xr:uid="{730812DC-5BEB-4B52-AD99-B8408B90938F}"/>
    <cellStyle name="Currency 2 2 4 4 7" xfId="5346" xr:uid="{A0F7BA9B-C111-45BD-A037-C2AA41C53783}"/>
    <cellStyle name="Currency 2 2 4 4 8" xfId="5347" xr:uid="{1A2A4302-438A-4D25-830C-BD2D483D3928}"/>
    <cellStyle name="Currency 2 2 4 4 9" xfId="5348" xr:uid="{AF59DC7A-B7BF-4EA4-A2CB-411B0B6C2E86}"/>
    <cellStyle name="Currency 2 2 4 5" xfId="5349" xr:uid="{9AC1A8BC-D961-404A-B0FA-56842ACDC2AF}"/>
    <cellStyle name="Currency 2 2 4 5 2" xfId="5350" xr:uid="{9CDD50AF-66F5-4221-ACE3-7BDBD5432C25}"/>
    <cellStyle name="Currency 2 2 4 5 3" xfId="5351" xr:uid="{8D554A93-5AE6-4834-8E53-C4074F000698}"/>
    <cellStyle name="Currency 2 2 4 6" xfId="5352" xr:uid="{ECA6ED5B-C7D2-4EE2-B057-0B2F434F9C18}"/>
    <cellStyle name="Currency 2 2 4 6 2" xfId="5353" xr:uid="{01A46F4A-03F3-4109-A874-76428D8B726C}"/>
    <cellStyle name="Currency 2 2 4 6 3" xfId="5354" xr:uid="{A9F602ED-C9FB-4176-81FD-99C13F5ECBE7}"/>
    <cellStyle name="Currency 2 2 4 7" xfId="5355" xr:uid="{89F2A268-C407-42EC-8D00-E9538949F31D}"/>
    <cellStyle name="Currency 2 2 4 7 2" xfId="5356" xr:uid="{57929EE2-13A0-40A9-A16E-107E38A3EA1A}"/>
    <cellStyle name="Currency 2 2 4 7 3" xfId="5357" xr:uid="{E94B8C3A-2E46-4AE9-8AD0-A1D6CDE81756}"/>
    <cellStyle name="Currency 2 2 4 8" xfId="5358" xr:uid="{448C9955-9361-45B0-A558-E945B4FB6354}"/>
    <cellStyle name="Currency 2 2 4 8 2" xfId="5359" xr:uid="{8F96B4B9-B45F-46E1-8736-F0A0607E88C0}"/>
    <cellStyle name="Currency 2 2 4 8 3" xfId="5360" xr:uid="{B7B402A4-22CF-4EE4-A323-251367DAADE7}"/>
    <cellStyle name="Currency 2 2 4 9" xfId="5361" xr:uid="{3EA09174-0771-431A-A7F8-C459FE6B49FA}"/>
    <cellStyle name="Currency 2 2 4 9 2" xfId="5362" xr:uid="{EE34F178-4A45-41E6-841B-A67DC9216848}"/>
    <cellStyle name="Currency 2 2 4 9 2 2" xfId="5363" xr:uid="{7E622A34-BD3E-4420-AE4B-2612F1A3F5A7}"/>
    <cellStyle name="Currency 2 2 4 9 2 2 2" xfId="5364" xr:uid="{F39EFFAE-D393-4DF0-8058-18AFA528D46B}"/>
    <cellStyle name="Currency 2 2 4 9 2 3" xfId="5365" xr:uid="{0486CBB6-3B03-4006-AF00-CE86D80F2403}"/>
    <cellStyle name="Currency 2 2 4 9 2 4" xfId="5366" xr:uid="{D9E1BAD2-5E53-4456-91CC-155A9CF2C12F}"/>
    <cellStyle name="Currency 2 2 4 9 2 5" xfId="5367" xr:uid="{A3DDA848-F52E-4146-917C-F55FC84F9E8C}"/>
    <cellStyle name="Currency 2 2 4 9 3" xfId="5368" xr:uid="{132EEDB5-587E-44E8-B734-B4C3AEE02AD7}"/>
    <cellStyle name="Currency 2 2 4 9 3 2" xfId="5369" xr:uid="{8814AD43-8AEF-4F76-8B31-03DEAB9AC361}"/>
    <cellStyle name="Currency 2 2 4 9 4" xfId="5370" xr:uid="{903CDD55-8050-4B1A-A6D9-563CA8DFF581}"/>
    <cellStyle name="Currency 2 2 4 9 5" xfId="5371" xr:uid="{31136DE2-87CA-4D5E-833A-8B5AEDB309BB}"/>
    <cellStyle name="Currency 2 2 5" xfId="5372" xr:uid="{F2366C33-0D5F-4054-825F-DB3933B1B4B9}"/>
    <cellStyle name="Currency 2 2 5 10" xfId="5373" xr:uid="{EB6D7C3B-9521-49BF-A623-9C278A9D9C1D}"/>
    <cellStyle name="Currency 2 2 5 11" xfId="5374" xr:uid="{51B0A779-54A2-4B0E-A757-C73321969AD5}"/>
    <cellStyle name="Currency 2 2 5 12" xfId="5375" xr:uid="{2D365456-C402-48E2-AECE-1953C5B172E2}"/>
    <cellStyle name="Currency 2 2 5 12 2" xfId="5376" xr:uid="{D9F80FC8-F93C-4C95-A969-3C9894A99F86}"/>
    <cellStyle name="Currency 2 2 5 13" xfId="5377" xr:uid="{7A48D570-F05F-480B-BEF3-F5290C8BFF5D}"/>
    <cellStyle name="Currency 2 2 5 14" xfId="5378" xr:uid="{DBA28E82-9CF8-4B1B-839F-B8CDDD72F89C}"/>
    <cellStyle name="Currency 2 2 5 15" xfId="5379" xr:uid="{309D3854-6DD0-4814-B888-C171987DA707}"/>
    <cellStyle name="Currency 2 2 5 2" xfId="5380" xr:uid="{7E79AD0A-078B-4750-9C50-E14521A1F979}"/>
    <cellStyle name="Currency 2 2 5 2 2" xfId="5381" xr:uid="{A9AA0342-AD74-47F8-90D7-60BA6D3CE748}"/>
    <cellStyle name="Currency 2 2 5 2 2 2" xfId="5382" xr:uid="{7A81F77D-C2A8-470A-A145-DAA83F40C458}"/>
    <cellStyle name="Currency 2 2 5 2 2 2 2" xfId="5383" xr:uid="{A5FC7AA4-CC7E-4A77-BD11-6C476498FEBF}"/>
    <cellStyle name="Currency 2 2 5 2 2 2 2 2" xfId="5384" xr:uid="{A27B79D4-2567-4FB8-83C1-7FB287F7137C}"/>
    <cellStyle name="Currency 2 2 5 2 2 2 2 2 2" xfId="5385" xr:uid="{0969F8AE-52F4-4532-B13D-B8DAFA9A65F9}"/>
    <cellStyle name="Currency 2 2 5 2 2 2 2 3" xfId="5386" xr:uid="{227899AF-B27C-42F8-8474-CD025A37F547}"/>
    <cellStyle name="Currency 2 2 5 2 2 2 2 4" xfId="5387" xr:uid="{AFBB6740-0FC3-4AA9-A9B6-F575E5AD203D}"/>
    <cellStyle name="Currency 2 2 5 2 2 2 2 5" xfId="5388" xr:uid="{029CF92F-74D9-45EA-8286-C01349BF1B52}"/>
    <cellStyle name="Currency 2 2 5 2 2 2 3" xfId="5389" xr:uid="{03C0FF59-7FD8-48E9-ACBA-709F7F369484}"/>
    <cellStyle name="Currency 2 2 5 2 2 2 3 2" xfId="5390" xr:uid="{AC67C100-A16F-489A-997C-843104BD95C5}"/>
    <cellStyle name="Currency 2 2 5 2 2 2 4" xfId="5391" xr:uid="{86F7B8F6-FC97-4F77-96FE-911D55D73226}"/>
    <cellStyle name="Currency 2 2 5 2 2 2 5" xfId="5392" xr:uid="{3A4FE151-B05C-4AF7-94E7-2A7FF60E416A}"/>
    <cellStyle name="Currency 2 2 5 2 2 3" xfId="5393" xr:uid="{EBA41656-8C99-45B4-9136-F55840289919}"/>
    <cellStyle name="Currency 2 2 5 2 2 4" xfId="5394" xr:uid="{8F01D60C-C4EE-4F0B-95A8-559AB331F05D}"/>
    <cellStyle name="Currency 2 2 5 2 2 5" xfId="5395" xr:uid="{0CB22884-376D-4005-B49E-502AA7E7987E}"/>
    <cellStyle name="Currency 2 2 5 2 2 6" xfId="5396" xr:uid="{71A7701D-6D34-4A82-AA46-787AAEDDE982}"/>
    <cellStyle name="Currency 2 2 5 2 2 6 2" xfId="5397" xr:uid="{56DCB625-3F05-47A9-9827-D67A30AEB622}"/>
    <cellStyle name="Currency 2 2 5 2 2 7" xfId="5398" xr:uid="{087C2204-F79A-46BC-806F-641C6B4FA6DC}"/>
    <cellStyle name="Currency 2 2 5 2 2 8" xfId="5399" xr:uid="{276A9C87-2382-4AFF-B3DD-32F2EEB046C7}"/>
    <cellStyle name="Currency 2 2 5 2 2 9" xfId="5400" xr:uid="{97E3CF2B-F56C-4F06-A9E6-84396FD39A7A}"/>
    <cellStyle name="Currency 2 2 5 2 3" xfId="5401" xr:uid="{7A735E20-EC9A-44E0-82A0-304BA7B53BA8}"/>
    <cellStyle name="Currency 2 2 5 2 3 2" xfId="5402" xr:uid="{56A6D935-2509-4CD3-BCCF-C3A11D193007}"/>
    <cellStyle name="Currency 2 2 5 2 3 2 2" xfId="5403" xr:uid="{C7CD66CF-E1A4-422A-A999-EFF336D6E85E}"/>
    <cellStyle name="Currency 2 2 5 2 3 2 2 2" xfId="5404" xr:uid="{1786727B-596B-474E-B212-6A4C5A526EA5}"/>
    <cellStyle name="Currency 2 2 5 2 3 2 3" xfId="5405" xr:uid="{C6314D23-E283-469B-8123-E111CFD92503}"/>
    <cellStyle name="Currency 2 2 5 2 3 2 4" xfId="5406" xr:uid="{4204032D-4F2F-49A6-AA17-FFEDEE6B2F4B}"/>
    <cellStyle name="Currency 2 2 5 2 3 2 5" xfId="5407" xr:uid="{83F64F35-0891-41C2-9F40-6FE5310D5FEA}"/>
    <cellStyle name="Currency 2 2 5 2 3 3" xfId="5408" xr:uid="{BE834944-51BD-40E7-8422-C9658ABAEBF3}"/>
    <cellStyle name="Currency 2 2 5 2 3 3 2" xfId="5409" xr:uid="{CC5A46F1-F406-4888-A305-03F5DC75E7FD}"/>
    <cellStyle name="Currency 2 2 5 2 3 4" xfId="5410" xr:uid="{B7C5FCD6-D499-4479-BCCF-B1F19B821E36}"/>
    <cellStyle name="Currency 2 2 5 2 3 5" xfId="5411" xr:uid="{30D72D3F-C302-4211-ACD6-3A7D803D6711}"/>
    <cellStyle name="Currency 2 2 5 2 4" xfId="5412" xr:uid="{8331FB40-BCD5-4665-873B-7A3A7E106C88}"/>
    <cellStyle name="Currency 2 2 5 2 5" xfId="5413" xr:uid="{7F045CCE-AD20-4550-972A-C35D28C7B899}"/>
    <cellStyle name="Currency 2 2 5 2 6" xfId="5414" xr:uid="{CBAE57DF-1EBA-4691-A188-D18A4B329F0D}"/>
    <cellStyle name="Currency 2 2 5 2 6 2" xfId="5415" xr:uid="{1E2BFD4C-E861-464C-84B9-CFDA104C7D9B}"/>
    <cellStyle name="Currency 2 2 5 2 7" xfId="5416" xr:uid="{F807AEAE-6A03-4159-85A3-205BD2E843D1}"/>
    <cellStyle name="Currency 2 2 5 2 8" xfId="5417" xr:uid="{7FFE1BD2-F320-43BE-9586-D367E7D7C652}"/>
    <cellStyle name="Currency 2 2 5 2 9" xfId="5418" xr:uid="{8B9F1FB8-04EB-42CF-BC51-CAF494915FBF}"/>
    <cellStyle name="Currency 2 2 5 3" xfId="5419" xr:uid="{D48BB877-F169-4907-AFFD-241A76E1467E}"/>
    <cellStyle name="Currency 2 2 5 3 2" xfId="5420" xr:uid="{4AC3CD1B-2628-4F13-B8F6-681E9E17ED29}"/>
    <cellStyle name="Currency 2 2 5 3 3" xfId="5421" xr:uid="{04E0110E-B278-440A-8FAD-800DEDB5E618}"/>
    <cellStyle name="Currency 2 2 5 4" xfId="5422" xr:uid="{2557EC42-9439-49F7-8025-0562DD9B1B1E}"/>
    <cellStyle name="Currency 2 2 5 4 2" xfId="5423" xr:uid="{C570770F-9845-4FB6-81AC-233A585CCA26}"/>
    <cellStyle name="Currency 2 2 5 4 3" xfId="5424" xr:uid="{91D883FF-5A60-4A0C-B835-7BA359A81720}"/>
    <cellStyle name="Currency 2 2 5 5" xfId="5425" xr:uid="{381F2C70-105A-487C-9BE9-12C03C5A142F}"/>
    <cellStyle name="Currency 2 2 5 5 2" xfId="5426" xr:uid="{43EC27D1-A339-4C0E-AE31-24ABF23A75D9}"/>
    <cellStyle name="Currency 2 2 5 5 3" xfId="5427" xr:uid="{DE60050C-ACC7-4A97-B02F-074B9696FE37}"/>
    <cellStyle name="Currency 2 2 5 6" xfId="5428" xr:uid="{7CD81A16-3CE6-47D9-8A35-82DE0870074C}"/>
    <cellStyle name="Currency 2 2 5 6 2" xfId="5429" xr:uid="{1A05B9ED-EC2C-4C68-9B6F-903EE15D4996}"/>
    <cellStyle name="Currency 2 2 5 6 3" xfId="5430" xr:uid="{43C05C8F-D7B2-4341-80E0-1226F2BEA3A7}"/>
    <cellStyle name="Currency 2 2 5 7" xfId="5431" xr:uid="{0315CB17-DECD-464D-9260-8D167D4DD385}"/>
    <cellStyle name="Currency 2 2 5 7 2" xfId="5432" xr:uid="{9C5D057D-B1AB-4B3F-ABCF-43EAA1ADE033}"/>
    <cellStyle name="Currency 2 2 5 7 3" xfId="5433" xr:uid="{310A9BD2-64CA-4A42-AA8D-5C18731058D7}"/>
    <cellStyle name="Currency 2 2 5 8" xfId="5434" xr:uid="{66CDA006-E183-44DE-8C1B-55D65F25D6A8}"/>
    <cellStyle name="Currency 2 2 5 8 2" xfId="5435" xr:uid="{FF5FC887-2C75-4A2A-AC08-8C264CF79703}"/>
    <cellStyle name="Currency 2 2 5 8 2 2" xfId="5436" xr:uid="{C394D4A2-F7BC-4035-B3A5-3968A10D16CD}"/>
    <cellStyle name="Currency 2 2 5 8 2 2 2" xfId="5437" xr:uid="{99AAFE5E-6838-4283-98F8-C46C7F2320A3}"/>
    <cellStyle name="Currency 2 2 5 8 2 3" xfId="5438" xr:uid="{2AA22211-6DD1-4754-A4D9-CF5CDA1C42DA}"/>
    <cellStyle name="Currency 2 2 5 8 2 4" xfId="5439" xr:uid="{3EF05F61-EB60-4D3F-811D-7126988F9664}"/>
    <cellStyle name="Currency 2 2 5 8 2 5" xfId="5440" xr:uid="{945DA479-2EB1-4FCC-922E-6EE5880C3304}"/>
    <cellStyle name="Currency 2 2 5 8 3" xfId="5441" xr:uid="{EB001E26-3C68-4A78-A7EA-19108EEE6B62}"/>
    <cellStyle name="Currency 2 2 5 8 3 2" xfId="5442" xr:uid="{33FE371C-23F7-47B9-A915-FE9A7E2FE84D}"/>
    <cellStyle name="Currency 2 2 5 8 4" xfId="5443" xr:uid="{25EB1340-AFA6-4B2B-BF12-461E879D89CF}"/>
    <cellStyle name="Currency 2 2 5 8 5" xfId="5444" xr:uid="{E90FA88B-038A-488E-96F4-72D4AD97E40B}"/>
    <cellStyle name="Currency 2 2 5 9" xfId="5445" xr:uid="{56C43AE6-91DD-4BEF-A7AD-AE77474DA830}"/>
    <cellStyle name="Currency 2 2 6" xfId="5446" xr:uid="{BE62A66E-2F8D-4D7B-9B01-801365EB0A11}"/>
    <cellStyle name="Currency 2 2 6 2" xfId="5447" xr:uid="{E4C59F95-B89B-4BFF-A98C-927D6D7C7889}"/>
    <cellStyle name="Currency 2 2 6 3" xfId="5448" xr:uid="{A848B9F1-5617-40CC-A676-4C079950CA58}"/>
    <cellStyle name="Currency 2 2 7" xfId="5449" xr:uid="{B49A8967-8F76-4B1D-9101-1BA25A54594C}"/>
    <cellStyle name="Currency 2 2 7 2" xfId="5450" xr:uid="{4DC0D096-03C5-4DEA-A2E0-BC1E4CA6D843}"/>
    <cellStyle name="Currency 2 2 7 2 2" xfId="5451" xr:uid="{B50C08F8-48DA-4BC6-AAAD-0C052725FAFE}"/>
    <cellStyle name="Currency 2 2 7 2 2 2" xfId="5452" xr:uid="{A6F97E1B-3DFA-4C7E-9848-27505EF717CE}"/>
    <cellStyle name="Currency 2 2 7 2 2 2 2" xfId="5453" xr:uid="{715423EB-2E93-42D6-BC24-E598AFF70F30}"/>
    <cellStyle name="Currency 2 2 7 2 2 2 2 2" xfId="5454" xr:uid="{5635A44A-4A60-4770-BA8B-A3991F832682}"/>
    <cellStyle name="Currency 2 2 7 2 2 2 3" xfId="5455" xr:uid="{90E98104-81B1-4456-A86A-45450F792D32}"/>
    <cellStyle name="Currency 2 2 7 2 2 2 4" xfId="5456" xr:uid="{F5158BBD-6BE5-4F97-A5A1-47590282A68B}"/>
    <cellStyle name="Currency 2 2 7 2 2 2 5" xfId="5457" xr:uid="{E89D66D9-075A-4AFF-A5D3-FBB3A1EB8A0E}"/>
    <cellStyle name="Currency 2 2 7 2 2 3" xfId="5458" xr:uid="{B32AF16B-E85F-422E-9D4D-955A0075CCA0}"/>
    <cellStyle name="Currency 2 2 7 2 2 3 2" xfId="5459" xr:uid="{4EE8F32F-B662-4B83-99B6-E66881C9052D}"/>
    <cellStyle name="Currency 2 2 7 2 2 4" xfId="5460" xr:uid="{FA3DB325-86FA-4963-8841-F982F2B30F8E}"/>
    <cellStyle name="Currency 2 2 7 2 2 5" xfId="5461" xr:uid="{0412C141-A404-4BAD-B733-75F68A8C17F8}"/>
    <cellStyle name="Currency 2 2 7 2 3" xfId="5462" xr:uid="{FD829311-0451-460D-96CD-1535A47D669A}"/>
    <cellStyle name="Currency 2 2 7 2 4" xfId="5463" xr:uid="{0A2F641D-5652-4AB2-A1FC-F91E9306736A}"/>
    <cellStyle name="Currency 2 2 7 2 5" xfId="5464" xr:uid="{D9192D16-4005-416F-9394-212752775E1B}"/>
    <cellStyle name="Currency 2 2 7 2 6" xfId="5465" xr:uid="{DB758586-C229-4317-A386-EDAFD92D7735}"/>
    <cellStyle name="Currency 2 2 7 2 6 2" xfId="5466" xr:uid="{30AAD3C4-5AA5-465A-A518-63C1C070EE8C}"/>
    <cellStyle name="Currency 2 2 7 2 7" xfId="5467" xr:uid="{511F57BB-920E-4FCF-B3FC-9CF859B1FB29}"/>
    <cellStyle name="Currency 2 2 7 2 8" xfId="5468" xr:uid="{DD84555A-EDD5-4EE3-A6E2-AA2434981CCA}"/>
    <cellStyle name="Currency 2 2 7 2 9" xfId="5469" xr:uid="{44EB64FC-219C-48F8-B237-57E9BE4BF7CD}"/>
    <cellStyle name="Currency 2 2 7 3" xfId="5470" xr:uid="{3EDFEEC2-A62A-441D-B291-848CC8951D6D}"/>
    <cellStyle name="Currency 2 2 7 3 2" xfId="5471" xr:uid="{3035FC0F-DA7C-4DEE-A1C0-99BD9C038B92}"/>
    <cellStyle name="Currency 2 2 7 3 2 2" xfId="5472" xr:uid="{0F776D23-17E7-4835-9F13-523235A2DC6F}"/>
    <cellStyle name="Currency 2 2 7 3 2 2 2" xfId="5473" xr:uid="{1A6E91BF-8B2D-4DC4-878E-E1501CB2D811}"/>
    <cellStyle name="Currency 2 2 7 3 2 3" xfId="5474" xr:uid="{FBE1241F-173A-446A-B04C-699EF7B79478}"/>
    <cellStyle name="Currency 2 2 7 3 2 4" xfId="5475" xr:uid="{454570CE-303D-4D6B-B051-7F6827E369FA}"/>
    <cellStyle name="Currency 2 2 7 3 2 5" xfId="5476" xr:uid="{D18A67BE-ACAB-4EF3-99E2-804CC17A754D}"/>
    <cellStyle name="Currency 2 2 7 3 3" xfId="5477" xr:uid="{E9D55EAC-DF34-4F5F-A5BF-F03069A147DB}"/>
    <cellStyle name="Currency 2 2 7 3 3 2" xfId="5478" xr:uid="{C449D404-3B43-43EC-9FD5-88F8662769AE}"/>
    <cellStyle name="Currency 2 2 7 3 4" xfId="5479" xr:uid="{22AD65BA-70DE-4731-A822-070BEDF784AF}"/>
    <cellStyle name="Currency 2 2 7 3 5" xfId="5480" xr:uid="{F8290393-CD05-403A-B6F9-9A4665A25356}"/>
    <cellStyle name="Currency 2 2 7 4" xfId="5481" xr:uid="{8D8D6B9E-8ADF-428C-AF1A-4B3E291DD122}"/>
    <cellStyle name="Currency 2 2 7 5" xfId="5482" xr:uid="{B6FA47C0-668F-4523-8E9E-4D24972C0DF9}"/>
    <cellStyle name="Currency 2 2 7 6" xfId="5483" xr:uid="{CC3A3E5D-6F28-407D-90BB-AB831F016294}"/>
    <cellStyle name="Currency 2 2 7 6 2" xfId="5484" xr:uid="{56992FD3-B11F-4152-A718-66CE9167DCA9}"/>
    <cellStyle name="Currency 2 2 7 7" xfId="5485" xr:uid="{6A5ED23F-286E-4237-AC1E-CC4E2ECA326E}"/>
    <cellStyle name="Currency 2 2 7 8" xfId="5486" xr:uid="{77E85462-6979-427E-BD40-D9E70C4F4168}"/>
    <cellStyle name="Currency 2 2 7 9" xfId="5487" xr:uid="{243F71F8-8391-402E-A3CD-0C64C111358D}"/>
    <cellStyle name="Currency 2 2 8" xfId="5488" xr:uid="{7FA6CB58-2EBB-467D-94CE-F584B6783B17}"/>
    <cellStyle name="Currency 2 2 9" xfId="5489" xr:uid="{1F49F868-48E7-4D89-8DE6-33FEF141FD01}"/>
    <cellStyle name="Currency 2 20" xfId="5490" xr:uid="{6E9E9B0F-6EDB-4081-98B8-4E0032B0689B}"/>
    <cellStyle name="Currency 2 21" xfId="5491" xr:uid="{BD1AC4E8-BB6D-4066-A06F-4CB4992DF608}"/>
    <cellStyle name="Currency 2 22" xfId="5492" xr:uid="{983567FD-FC14-42C8-A509-B1496962699C}"/>
    <cellStyle name="Currency 2 22 2" xfId="5493" xr:uid="{2BC10D2B-3D15-4BC4-A99A-48F6F11C9280}"/>
    <cellStyle name="Currency 2 22 2 2" xfId="5494" xr:uid="{3504160A-F99C-4B4B-BCD9-011212602A50}"/>
    <cellStyle name="Currency 2 22 2 2 2" xfId="5495" xr:uid="{CD17F49A-56DB-428C-8FDB-5E00BA213A48}"/>
    <cellStyle name="Currency 2 22 2 3" xfId="5496" xr:uid="{9BF6B323-9800-4C57-8A43-3A04B5D8434F}"/>
    <cellStyle name="Currency 2 22 2 4" xfId="5497" xr:uid="{2988C421-95B0-4A23-A0BD-2FC83CD0CCD7}"/>
    <cellStyle name="Currency 2 22 2 5" xfId="5498" xr:uid="{707D6AA1-CE56-4C20-BD28-85F1BACD9FE7}"/>
    <cellStyle name="Currency 2 22 3" xfId="5499" xr:uid="{787917E8-B419-474C-BE75-742F01A9B739}"/>
    <cellStyle name="Currency 2 22 3 2" xfId="5500" xr:uid="{1BDC5AC0-26FF-4CD8-BFB0-E11D9507A842}"/>
    <cellStyle name="Currency 2 22 4" xfId="5501" xr:uid="{BA24CF75-EBDD-49BE-AEC3-26CA2A476756}"/>
    <cellStyle name="Currency 2 22 5" xfId="5502" xr:uid="{E799B21E-F922-4960-8653-F22E6C123A36}"/>
    <cellStyle name="Currency 2 23" xfId="5503" xr:uid="{7B25288C-591D-4C19-B45F-8FEC0F712731}"/>
    <cellStyle name="Currency 2 24" xfId="5504" xr:uid="{A65CE482-1643-4343-853E-BA8195417EF0}"/>
    <cellStyle name="Currency 2 25" xfId="5505" xr:uid="{0C27086A-CD85-4F58-AB27-A2CF68B4C718}"/>
    <cellStyle name="Currency 2 26" xfId="5506" xr:uid="{3AE73588-3274-40C1-A0E2-71E3A205B5E7}"/>
    <cellStyle name="Currency 2 27" xfId="5507" xr:uid="{6F3E0F25-5588-49BB-92DA-4AA7D71D187A}"/>
    <cellStyle name="Currency 2 28" xfId="5508" xr:uid="{CCB5CCC7-47A8-46D3-ABB7-C0B59B8204DA}"/>
    <cellStyle name="Currency 2 29" xfId="5509" xr:uid="{51A52135-DD74-4313-873D-C4567242DE57}"/>
    <cellStyle name="Currency 2 3" xfId="5510" xr:uid="{E655FFFB-95DB-4C1D-AEA2-53906A75CBE4}"/>
    <cellStyle name="Currency 2 3 2" xfId="5511" xr:uid="{62C62634-B1E6-4BA5-9CC8-3E4B5C8C8C06}"/>
    <cellStyle name="Currency 2 3 2 2" xfId="5512" xr:uid="{A83A9F49-0385-4A4B-B28B-0AE54E287884}"/>
    <cellStyle name="Currency 2 3 2 3" xfId="5513" xr:uid="{BAFA2375-C891-4BC6-BC38-DC346F944C9F}"/>
    <cellStyle name="Currency 2 3 3" xfId="5514" xr:uid="{5416520A-112E-4AFB-803D-7F64F390AEC3}"/>
    <cellStyle name="Currency 2 3 3 2" xfId="5515" xr:uid="{0BA2D29C-E96C-46CA-8D4F-031A23373038}"/>
    <cellStyle name="Currency 2 3 3 3" xfId="5516" xr:uid="{B2EE12E0-29CD-443B-966E-A0A3D4DDD7BE}"/>
    <cellStyle name="Currency 2 3 4" xfId="5517" xr:uid="{85FE4232-A541-48D2-B300-DDC6BD1AD641}"/>
    <cellStyle name="Currency 2 3 5" xfId="5518" xr:uid="{7E2E9D8D-5660-4BA7-90E8-FE99AA952FDD}"/>
    <cellStyle name="Currency 2 30" xfId="5519" xr:uid="{6DF63B97-C4C0-4D19-B4B1-5748C06A1905}"/>
    <cellStyle name="Currency 2 31" xfId="5520" xr:uid="{3D510793-97F7-4DAB-9D35-103D65DFA339}"/>
    <cellStyle name="Currency 2 32" xfId="5521" xr:uid="{73DBF357-67D0-4690-AEB8-A3F2ADBBF9AC}"/>
    <cellStyle name="Currency 2 33" xfId="5522" xr:uid="{324E4379-90A9-43D1-B940-4E860D79A3CD}"/>
    <cellStyle name="Currency 2 34" xfId="5523" xr:uid="{91E5E49F-ECD8-4E69-A781-D2B8EA1D8A98}"/>
    <cellStyle name="Currency 2 35" xfId="5524" xr:uid="{A254AE44-F9D9-4A02-ABC3-98F89B28EB23}"/>
    <cellStyle name="Currency 2 36" xfId="5525" xr:uid="{BE3ACA61-4BE3-40BB-8C40-6530BA36896B}"/>
    <cellStyle name="Currency 2 37" xfId="5526" xr:uid="{C44792C0-7B14-4B17-A4CF-22ED91C0FA22}"/>
    <cellStyle name="Currency 2 38" xfId="5527" xr:uid="{41A1F5BD-B339-4F17-8000-C591D4D412EA}"/>
    <cellStyle name="Currency 2 39" xfId="5528" xr:uid="{397CA389-197F-44BC-8B44-B6A5EE1DA5DC}"/>
    <cellStyle name="Currency 2 4" xfId="5529" xr:uid="{DBADA245-7089-442D-98ED-5273C81EF7D9}"/>
    <cellStyle name="Currency 2 4 2" xfId="5530" xr:uid="{6446C77A-4365-4A92-B69F-662E9F7716A5}"/>
    <cellStyle name="Currency 2 4 3" xfId="5531" xr:uid="{63A3771D-01FE-4C2E-B11A-781546EAC871}"/>
    <cellStyle name="Currency 2 40" xfId="5532" xr:uid="{CD8D77AB-7299-4283-87E2-B49F7156CC2B}"/>
    <cellStyle name="Currency 2 41" xfId="5533" xr:uid="{9963BC52-97D3-4A25-BC2A-FC0CFC3C6148}"/>
    <cellStyle name="Currency 2 42" xfId="5534" xr:uid="{A2500B00-B1FF-4B52-84CE-C1956F2CB82A}"/>
    <cellStyle name="Currency 2 43" xfId="5535" xr:uid="{7B3CC33C-9917-4B6E-99C4-C21B8EB1A520}"/>
    <cellStyle name="Currency 2 44" xfId="5536" xr:uid="{1B074240-60BD-4F61-9351-C0D886443B70}"/>
    <cellStyle name="Currency 2 45" xfId="5537" xr:uid="{3486B1D1-1055-4307-9B1D-EF7A7FF069F2}"/>
    <cellStyle name="Currency 2 46" xfId="5538" xr:uid="{06A6C4B7-6872-4FBD-8875-2391A3EE72C6}"/>
    <cellStyle name="Currency 2 47" xfId="5539" xr:uid="{2FB1DE3E-7753-4990-AF5A-F3EAE163140C}"/>
    <cellStyle name="Currency 2 48" xfId="5540" xr:uid="{40052B19-158B-46FF-AAF5-66D1515972DC}"/>
    <cellStyle name="Currency 2 49" xfId="5541" xr:uid="{0207462E-1B9D-4D1F-AFB3-BE88C007A8A9}"/>
    <cellStyle name="Currency 2 5" xfId="5542" xr:uid="{148BD962-469D-4115-8C8F-9ADDEB64B3BF}"/>
    <cellStyle name="Currency 2 5 2" xfId="5543" xr:uid="{8037F80F-51EF-4F1B-8A97-E463AB9EEF5B}"/>
    <cellStyle name="Currency 2 5 3" xfId="5544" xr:uid="{AF1E484C-2DCF-4A57-8806-CCECED0BA8D8}"/>
    <cellStyle name="Currency 2 50" xfId="5545" xr:uid="{DD0B2D5B-7BD2-42E7-AF23-5245A4E80196}"/>
    <cellStyle name="Currency 2 51" xfId="5546" xr:uid="{ED2D8C46-A6C9-40E9-9036-8FBDFCAA9660}"/>
    <cellStyle name="Currency 2 52" xfId="5547" xr:uid="{E1ED5F66-66B1-4053-B815-D76B92138785}"/>
    <cellStyle name="Currency 2 53" xfId="5548" xr:uid="{F2EB41BB-4B09-470E-BC49-89A61DE11CC2}"/>
    <cellStyle name="Currency 2 54" xfId="5549" xr:uid="{DFD9F8F0-5D5E-410F-B349-1AC9F6432A0B}"/>
    <cellStyle name="Currency 2 55" xfId="5550" xr:uid="{3B90645B-810E-4AB5-A3CF-0208C7F90F74}"/>
    <cellStyle name="Currency 2 56" xfId="5551" xr:uid="{8FD44F38-CB71-4E02-8BB7-F075194A759C}"/>
    <cellStyle name="Currency 2 57" xfId="5552" xr:uid="{DD9CB465-EC37-4847-A9B9-6675971BF726}"/>
    <cellStyle name="Currency 2 58" xfId="5553" xr:uid="{ABDA011F-B059-42FB-8863-C7906BA324F7}"/>
    <cellStyle name="Currency 2 59" xfId="5554" xr:uid="{44AB8D1A-942B-4A42-BB7A-8E4B20783CDC}"/>
    <cellStyle name="Currency 2 6" xfId="5555" xr:uid="{C99A72F5-F647-4499-98A3-D0BCC5350C8C}"/>
    <cellStyle name="Currency 2 6 2" xfId="5556" xr:uid="{67486969-CFF3-4C72-9454-0CB4CB9FFAC6}"/>
    <cellStyle name="Currency 2 6 3" xfId="5557" xr:uid="{B24DCB3E-D6C6-41CC-A480-D2D5B4A6F3CF}"/>
    <cellStyle name="Currency 2 60" xfId="5558" xr:uid="{2947F834-5C5E-4144-BCDC-47037292DCC4}"/>
    <cellStyle name="Currency 2 61" xfId="5559" xr:uid="{8966FAE3-240D-4E73-86D2-A139F0E74166}"/>
    <cellStyle name="Currency 2 62" xfId="5560" xr:uid="{7951593B-C139-4635-9AF4-83C69BC809AB}"/>
    <cellStyle name="Currency 2 63" xfId="5561" xr:uid="{DAF485DC-890F-478F-AF60-15FCDDB8459E}"/>
    <cellStyle name="Currency 2 63 2" xfId="5562" xr:uid="{CBDCC238-5FC6-46BE-B715-3F97302BFF8F}"/>
    <cellStyle name="Currency 2 64" xfId="5563" xr:uid="{CED1C1B7-F2E0-4633-A5DC-7E19C1CBE1BF}"/>
    <cellStyle name="Currency 2 65" xfId="5564" xr:uid="{EE93D8EC-6E16-461A-B8C5-388680E41931}"/>
    <cellStyle name="Currency 2 66" xfId="5565" xr:uid="{5E471A3F-9B70-422E-9426-2DF7B61328FF}"/>
    <cellStyle name="Currency 2 67" xfId="5566" xr:uid="{D34D3EE0-D2AF-4205-9B80-5CBD66AE903F}"/>
    <cellStyle name="Currency 2 68" xfId="5567" xr:uid="{1DDDD5B9-EF15-480A-A8D6-58E5DDF8B1F3}"/>
    <cellStyle name="Currency 2 69" xfId="5568" xr:uid="{EA997DF7-EADC-42EC-8ECB-9D937593F236}"/>
    <cellStyle name="Currency 2 7" xfId="5569" xr:uid="{9A071950-97A3-4675-BD7E-5E0B6E769518}"/>
    <cellStyle name="Currency 2 7 2" xfId="5570" xr:uid="{B87DEED0-1945-4C7E-9BA2-E0F0CD293F47}"/>
    <cellStyle name="Currency 2 7 3" xfId="5571" xr:uid="{C3DC0817-9741-4E66-A1A6-14390CF5ED1A}"/>
    <cellStyle name="Currency 2 70" xfId="4697" xr:uid="{D724626E-7675-4F57-B959-E3E0CEB7F45D}"/>
    <cellStyle name="Currency 2 8" xfId="5572" xr:uid="{5DFA0618-1A02-4FC6-8A5C-F69F534EC6A7}"/>
    <cellStyle name="Currency 2 8 2" xfId="5573" xr:uid="{B0F9D91D-EC07-4B59-9987-431E804E01E9}"/>
    <cellStyle name="Currency 2 8 3" xfId="5574" xr:uid="{8B3FAD45-82FA-4DF4-8543-10CF76E2C2A6}"/>
    <cellStyle name="Currency 2 9" xfId="5575" xr:uid="{7629C3AC-6E01-4918-AABC-B32F9D5ABD38}"/>
    <cellStyle name="Currency 2 9 2" xfId="5576" xr:uid="{8AD51F26-17B8-4B53-B103-C73BE04BCA5C}"/>
    <cellStyle name="Currency 2 9 3" xfId="5577" xr:uid="{C284EBD4-AAB7-4A94-90EE-F816935DC065}"/>
    <cellStyle name="Currency 20" xfId="5578" xr:uid="{A8476538-14A7-437C-AC12-6F55B657EF6F}"/>
    <cellStyle name="Currency 21" xfId="5579" xr:uid="{40F42977-0225-4751-AF54-D0E4810D8A06}"/>
    <cellStyle name="Currency 22" xfId="5580" xr:uid="{DDF71BC2-47E9-4A8B-AAE6-88FB29D57AD6}"/>
    <cellStyle name="Currency 22 2" xfId="5581" xr:uid="{CE1A0DED-6A87-400B-8C97-7318E6D7153C}"/>
    <cellStyle name="Currency 22 3" xfId="5582" xr:uid="{D719D00D-8A32-4B2A-B4DE-C33EBCD9042D}"/>
    <cellStyle name="Currency 23" xfId="5583" xr:uid="{5141974C-3026-4A68-A7BA-8351CF036C28}"/>
    <cellStyle name="Currency 24" xfId="5584" xr:uid="{BDF2982A-E60E-44A8-8020-58A3376007E6}"/>
    <cellStyle name="Currency 25" xfId="5585" xr:uid="{4B5D1F10-A616-4C01-BBA5-E8814D8C3278}"/>
    <cellStyle name="Currency 26" xfId="5586" xr:uid="{15FD349D-9F3B-450B-A7B0-FA01D15A0139}"/>
    <cellStyle name="Currency 27" xfId="5587" xr:uid="{7E11EAB8-02BB-4747-B2FD-BDBC75A8DEDB}"/>
    <cellStyle name="Currency 28" xfId="5588" xr:uid="{51F590A1-7210-42F6-ACAF-69950BE4B7E5}"/>
    <cellStyle name="Currency 29" xfId="5589" xr:uid="{DA657957-A8CC-4DB6-BA48-4656C3D5A24D}"/>
    <cellStyle name="Currency 3" xfId="284" xr:uid="{A033C6A5-DD98-4F73-8BF3-964F18236084}"/>
    <cellStyle name="Currency 3 10" xfId="5590" xr:uid="{1EF26611-DCA2-4A83-AF1F-2C312D8F443C}"/>
    <cellStyle name="Currency 3 11" xfId="5591" xr:uid="{8ED3A29C-AF1C-4938-AADF-321349CB1AE5}"/>
    <cellStyle name="Currency 3 12" xfId="5592" xr:uid="{3485C2DC-B9E1-40A3-BFFE-4756831949DD}"/>
    <cellStyle name="Currency 3 13" xfId="5593" xr:uid="{4040757E-6704-4C40-9713-25E1E3BD4962}"/>
    <cellStyle name="Currency 3 14" xfId="5594" xr:uid="{7D839D70-EF1F-4CE0-AE6F-557BB273A9C1}"/>
    <cellStyle name="Currency 3 15" xfId="5595" xr:uid="{BE512C3E-C7E7-4574-AE0C-C08919F66B5D}"/>
    <cellStyle name="Currency 3 16" xfId="5596" xr:uid="{D7C899EB-837D-4553-BC93-D599F91C5B10}"/>
    <cellStyle name="Currency 3 17" xfId="5597" xr:uid="{27B97A8A-E70B-4026-A313-8993806967CC}"/>
    <cellStyle name="Currency 3 18" xfId="5598" xr:uid="{467B8A13-6983-4D51-A69A-680FB3B2B247}"/>
    <cellStyle name="Currency 3 19" xfId="5599" xr:uid="{BBA34834-F2AC-4391-8CC7-74747E1D0CA3}"/>
    <cellStyle name="Currency 3 2" xfId="5600" xr:uid="{87D40D09-02A1-4404-822C-9A158FFE7368}"/>
    <cellStyle name="Currency 3 2 2" xfId="5601" xr:uid="{6D60D3DA-8488-417B-909A-47E1473621C0}"/>
    <cellStyle name="Currency 3 2 3" xfId="5602" xr:uid="{BAEF377D-793F-4119-9959-D076BFD882EB}"/>
    <cellStyle name="Currency 3 2 4" xfId="5603" xr:uid="{B428D295-221A-4FA6-A4F6-41CF8B483BA5}"/>
    <cellStyle name="Currency 3 20" xfId="5604" xr:uid="{536504FF-AAC1-4ADC-9512-21D37DABD55A}"/>
    <cellStyle name="Currency 3 21" xfId="5605" xr:uid="{5E748CF1-7459-4BD8-AC42-1C9B8BDE8588}"/>
    <cellStyle name="Currency 3 22" xfId="5606" xr:uid="{207FBD94-8307-4EE9-ADD0-FA12AF9B6406}"/>
    <cellStyle name="Currency 3 23" xfId="5607" xr:uid="{A3D5BE58-8BAD-4BE3-991B-AD1B135DD92E}"/>
    <cellStyle name="Currency 3 24" xfId="5608" xr:uid="{71F2B104-C569-4143-B1F5-D4211211B271}"/>
    <cellStyle name="Currency 3 25" xfId="5609" xr:uid="{3B54C499-498B-4EF0-A2E0-45D221B9A497}"/>
    <cellStyle name="Currency 3 26" xfId="5610" xr:uid="{8C591B70-CD2C-40EA-B9AC-AE42CF439CBD}"/>
    <cellStyle name="Currency 3 27" xfId="5611" xr:uid="{A92891C6-08A7-4C3B-8E8B-4EE0F8A7FDD5}"/>
    <cellStyle name="Currency 3 3" xfId="5612" xr:uid="{E578084B-AD31-4BE9-BCCB-145603A2ADA5}"/>
    <cellStyle name="Currency 3 3 2" xfId="5613" xr:uid="{CF24CA79-7070-44CA-AD07-2193FB1D87DC}"/>
    <cellStyle name="Currency 3 3 3" xfId="5614" xr:uid="{99419F97-08AD-46B5-B8B9-BC10B6D0CE34}"/>
    <cellStyle name="Currency 3 4" xfId="5615" xr:uid="{9157157F-AD35-4FD1-8869-726F0E20BA08}"/>
    <cellStyle name="Currency 3 4 2" xfId="5616" xr:uid="{20A6F58B-F44A-4E16-A414-C45249B0F5FB}"/>
    <cellStyle name="Currency 3 4 3" xfId="5617" xr:uid="{92CEC31E-FC47-4F8B-B6C6-F53B3D125B14}"/>
    <cellStyle name="Currency 3 5" xfId="5618" xr:uid="{15FD11E5-9033-4EAF-A67A-BE7AD7B2200E}"/>
    <cellStyle name="Currency 3 5 2" xfId="5619" xr:uid="{CF55947D-05F2-4049-8652-058A7479DFDE}"/>
    <cellStyle name="Currency 3 5 3" xfId="5620" xr:uid="{F4676EF6-7E62-46F4-B42A-468C179ED2E4}"/>
    <cellStyle name="Currency 3 6" xfId="5621" xr:uid="{6B0DC1BA-BB4D-4CB8-880E-7159C2D43DE0}"/>
    <cellStyle name="Currency 3 6 2" xfId="5622" xr:uid="{32F41B28-E21B-4CF5-A096-DDC9F218487E}"/>
    <cellStyle name="Currency 3 6 3" xfId="5623" xr:uid="{2420383E-0038-4003-AA6F-B348B5F67CC0}"/>
    <cellStyle name="Currency 3 7" xfId="5624" xr:uid="{CBED4E78-58A1-4E55-8647-BAB39710FE55}"/>
    <cellStyle name="Currency 3 7 2" xfId="5625" xr:uid="{CB558BC8-6952-4241-8267-9CE3189C2EDD}"/>
    <cellStyle name="Currency 3 7 3" xfId="5626" xr:uid="{D0C471A7-8409-4C23-9AEF-9F4ABCF4EC17}"/>
    <cellStyle name="Currency 3 8" xfId="5627" xr:uid="{2CB53962-707A-44C6-A7D8-74F45992EE15}"/>
    <cellStyle name="Currency 3 8 2" xfId="5628" xr:uid="{A169DE80-E7FE-4C52-9F6C-5366F1769A73}"/>
    <cellStyle name="Currency 3 8 3" xfId="5629" xr:uid="{71A12C1B-1688-49A4-8C88-523391F99543}"/>
    <cellStyle name="Currency 3 9" xfId="5630" xr:uid="{BA75F16C-723C-4A6E-9403-D73F63E9C2FD}"/>
    <cellStyle name="Currency 30" xfId="5631" xr:uid="{4EC3E42B-92F7-43EC-A2C2-9E23478D436A}"/>
    <cellStyle name="Currency 31" xfId="5632" xr:uid="{07EAFAF0-3D2F-49B8-AA9B-4CE0DECC74F0}"/>
    <cellStyle name="Currency 32" xfId="5633" xr:uid="{ED501C75-6690-4110-9FF7-390A1CFCC2D2}"/>
    <cellStyle name="Currency 33" xfId="5634" xr:uid="{9C4CFC18-8FA9-4339-9F0F-A05C8FF8DDA4}"/>
    <cellStyle name="Currency 34" xfId="5635" xr:uid="{12375E15-0ACB-4A19-94C6-ED7074D37A0C}"/>
    <cellStyle name="Currency 35" xfId="5636" xr:uid="{0CE419BE-9EAC-423A-8F7A-AF497C5B10CC}"/>
    <cellStyle name="Currency 36" xfId="5637" xr:uid="{DEB7C31B-E025-4F6F-9401-97256E04BC1B}"/>
    <cellStyle name="Currency 37" xfId="43158" xr:uid="{039DE793-DE58-42A8-A7A0-56D87802E5D7}"/>
    <cellStyle name="Currency 38" xfId="43156" xr:uid="{005B0DA5-8A95-4C57-9CA5-4620F8F88645}"/>
    <cellStyle name="Currency 39" xfId="43148" xr:uid="{D35A4D29-944F-4B1D-9D4C-C6A5D32A087F}"/>
    <cellStyle name="Currency 4" xfId="285" xr:uid="{E88AC6FD-F43D-40E6-A1D5-BA312075C4DA}"/>
    <cellStyle name="Currency 4 2" xfId="5638" xr:uid="{1E686BDA-5E8A-48AA-8DC7-0963B0C41E36}"/>
    <cellStyle name="Currency 4 3" xfId="5639" xr:uid="{F2A3902F-F03F-499A-A0CA-80B244671257}"/>
    <cellStyle name="Currency 40" xfId="43155" xr:uid="{82239B38-3CAF-44B5-A985-29670507D3E0}"/>
    <cellStyle name="Currency 41" xfId="43149" xr:uid="{A11B2179-227F-4D9C-A416-92EC93E363BB}"/>
    <cellStyle name="Currency 42" xfId="43154" xr:uid="{9FE8EC87-DC6C-4254-8FA5-51E69E909148}"/>
    <cellStyle name="Currency 43" xfId="43150" xr:uid="{EE2FFFEB-EBA7-4EAC-AE67-0E5C355A4369}"/>
    <cellStyle name="Currency 44" xfId="43153" xr:uid="{A0DE7C1C-E180-485D-949F-3903EDECD9DD}"/>
    <cellStyle name="Currency 45" xfId="43151" xr:uid="{41394FCD-0C7B-47FC-9C8F-C316AC8678AF}"/>
    <cellStyle name="Currency 46" xfId="43152" xr:uid="{9F17B021-F59A-45AE-A8DA-4C49A3875DD7}"/>
    <cellStyle name="Currency 47" xfId="43179" xr:uid="{7BEC2AC8-8842-4F12-90E4-21053FF148F0}"/>
    <cellStyle name="Currency 48" xfId="43182" xr:uid="{C13674A6-EA96-41F0-9BC8-41FEC56F2C00}"/>
    <cellStyle name="Currency 49" xfId="43178" xr:uid="{37A376F9-E5FD-4989-A35C-73E0138859C5}"/>
    <cellStyle name="Currency 5" xfId="5640" xr:uid="{3F6C4B57-23C0-45F1-88F5-8B85AF945693}"/>
    <cellStyle name="Currency 5 2" xfId="5641" xr:uid="{5B2F2F00-A1AD-4911-AA9A-635D51E0A832}"/>
    <cellStyle name="Currency 50" xfId="43180" xr:uid="{BBF1E47D-7FF8-4502-ADAE-C58C95D885D7}"/>
    <cellStyle name="Currency 51" xfId="43147" xr:uid="{C4F75F61-DD2F-4681-9E5F-182833732008}"/>
    <cellStyle name="Currency 52" xfId="43181" xr:uid="{66B95461-C206-4A2C-A260-2DED356D1D85}"/>
    <cellStyle name="Currency 53" xfId="43146" xr:uid="{4FB01523-76F2-4526-975C-9B6353E2A2A5}"/>
    <cellStyle name="Currency 54" xfId="43211" xr:uid="{354A5EDD-154B-4A2D-8DD7-C2B087AA288D}"/>
    <cellStyle name="Currency 55" xfId="43213" xr:uid="{97D4BAD2-065D-4371-939B-F4D9AF47045E}"/>
    <cellStyle name="Currency 56" xfId="43212" xr:uid="{B4826061-305A-4B5D-95E1-248AEC91679E}"/>
    <cellStyle name="Currency 57" xfId="1742" xr:uid="{5CCC273F-0CBC-4568-BADD-E09A8DCCBF45}"/>
    <cellStyle name="Currency 6" xfId="5642" xr:uid="{059DFEA0-4E0D-472D-AE9C-8EDBC9342212}"/>
    <cellStyle name="Currency 6 2" xfId="5643" xr:uid="{A3428924-9C69-4AF1-8E0F-164C9440DD34}"/>
    <cellStyle name="Currency 7" xfId="5644" xr:uid="{2E98586F-9B5C-4C0B-B148-FE395AF9E068}"/>
    <cellStyle name="Currency 8" xfId="5645" xr:uid="{4B002C3D-BED2-4AA9-BCDB-A23CFC497277}"/>
    <cellStyle name="Currency 8 2" xfId="5646" xr:uid="{492F44F6-329C-44B4-A65D-DEBF9F2D8C3C}"/>
    <cellStyle name="Currency 8 3" xfId="5647" xr:uid="{14A42F12-E12D-41DD-81B6-F680E2173F51}"/>
    <cellStyle name="Currency 8 4" xfId="5648" xr:uid="{07874112-CC60-4ABD-9F04-DB6D5FA8FB7B}"/>
    <cellStyle name="Currency 9" xfId="5649" xr:uid="{FDAB277F-B49F-4C65-B0BC-ED89026F3CBB}"/>
    <cellStyle name="Currency0" xfId="5650" xr:uid="{B93BBCBE-21C9-40E0-B59A-B398BE4D429D}"/>
    <cellStyle name="Currency0 2" xfId="5651" xr:uid="{B3400B24-273E-48F6-A571-3B752EC56219}"/>
    <cellStyle name="Currency0 3" xfId="5652" xr:uid="{CC83D90A-0821-4390-A9B8-5175984064EE}"/>
    <cellStyle name="CustomCellsOrange" xfId="5653" xr:uid="{69CC433D-F053-4C10-80AA-88AE598EF391}"/>
    <cellStyle name="CustomizationCells" xfId="5654" xr:uid="{CED8D557-638F-4637-95FC-A213749EC6D6}"/>
    <cellStyle name="CustomizationGreenCells" xfId="5655" xr:uid="{9DC2D00F-5ABC-4596-8E5E-ED89F99823D5}"/>
    <cellStyle name="Data Field" xfId="5656" xr:uid="{6CA8EA06-C74F-4E38-90C1-623C585EC4AF}"/>
    <cellStyle name="Data Name" xfId="5657" xr:uid="{35093C59-11AA-47A3-8895-8A5847AF2F0F}"/>
    <cellStyle name="Data Name 2" xfId="5658" xr:uid="{99EC4F4C-C701-4681-B46C-38EC5D8E81ED}"/>
    <cellStyle name="Data Name 3" xfId="5659" xr:uid="{608B9CBE-CC94-44A5-9A1C-D40A38012664}"/>
    <cellStyle name="Data Name 4" xfId="5660" xr:uid="{DECF5FFB-D485-49CF-A312-47CAA900E0A5}"/>
    <cellStyle name="Data Name 4 2" xfId="5661" xr:uid="{EB268DDF-914C-4D80-98DA-A3F501CE6600}"/>
    <cellStyle name="Date" xfId="5662" xr:uid="{9FD77524-6DEE-418F-A54E-78D0607E35A1}"/>
    <cellStyle name="Date 2" xfId="5663" xr:uid="{22D6FD25-A50A-41FD-85AB-C0EB054A976B}"/>
    <cellStyle name="Date 3" xfId="5664" xr:uid="{1F52BE8C-B8D3-46CE-814E-AE826E9D40DB}"/>
    <cellStyle name="Date/Time" xfId="5665" xr:uid="{1D007659-BAAA-47FB-8247-D192FF71C233}"/>
    <cellStyle name="DocBox_EmptyRow" xfId="5666" xr:uid="{82AAFC6E-5931-43A2-AC29-1C68FBB32779}"/>
    <cellStyle name="Eingabe" xfId="5667" xr:uid="{293EA91F-E1DE-4BEC-8868-5C80AE32E44D}"/>
    <cellStyle name="Emphasis 1" xfId="5668" xr:uid="{56F63126-EF7E-4D6B-AC48-8DB856F82193}"/>
    <cellStyle name="Emphasis 2" xfId="5669" xr:uid="{5B50A9BF-0D6E-4A6B-A599-15A62ED561FA}"/>
    <cellStyle name="Emphasis 3" xfId="5670" xr:uid="{C85FCE78-BF54-4F66-BB98-82044B44FCB4}"/>
    <cellStyle name="Empty_B_border" xfId="5671" xr:uid="{46EF8761-6A74-48ED-AAA0-F75DDB13F175}"/>
    <cellStyle name="Entrée 10" xfId="5672" xr:uid="{EFC44B9C-C91C-478F-AF2F-567550163EE6}"/>
    <cellStyle name="Entrée 11" xfId="5673" xr:uid="{80185346-5253-4A1C-9745-A05662621C25}"/>
    <cellStyle name="Entrée 12" xfId="5674" xr:uid="{2ED06AE7-47D5-4F14-9CCB-8F78660D8810}"/>
    <cellStyle name="Entrée 13" xfId="5675" xr:uid="{5C7A5788-0F8F-4BD8-A2F3-5FA3EB79FBFA}"/>
    <cellStyle name="Entrée 14" xfId="5676" xr:uid="{48C51CD7-3992-4661-A5CB-DA7D8BAA6255}"/>
    <cellStyle name="Entrée 15" xfId="5677" xr:uid="{85B1E5BF-4FF6-4D95-8F4F-87F1AA5ECDA5}"/>
    <cellStyle name="Entrée 16" xfId="5678" xr:uid="{47290EA6-4E15-4BB2-9CC9-3628CD2677DB}"/>
    <cellStyle name="Entrée 17" xfId="5679" xr:uid="{BB5C6DCD-BBF4-4F4D-B3B5-93A8BA102281}"/>
    <cellStyle name="Entrée 18" xfId="5680" xr:uid="{2177F278-42D4-4A4D-96E7-2937C7DE8B76}"/>
    <cellStyle name="Entrée 19" xfId="5681" xr:uid="{381FF299-7466-4178-8370-8C62A5D52C20}"/>
    <cellStyle name="Entrée 2" xfId="5682" xr:uid="{F5987337-00D8-40D9-A37C-B2B8347E7969}"/>
    <cellStyle name="Entrée 20" xfId="5683" xr:uid="{3689D9ED-FE03-481F-BA5E-7228ECFBC895}"/>
    <cellStyle name="Entrée 21" xfId="5684" xr:uid="{19EC0852-4426-42C4-9B2A-980E6E4A3B39}"/>
    <cellStyle name="Entrée 22" xfId="5685" xr:uid="{86D3A801-2F76-4C40-89DC-68046189F49F}"/>
    <cellStyle name="Entrée 23" xfId="5686" xr:uid="{AF90E4C5-5BF1-4FBF-BD0B-54FC7C78D323}"/>
    <cellStyle name="Entrée 24" xfId="5687" xr:uid="{2BEF22FB-F9FC-4F06-94DC-9E38D9B460C2}"/>
    <cellStyle name="Entrée 25" xfId="5688" xr:uid="{659CF9E6-DC90-4D8C-A6B0-A431FF5B4B25}"/>
    <cellStyle name="Entrée 26" xfId="5689" xr:uid="{C4C55F54-002F-4681-A756-51F82FC6962E}"/>
    <cellStyle name="Entrée 3" xfId="5690" xr:uid="{9D6A9F7C-C81C-49A1-8D18-A65352C2FD5D}"/>
    <cellStyle name="Entrée 4" xfId="5691" xr:uid="{77A97383-3AC6-4E7F-936B-CBC73924775D}"/>
    <cellStyle name="Entrée 5" xfId="5692" xr:uid="{F3575E37-9C3F-4FA2-9772-1E5FAE2AE3FE}"/>
    <cellStyle name="Entrée 6" xfId="5693" xr:uid="{F02F8944-0E17-4275-B9CA-EF75EA9415F8}"/>
    <cellStyle name="Entrée 7" xfId="5694" xr:uid="{C1E7286B-6AD1-4B8F-81FA-2C8F4EA5E69A}"/>
    <cellStyle name="Entrée 8" xfId="5695" xr:uid="{20793F7D-17F5-4FB1-81E7-86CB7939366F}"/>
    <cellStyle name="Entrée 9" xfId="5696" xr:uid="{4F0B729F-0ECB-49A0-9188-238E4106993B}"/>
    <cellStyle name="Ergebnis" xfId="5697" xr:uid="{034859E2-6301-4240-9753-3F57AEB48617}"/>
    <cellStyle name="Erklärender Text" xfId="5698" xr:uid="{1D87C3F8-EC15-4196-98FA-9EBA6EFD25CD}"/>
    <cellStyle name="Explanatory Text" xfId="17" builtinId="53" customBuiltin="1"/>
    <cellStyle name="Explanatory Text 10" xfId="5699" xr:uid="{5D290875-4A39-4FC9-BDBD-4F80C0D80E7A}"/>
    <cellStyle name="Explanatory Text 11" xfId="5700" xr:uid="{74BB1513-E6AE-4472-9CE7-70A6F3D7B69E}"/>
    <cellStyle name="Explanatory Text 12" xfId="5701" xr:uid="{48C4B7BD-6D69-44F4-B8B8-1CD2D5092869}"/>
    <cellStyle name="Explanatory Text 13" xfId="5702" xr:uid="{8062BC61-1AEB-4EBF-9F7E-2AE9D549AE97}"/>
    <cellStyle name="Explanatory Text 14" xfId="5703" xr:uid="{2F753333-A364-48E6-BE76-1F281430DAB2}"/>
    <cellStyle name="Explanatory Text 15" xfId="5704" xr:uid="{DE07750F-467A-40A9-ABE6-6A61A99C47A3}"/>
    <cellStyle name="Explanatory Text 16" xfId="5705" xr:uid="{556D9631-654A-42F0-8D22-0525F485ABA5}"/>
    <cellStyle name="Explanatory Text 17" xfId="5706" xr:uid="{B169B50A-1559-4404-9FC4-5AE66974CE9C}"/>
    <cellStyle name="Explanatory Text 18" xfId="5707" xr:uid="{FFE61482-C12A-4C01-BB5B-653EB2D36CAD}"/>
    <cellStyle name="Explanatory Text 19" xfId="5708" xr:uid="{29BB2F14-03E4-4C3A-8B0A-CFFCCD814C57}"/>
    <cellStyle name="Explanatory Text 2" xfId="405" xr:uid="{3770141B-27BC-4631-A1C5-E4D759D7BFF1}"/>
    <cellStyle name="Explanatory Text 2 2" xfId="5709" xr:uid="{A5DE61A8-E047-491A-96EE-B3437A548202}"/>
    <cellStyle name="Explanatory Text 2 3" xfId="5710" xr:uid="{5F4AE2B1-52E1-45FC-BB7A-6872B105276C}"/>
    <cellStyle name="Explanatory Text 20" xfId="5711" xr:uid="{34C96C55-C3BB-4A48-9CAF-FA7985777E1C}"/>
    <cellStyle name="Explanatory Text 21" xfId="5712" xr:uid="{7827E098-5AAF-4748-BE23-4E3EA152FD21}"/>
    <cellStyle name="Explanatory Text 22" xfId="5713" xr:uid="{79827D1B-BBBD-4D11-84F1-30D178997308}"/>
    <cellStyle name="Explanatory Text 23" xfId="5714" xr:uid="{8DCA0F8C-AF93-428B-842F-8AE44536C4DF}"/>
    <cellStyle name="Explanatory Text 3" xfId="5715" xr:uid="{EA778443-D329-406D-8061-707F263A384A}"/>
    <cellStyle name="Explanatory Text 4" xfId="5716" xr:uid="{E4DE9954-5B53-4057-B3F7-980654C53A69}"/>
    <cellStyle name="Explanatory Text 5" xfId="5717" xr:uid="{799463F7-7B3A-4D30-BD81-267300EDB441}"/>
    <cellStyle name="Explanatory Text 6" xfId="5718" xr:uid="{FA91E86A-6596-42F5-ADFE-28A75254187B}"/>
    <cellStyle name="Explanatory Text 7" xfId="5719" xr:uid="{E2469F83-E637-40BC-8A69-42E1F473BBCB}"/>
    <cellStyle name="Explanatory Text 8" xfId="5720" xr:uid="{32DD5048-002A-4BC1-9A83-B2A45F2CA081}"/>
    <cellStyle name="Explanatory Text 9" xfId="5721" xr:uid="{FE4E02F7-2E87-4A65-A462-A06A3777F849}"/>
    <cellStyle name="Fixed" xfId="5722" xr:uid="{02B51170-C35C-4592-8695-73C4CD421D89}"/>
    <cellStyle name="Fixed 2" xfId="5723" xr:uid="{F05D886E-B7D6-476E-84F7-8602063F36F0}"/>
    <cellStyle name="Good" xfId="8" builtinId="26" customBuiltin="1"/>
    <cellStyle name="Good 10" xfId="5724" xr:uid="{90CC2174-677E-405F-87D0-3271F77AE5EF}"/>
    <cellStyle name="Good 11" xfId="5725" xr:uid="{09B5BE89-A7CB-4B11-8C19-DD45B4F0693E}"/>
    <cellStyle name="Good 12" xfId="5726" xr:uid="{C115B592-2731-4D98-9B54-A699C185D64F}"/>
    <cellStyle name="Good 13" xfId="5727" xr:uid="{3FA1B352-AE87-4C29-A12F-C7F8CD9ABB81}"/>
    <cellStyle name="Good 14" xfId="5728" xr:uid="{428EC28E-1EF7-4115-9AB4-AEC1C5BB31E1}"/>
    <cellStyle name="Good 15" xfId="5729" xr:uid="{887ED7EA-0E9E-407C-B46B-38DF968600FA}"/>
    <cellStyle name="Good 16" xfId="5730" xr:uid="{AB72FC67-7338-4970-867B-8363C913DEAB}"/>
    <cellStyle name="Good 17" xfId="5731" xr:uid="{AD98B56F-6F56-430E-B595-4D11407BF436}"/>
    <cellStyle name="Good 18" xfId="5732" xr:uid="{BE68FE9C-4904-4715-9D7F-72CFE3FC6320}"/>
    <cellStyle name="Good 19" xfId="5733" xr:uid="{558CB1CC-EAA3-405B-9456-43531542D79C}"/>
    <cellStyle name="Good 2" xfId="286" xr:uid="{A1FF7D2B-2382-45A7-A79A-A0DA59386DBC}"/>
    <cellStyle name="Good 2 2" xfId="5734" xr:uid="{5B481057-34E4-4898-8BF5-DC86A3F00373}"/>
    <cellStyle name="Good 2 3" xfId="5735" xr:uid="{A2B760BB-4B39-4FA0-9298-FE0C83E55BE9}"/>
    <cellStyle name="Good 2 4" xfId="406" xr:uid="{F3E22A35-92A9-4B82-A94F-281B11101AC4}"/>
    <cellStyle name="Good 20" xfId="5736" xr:uid="{561A4823-974F-4381-947D-55664BEA2151}"/>
    <cellStyle name="Good 21" xfId="5737" xr:uid="{EABEE837-1CF9-4701-9DA2-4AF8570CABA5}"/>
    <cellStyle name="Good 22" xfId="5738" xr:uid="{7E78E6FF-08F1-4223-9195-46067F661D07}"/>
    <cellStyle name="Good 23" xfId="5739" xr:uid="{D6C3519E-C8D4-4F71-97B6-7BF788EF6B53}"/>
    <cellStyle name="Good 3" xfId="5740" xr:uid="{B2C47B59-D37B-41E0-BAFF-F96BB5645E74}"/>
    <cellStyle name="Good 4" xfId="5741" xr:uid="{7F3C4761-A0B8-46B7-9593-864A2A5B8738}"/>
    <cellStyle name="Good 5" xfId="5742" xr:uid="{5CB3044E-783A-4950-874E-E0B4378DD805}"/>
    <cellStyle name="Good 6" xfId="5743" xr:uid="{B19681B7-6945-46C3-8AF8-67B0C2A65457}"/>
    <cellStyle name="Good 7" xfId="5744" xr:uid="{29C392FD-C31B-4A99-B585-B5F706905642}"/>
    <cellStyle name="Good 8" xfId="5745" xr:uid="{5847E21F-B9D2-4C24-A5F1-A0D8E75328B1}"/>
    <cellStyle name="Good 9" xfId="5746" xr:uid="{86D4F3C3-452F-4EE8-8E4B-7626A24005C0}"/>
    <cellStyle name="Gut" xfId="5747" xr:uid="{000A0ADD-37C8-4155-84AB-994B81075F73}"/>
    <cellStyle name="Header" xfId="5748" xr:uid="{886A6060-D98C-474B-BFC1-D2CCFF0EEA5C}"/>
    <cellStyle name="Heading" xfId="5749" xr:uid="{BFC0F3A1-2FC8-49C5-AD33-5A8BF0A52E1D}"/>
    <cellStyle name="Heading 1" xfId="4" builtinId="16" customBuiltin="1"/>
    <cellStyle name="Heading 1 10" xfId="5750" xr:uid="{92366D30-1203-466C-8E60-E5FC91818CE5}"/>
    <cellStyle name="Heading 1 11" xfId="5751" xr:uid="{52C092B7-47A3-498E-9B29-13B435229EB3}"/>
    <cellStyle name="Heading 1 12" xfId="5752" xr:uid="{1F05AA4C-4BF9-4697-83A2-F0C88599C6BE}"/>
    <cellStyle name="Heading 1 13" xfId="5753" xr:uid="{742AD3A5-CFB6-4CCD-B47A-4A3FF45B5609}"/>
    <cellStyle name="Heading 1 14" xfId="5754" xr:uid="{0B06AAC2-43F9-42FD-B4B8-AA1100194539}"/>
    <cellStyle name="Heading 1 15" xfId="5755" xr:uid="{90812A52-1CC3-4F18-96F5-69BDF8A9812E}"/>
    <cellStyle name="Heading 1 16" xfId="5756" xr:uid="{5A4C3245-12AB-499F-ACCE-30C862D3E383}"/>
    <cellStyle name="Heading 1 17" xfId="5757" xr:uid="{447E61BA-D444-41D3-8AFD-E75278787DFB}"/>
    <cellStyle name="Heading 1 18" xfId="5758" xr:uid="{9C09A847-2562-4685-B300-5F45B39A324F}"/>
    <cellStyle name="Heading 1 19" xfId="5759" xr:uid="{7D0DF17B-91B7-458B-883B-8C63BA379912}"/>
    <cellStyle name="Heading 1 2" xfId="407" xr:uid="{865C5F6B-4BDD-4E9A-BABE-57C52E406849}"/>
    <cellStyle name="Heading 1 2 2" xfId="5760" xr:uid="{61077F98-2E7A-4529-87A5-F68BDE462E66}"/>
    <cellStyle name="Heading 1 2 3" xfId="5761" xr:uid="{8270448A-35F4-4EC6-A5A8-8797985DCE63}"/>
    <cellStyle name="Heading 1 20" xfId="5762" xr:uid="{2C6C836A-5E08-4572-B563-C500AFC4A21E}"/>
    <cellStyle name="Heading 1 21" xfId="5763" xr:uid="{70EB7A70-7FA2-43EC-AFF3-73A8A6EEBB78}"/>
    <cellStyle name="Heading 1 22" xfId="5764" xr:uid="{572ACB6B-0FC5-4314-B842-BD897C29F12D}"/>
    <cellStyle name="Heading 1 23" xfId="5765" xr:uid="{28958EFF-F9A1-4962-8224-80547295F22D}"/>
    <cellStyle name="Heading 1 3" xfId="5766" xr:uid="{EB2A5B6E-B553-4173-8F7F-830101E105BA}"/>
    <cellStyle name="Heading 1 4" xfId="5767" xr:uid="{97543D14-27E3-41C8-AE51-1466015B3E7F}"/>
    <cellStyle name="Heading 1 5" xfId="5768" xr:uid="{8D98CA4A-A325-48A5-B74C-4F4E8C7C24BF}"/>
    <cellStyle name="Heading 1 6" xfId="5769" xr:uid="{4400C968-0F8D-4D88-9BCD-FA882C3A79A0}"/>
    <cellStyle name="Heading 1 7" xfId="5770" xr:uid="{18898A08-B17A-412D-BEFB-BFE4CCA6828A}"/>
    <cellStyle name="Heading 1 8" xfId="5771" xr:uid="{BADCAAA0-28CD-423A-B131-6DE2FD66C357}"/>
    <cellStyle name="Heading 1 9" xfId="5772" xr:uid="{A9F5816D-2B72-4214-A7A7-16640D4A85F4}"/>
    <cellStyle name="Heading 2" xfId="5" builtinId="17" customBuiltin="1"/>
    <cellStyle name="Heading 2 10" xfId="5773" xr:uid="{37A9D1DA-0A97-4D0D-A79D-2C3EDFA1FFF0}"/>
    <cellStyle name="Heading 2 11" xfId="5774" xr:uid="{90143207-7CD5-42AB-BD95-24773AD90AC8}"/>
    <cellStyle name="Heading 2 12" xfId="5775" xr:uid="{90D92F89-CA13-4611-AF64-23F4D18A66B1}"/>
    <cellStyle name="Heading 2 13" xfId="5776" xr:uid="{BFC1B5A8-4C13-499F-8D7A-637EE895DB7A}"/>
    <cellStyle name="Heading 2 14" xfId="5777" xr:uid="{9FBF590A-BDD3-4A31-B4A4-B01C2331D835}"/>
    <cellStyle name="Heading 2 15" xfId="5778" xr:uid="{6DB5AAC6-088F-40CA-8481-7155B981E098}"/>
    <cellStyle name="Heading 2 16" xfId="5779" xr:uid="{2DCA980E-C818-4328-9343-E40602C73E93}"/>
    <cellStyle name="Heading 2 17" xfId="5780" xr:uid="{26E47F63-C509-40D9-A9B4-16C295264A63}"/>
    <cellStyle name="Heading 2 18" xfId="5781" xr:uid="{464737AA-9B89-4348-951A-FD87203C02E7}"/>
    <cellStyle name="Heading 2 19" xfId="5782" xr:uid="{0EE8565F-F3FB-424F-917C-F18F49A2A759}"/>
    <cellStyle name="Heading 2 2" xfId="408" xr:uid="{027C600D-53D8-4DBD-86B5-CBE842061B54}"/>
    <cellStyle name="Heading 2 2 2" xfId="5783" xr:uid="{CF1CA630-0B81-49C8-896E-E79AA66107E6}"/>
    <cellStyle name="Heading 2 2 3" xfId="5784" xr:uid="{F05D98EC-820A-4460-8296-B30EC77D491A}"/>
    <cellStyle name="Heading 2 2 4" xfId="5785" xr:uid="{7E83AFD0-CC12-4F6A-A297-2211B4904761}"/>
    <cellStyle name="Heading 2 20" xfId="5786" xr:uid="{15EAFC20-528F-4D46-813F-49CF6AFA056C}"/>
    <cellStyle name="Heading 2 21" xfId="5787" xr:uid="{85C1ECAB-BEF3-4517-B618-9C3511C64BC8}"/>
    <cellStyle name="Heading 2 22" xfId="5788" xr:uid="{E55313B6-2A01-4CBE-A6BF-C0D3C1308557}"/>
    <cellStyle name="Heading 2 23" xfId="5789" xr:uid="{CA85FEC7-B569-4D20-ACC7-3FDA6C946FA2}"/>
    <cellStyle name="Heading 2 3" xfId="5790" xr:uid="{AD2A4205-9699-4AFB-A79C-C270B1446265}"/>
    <cellStyle name="Heading 2 4" xfId="5791" xr:uid="{6ECE83C5-D61E-47FB-9365-2B3A2E7F6B32}"/>
    <cellStyle name="Heading 2 5" xfId="5792" xr:uid="{B04B570D-6403-48DD-8BC7-CE80E213C8B6}"/>
    <cellStyle name="Heading 2 6" xfId="5793" xr:uid="{0FFFAA5E-2E1C-4000-9F27-8B9E980B0009}"/>
    <cellStyle name="Heading 2 7" xfId="5794" xr:uid="{53315699-6B53-4681-BB53-FE0C54E1A37D}"/>
    <cellStyle name="Heading 2 8" xfId="5795" xr:uid="{0FFCF275-0D8A-432D-9D17-F06FC7CF1A02}"/>
    <cellStyle name="Heading 2 9" xfId="5796" xr:uid="{B60A59A6-D14D-45E9-9E14-CCBAAA7DE172}"/>
    <cellStyle name="Heading 3" xfId="6" builtinId="18" customBuiltin="1"/>
    <cellStyle name="Heading 3 10" xfId="5797" xr:uid="{1C995DE0-8B62-4A74-9798-F19796A7F5F0}"/>
    <cellStyle name="Heading 3 11" xfId="5798" xr:uid="{8F2137B9-853D-43D0-92A6-60499457A298}"/>
    <cellStyle name="Heading 3 12" xfId="5799" xr:uid="{878906F6-9B50-4A66-B939-FDE7CDCC3FBB}"/>
    <cellStyle name="Heading 3 13" xfId="5800" xr:uid="{50E4A0C1-CDBA-4114-98FE-B3930476FFC3}"/>
    <cellStyle name="Heading 3 14" xfId="5801" xr:uid="{2C0ABCC8-88E5-4F86-8151-FE417B66559A}"/>
    <cellStyle name="Heading 3 15" xfId="5802" xr:uid="{6898E02B-1D95-4C93-A944-A5454B9F8B87}"/>
    <cellStyle name="Heading 3 16" xfId="5803" xr:uid="{9CC44DCB-180E-4AB6-B8ED-355CAE861359}"/>
    <cellStyle name="Heading 3 17" xfId="5804" xr:uid="{EAFAF102-8008-4306-91DD-41B91C72012B}"/>
    <cellStyle name="Heading 3 18" xfId="5805" xr:uid="{5D6D51DD-1603-4645-96D2-A952E1F30322}"/>
    <cellStyle name="Heading 3 19" xfId="5806" xr:uid="{8F3F9B10-929E-4CA9-AFF3-FF45BA3DF858}"/>
    <cellStyle name="Heading 3 2" xfId="409" xr:uid="{68D8BEB9-827C-40E6-A992-74ADAA91A826}"/>
    <cellStyle name="Heading 3 2 2" xfId="5807" xr:uid="{E9F837FA-AB9D-4F51-8369-3CAE9092BC2A}"/>
    <cellStyle name="Heading 3 2 3" xfId="5808" xr:uid="{059F50D1-1621-449B-9C76-B882D03BAB39}"/>
    <cellStyle name="Heading 3 20" xfId="5809" xr:uid="{66BE0613-28AD-4981-AB65-014E9FF6177F}"/>
    <cellStyle name="Heading 3 21" xfId="5810" xr:uid="{F77B5DA0-1BB8-44CB-8A28-F2A6CA0FCB6B}"/>
    <cellStyle name="Heading 3 22" xfId="5811" xr:uid="{00E0FA9C-C6EB-48FA-B5C1-948C11A76170}"/>
    <cellStyle name="Heading 3 23" xfId="5812" xr:uid="{8AD190B9-49F2-4D7D-B4BC-D935F232E581}"/>
    <cellStyle name="Heading 3 3" xfId="5813" xr:uid="{D36275D5-5D42-44A2-987F-F254825CAE35}"/>
    <cellStyle name="Heading 3 4" xfId="5814" xr:uid="{C1A98A86-2BF2-4880-BC17-E6BE9970DE22}"/>
    <cellStyle name="Heading 3 5" xfId="5815" xr:uid="{C0241D60-C6D9-4F35-B801-D19C34A842D2}"/>
    <cellStyle name="Heading 3 6" xfId="5816" xr:uid="{FFC6F38D-4608-444A-BF01-8D5D0648CA4E}"/>
    <cellStyle name="Heading 3 7" xfId="5817" xr:uid="{BAC4E415-EB62-4199-837A-7B27664FA09C}"/>
    <cellStyle name="Heading 3 8" xfId="5818" xr:uid="{ABE172CE-2581-48AB-A8AA-ECE603452C6E}"/>
    <cellStyle name="Heading 3 9" xfId="5819" xr:uid="{BF8EA6AB-CE2B-45CE-8F97-738A7C287C1E}"/>
    <cellStyle name="Heading 4" xfId="7" builtinId="19" customBuiltin="1"/>
    <cellStyle name="Heading 4 10" xfId="5820" xr:uid="{A5FF80FC-E9C2-45F9-A709-82652033F6B1}"/>
    <cellStyle name="Heading 4 11" xfId="5821" xr:uid="{876E1263-45D1-44EE-B351-7CB2CEC42567}"/>
    <cellStyle name="Heading 4 12" xfId="5822" xr:uid="{8DBACB15-C339-4977-A923-720D5B759967}"/>
    <cellStyle name="Heading 4 13" xfId="5823" xr:uid="{32295486-8C2C-4F4D-8032-9EFEEAE08313}"/>
    <cellStyle name="Heading 4 14" xfId="5824" xr:uid="{2D744628-DF3C-4FFC-B6F7-4CCC444FD3B5}"/>
    <cellStyle name="Heading 4 15" xfId="5825" xr:uid="{E29A1691-EFFB-4766-B8F4-555B4DF8B81E}"/>
    <cellStyle name="Heading 4 16" xfId="5826" xr:uid="{A5B07C11-9F6E-4819-A577-5547853DE8D4}"/>
    <cellStyle name="Heading 4 17" xfId="5827" xr:uid="{BE09E9F3-3010-4BA2-A9FE-F0CAF3733DB4}"/>
    <cellStyle name="Heading 4 18" xfId="5828" xr:uid="{AD52CE12-4CAE-41C0-9138-195FB85BD259}"/>
    <cellStyle name="Heading 4 19" xfId="5829" xr:uid="{2B962A5C-8280-47D8-95C4-04DE40B398B6}"/>
    <cellStyle name="Heading 4 2" xfId="410" xr:uid="{444D78BB-9F96-40BF-A2D2-85C2FF96E1E2}"/>
    <cellStyle name="Heading 4 2 2" xfId="5830" xr:uid="{931A0745-8032-43FD-90B0-152EB6B91C34}"/>
    <cellStyle name="Heading 4 2 3" xfId="5831" xr:uid="{23A3A50D-C6A0-4E71-87E1-258016E388E4}"/>
    <cellStyle name="Heading 4 20" xfId="5832" xr:uid="{C52C2463-2ADA-4336-AC2D-3A7D6D515D2B}"/>
    <cellStyle name="Heading 4 21" xfId="5833" xr:uid="{33298869-796E-466E-9986-F5055B320BB9}"/>
    <cellStyle name="Heading 4 22" xfId="5834" xr:uid="{7326CA0D-36CB-4411-B4DD-2C45123AE141}"/>
    <cellStyle name="Heading 4 23" xfId="5835" xr:uid="{A1B7170B-E55F-4BA4-8D0F-BB8B83000F67}"/>
    <cellStyle name="Heading 4 3" xfId="5836" xr:uid="{4A1576F6-D94B-40C5-94AD-42EB4638ECF9}"/>
    <cellStyle name="Heading 4 4" xfId="5837" xr:uid="{2121A237-C2C3-4181-A2BE-82E601957E8D}"/>
    <cellStyle name="Heading 4 5" xfId="5838" xr:uid="{882BC2B3-A12A-4031-A36E-434B6F1EC96A}"/>
    <cellStyle name="Heading 4 6" xfId="5839" xr:uid="{413EFC55-CA33-41F1-9884-BB2EF7A3A0FD}"/>
    <cellStyle name="Heading 4 7" xfId="5840" xr:uid="{476879A8-64E2-4E3D-8B15-8F2D5DA48A34}"/>
    <cellStyle name="Heading 4 8" xfId="5841" xr:uid="{D5A0DFD2-9CCA-4B4A-BB3F-70EDC203E9D7}"/>
    <cellStyle name="Heading 4 9" xfId="5842" xr:uid="{E7F81094-60C6-4EAE-9EC4-03C2DBDC44B2}"/>
    <cellStyle name="Headline" xfId="5843" xr:uid="{BBBA00FB-50D6-47E6-9BFA-00CD50C27A98}"/>
    <cellStyle name="Hyperlink" xfId="2" builtinId="8"/>
    <cellStyle name="Hyperlink 2" xfId="288" xr:uid="{9CA6CC53-BF37-444F-A03F-BBE405AA905D}"/>
    <cellStyle name="Hyperlink 2 10" xfId="5844" xr:uid="{AB319B71-D316-4396-9A08-20D4C38AE241}"/>
    <cellStyle name="Hyperlink 2 2" xfId="5845" xr:uid="{C05F6A58-A98D-432E-91D6-223EFCDA1054}"/>
    <cellStyle name="Hyperlink 2 3" xfId="5846" xr:uid="{B62C073E-437B-4571-B47C-3E78E18F9703}"/>
    <cellStyle name="Hyperlink 2 4" xfId="5847" xr:uid="{2A107ED2-A1AB-49E6-9405-FE646EA60E39}"/>
    <cellStyle name="Hyperlink 2 5" xfId="5848" xr:uid="{30E03512-3D7C-4506-BEE9-B5454F5982E5}"/>
    <cellStyle name="Hyperlink 2 6" xfId="5849" xr:uid="{D59EFBCC-55F3-4551-80F6-6108FE5E629C}"/>
    <cellStyle name="Hyperlink 2 7" xfId="5850" xr:uid="{2CE2A750-031E-4108-A44E-F457086CA2FE}"/>
    <cellStyle name="Hyperlink 2 8" xfId="5851" xr:uid="{217C0967-8ED3-45F9-8C5C-448E8129F118}"/>
    <cellStyle name="Hyperlink 2 9" xfId="5852" xr:uid="{FCC42338-90D5-4E28-AD5A-225403912C10}"/>
    <cellStyle name="Hyperlink 3" xfId="289" xr:uid="{91E967C9-C58D-4791-BA8F-71EF59BA2D9D}"/>
    <cellStyle name="Hyperlink 3 2" xfId="5854" xr:uid="{204A354F-D46F-4A43-B2E7-0DBDAA4204FA}"/>
    <cellStyle name="Hyperlink 3 3" xfId="5853" xr:uid="{EEC3C1A9-4443-489D-8CB1-FD8548811E2F}"/>
    <cellStyle name="Hyperlink 4" xfId="290" xr:uid="{FBC197DE-A209-4039-AF12-DA40DACC5E4D}"/>
    <cellStyle name="Hyperlink 4 2" xfId="5855" xr:uid="{D1974F53-A3B3-4688-95E4-1344CEA13980}"/>
    <cellStyle name="Hyperlink 5" xfId="355" xr:uid="{33E9EDF4-2B1D-477E-BB8E-CBEE8B4CA382}"/>
    <cellStyle name="Hyperlink 5 2" xfId="5856" xr:uid="{1FA169A5-D891-4FD9-B7F1-A75FD3869EE4}"/>
    <cellStyle name="Hyperlink 6" xfId="5857" xr:uid="{65020196-04EF-4BE5-B184-507ED17DCBDA}"/>
    <cellStyle name="Hyperlink 7" xfId="287" xr:uid="{EC512196-E449-44F6-A120-1E3DFD08B065}"/>
    <cellStyle name="Hyperlink 9" xfId="5858" xr:uid="{A840C803-B0C5-455C-BC40-5F80697348D1}"/>
    <cellStyle name="Input" xfId="10" builtinId="20" customBuiltin="1"/>
    <cellStyle name="Input 10" xfId="5859" xr:uid="{EC600083-61DA-44CA-B74E-CEF01C01EC3D}"/>
    <cellStyle name="Input 11" xfId="5860" xr:uid="{A46A9E3B-EC16-4FF6-BE57-802985AE310E}"/>
    <cellStyle name="Input 12" xfId="5861" xr:uid="{96A3986B-53F9-4B02-9586-6848664A7CFC}"/>
    <cellStyle name="Input 13" xfId="5862" xr:uid="{5AE56C1F-E941-4384-995C-D0EA4B4D34C7}"/>
    <cellStyle name="Input 14" xfId="5863" xr:uid="{218CBAC0-495E-4D9C-8216-347276B29EA0}"/>
    <cellStyle name="Input 15" xfId="5864" xr:uid="{0D6674C9-130A-4743-876B-47E6F2AD6011}"/>
    <cellStyle name="Input 16" xfId="5865" xr:uid="{CE36C16C-D896-4226-9773-88A7C71C8FBA}"/>
    <cellStyle name="Input 17" xfId="5866" xr:uid="{45042424-8D11-4F63-B9E6-791600E46114}"/>
    <cellStyle name="Input 18" xfId="5867" xr:uid="{BC819C92-64CC-466A-92A5-89896AE693AC}"/>
    <cellStyle name="Input 19" xfId="5868" xr:uid="{AE57DF88-5B41-4020-B53C-346815794836}"/>
    <cellStyle name="Input 2" xfId="411" xr:uid="{C3340F8B-4F11-4B02-9445-5773B9733582}"/>
    <cellStyle name="Input 2 2" xfId="5870" xr:uid="{6BDE04EC-14D7-41F5-A7C8-8704D36D7EC0}"/>
    <cellStyle name="Input 2 2 2" xfId="5871" xr:uid="{A7968999-0D60-4650-A8EF-952A29EBB24F}"/>
    <cellStyle name="Input 2 3" xfId="5872" xr:uid="{7D094E6E-E3CB-46C2-967B-4130F9D69388}"/>
    <cellStyle name="Input 2 4" xfId="5873" xr:uid="{86F257D1-292D-4846-AB0B-17A315ADEC7E}"/>
    <cellStyle name="Input 2 5" xfId="5869" xr:uid="{66EA986F-39B3-4306-AADE-800969C99A97}"/>
    <cellStyle name="Input 20" xfId="5874" xr:uid="{86F5C141-2C24-4854-AACF-633D23AFF96D}"/>
    <cellStyle name="Input 21" xfId="5875" xr:uid="{877AC647-F6B5-4850-92DB-D8634285048F}"/>
    <cellStyle name="Input 22" xfId="5876" xr:uid="{D74CDF0C-E7B2-491D-98E0-357CB8DF9B79}"/>
    <cellStyle name="Input 23" xfId="5877" xr:uid="{B5316978-18C8-4032-A265-6EC37F0F6AAE}"/>
    <cellStyle name="Input 3" xfId="5878" xr:uid="{EB90B0F2-C4D7-44E9-8D20-8B6A8FDB3D62}"/>
    <cellStyle name="Input 3 2" xfId="5879" xr:uid="{5A79A641-DC82-4566-A306-1A27688574FC}"/>
    <cellStyle name="Input 3 3" xfId="5880" xr:uid="{03A4ACD3-DEF0-4CA4-920C-542703608866}"/>
    <cellStyle name="Input 4" xfId="5881" xr:uid="{04FB1A53-A501-4A22-BDC8-5276C06FA394}"/>
    <cellStyle name="Input 4 2" xfId="5882" xr:uid="{A3E2A961-C631-4A9E-A300-7DAA04733899}"/>
    <cellStyle name="Input 5" xfId="5883" xr:uid="{D6B95E1F-6AB0-4B95-AED6-1D507C88337B}"/>
    <cellStyle name="Input 6" xfId="5884" xr:uid="{1C8B2622-03A4-4712-969F-6BE255EC8156}"/>
    <cellStyle name="Input 7" xfId="5885" xr:uid="{AA2C75A8-AAD8-4C5F-8D34-6AE59CDBE45D}"/>
    <cellStyle name="Input 8" xfId="5886" xr:uid="{F8D31C63-7E8E-4C01-A98E-4FFD651AA1CC}"/>
    <cellStyle name="Input 9" xfId="5887" xr:uid="{9EC12DCF-60FD-4DF8-8F95-21CB363E17C2}"/>
    <cellStyle name="Input2" xfId="5888" xr:uid="{31D540F4-3B46-4EE9-ACC8-131CD1B0DB17}"/>
    <cellStyle name="Input2 2" xfId="5889" xr:uid="{7699E257-97D3-4D2C-BAAA-1D2C0C7C90EC}"/>
    <cellStyle name="Input2 2 2" xfId="5890" xr:uid="{B689E34A-3AE0-4157-AD43-D159A7213A97}"/>
    <cellStyle name="Input2 3" xfId="5891" xr:uid="{C3637554-B6B4-44C4-B07F-29AD4B41F5D4}"/>
    <cellStyle name="InputCells" xfId="5892" xr:uid="{519747E5-3AF2-48B4-9055-178928DCE404}"/>
    <cellStyle name="InputCells 2" xfId="5893" xr:uid="{09F969FC-CC05-4DEA-A886-F46DB65B8312}"/>
    <cellStyle name="InputCells_Bborder_1" xfId="5894" xr:uid="{BDF576B5-B054-4850-B327-1B831072DB98}"/>
    <cellStyle name="InputCells12" xfId="5895" xr:uid="{D27BB467-7257-4A66-B3B8-7DE32CAF2301}"/>
    <cellStyle name="InputCells12 2" xfId="5896" xr:uid="{B4284605-8EE0-47B0-9961-323254EAF3B8}"/>
    <cellStyle name="InputCells12_BBorder" xfId="5897" xr:uid="{65705400-B87F-469D-8880-4ED443085ED8}"/>
    <cellStyle name="Insatisfaisant 10" xfId="5898" xr:uid="{5A63FD2B-F028-494F-A6C2-8A4EA8AF24A1}"/>
    <cellStyle name="Insatisfaisant 11" xfId="5899" xr:uid="{FCA32466-87C9-412A-AAB9-86630933A47D}"/>
    <cellStyle name="Insatisfaisant 12" xfId="5900" xr:uid="{303FF9DE-ADB5-4F45-A1C5-93276F19DB0A}"/>
    <cellStyle name="Insatisfaisant 13" xfId="5901" xr:uid="{5364F08C-2D7B-4B85-83C0-E7CCEFEA439C}"/>
    <cellStyle name="Insatisfaisant 14" xfId="5902" xr:uid="{0C61AB04-F92F-47DD-9197-DC5AC2F79085}"/>
    <cellStyle name="Insatisfaisant 15" xfId="5903" xr:uid="{E4B6111D-BB8E-46E2-B563-EDC369949CE9}"/>
    <cellStyle name="Insatisfaisant 16" xfId="5904" xr:uid="{5B61D6C0-5956-4920-A15E-CF4010D24171}"/>
    <cellStyle name="Insatisfaisant 17" xfId="5905" xr:uid="{FDF1E38F-314F-47DC-B840-60CB688CE4AA}"/>
    <cellStyle name="Insatisfaisant 18" xfId="5906" xr:uid="{088FA60B-06EA-472C-9C9D-5CA380F25597}"/>
    <cellStyle name="Insatisfaisant 19" xfId="5907" xr:uid="{9CA64A74-90A2-4543-A7A1-6336B9FF79F3}"/>
    <cellStyle name="Insatisfaisant 2" xfId="5908" xr:uid="{FB7A2658-4D6B-44A9-9BBA-7583F017078D}"/>
    <cellStyle name="Insatisfaisant 20" xfId="5909" xr:uid="{2E51E09F-76C6-45CD-A4CC-10DFAC85FCCD}"/>
    <cellStyle name="Insatisfaisant 21" xfId="5910" xr:uid="{0E49C2D6-FD67-4B99-95C9-CF75B609A914}"/>
    <cellStyle name="Insatisfaisant 22" xfId="5911" xr:uid="{46E812DE-6CE0-4118-9A03-538217660DAA}"/>
    <cellStyle name="Insatisfaisant 23" xfId="5912" xr:uid="{48C43625-97FC-424C-A83F-0D0DA8D929B1}"/>
    <cellStyle name="Insatisfaisant 24" xfId="5913" xr:uid="{43FF078B-5252-4A55-BA87-18802984C4B1}"/>
    <cellStyle name="Insatisfaisant 25" xfId="5914" xr:uid="{A8C0A893-10E4-4B3F-8C6D-7EFBD87BF857}"/>
    <cellStyle name="Insatisfaisant 26" xfId="5915" xr:uid="{25B14AA5-EC52-4214-BEB7-A7D546C835AB}"/>
    <cellStyle name="Insatisfaisant 3" xfId="5916" xr:uid="{F72C8098-FC66-4420-978E-3D33E62F2F36}"/>
    <cellStyle name="Insatisfaisant 4" xfId="5917" xr:uid="{227E4E86-9E2C-45A9-91FC-C6378E27FCEE}"/>
    <cellStyle name="Insatisfaisant 5" xfId="5918" xr:uid="{EFF39039-ECDB-4224-A903-3AAC29E14E7C}"/>
    <cellStyle name="Insatisfaisant 6" xfId="5919" xr:uid="{5C1C584F-DFB0-4944-98DB-41940B9F5F37}"/>
    <cellStyle name="Insatisfaisant 7" xfId="5920" xr:uid="{3C58DF4D-FD39-48C2-825C-6E6D9B664D08}"/>
    <cellStyle name="Insatisfaisant 8" xfId="5921" xr:uid="{D7389A26-D11B-4C54-ADFC-9C5177565B3C}"/>
    <cellStyle name="Insatisfaisant 9" xfId="5922" xr:uid="{7D02FC3C-9CE5-49C7-B764-61A2CED3EC01}"/>
    <cellStyle name="IntCells" xfId="5923" xr:uid="{6A49ABD8-4DFE-4FFE-892F-5850340349F7}"/>
    <cellStyle name="KP_thin_border_dark_grey" xfId="5924" xr:uid="{8A8BEFDE-0F9D-48EA-8AE9-380E14DBC0FD}"/>
    <cellStyle name="Lien hypertexte 2" xfId="5925" xr:uid="{2291A51E-83E8-43FE-93D3-8DF4534AB4BF}"/>
    <cellStyle name="Linked Cell" xfId="13" builtinId="24" customBuiltin="1"/>
    <cellStyle name="Linked Cell 10" xfId="5926" xr:uid="{85D96EAE-8F65-4B57-BCB6-B6C5D890873D}"/>
    <cellStyle name="Linked Cell 11" xfId="5927" xr:uid="{0CE681AA-CCD2-4B3B-A30A-8B81EF36D8A6}"/>
    <cellStyle name="Linked Cell 12" xfId="5928" xr:uid="{1D30CDE6-1519-4EFF-B0AB-80DF6A19BF6A}"/>
    <cellStyle name="Linked Cell 13" xfId="5929" xr:uid="{013C9F09-0CB6-41D8-AF53-4BA40857B4CF}"/>
    <cellStyle name="Linked Cell 14" xfId="5930" xr:uid="{CAD3ACE0-6AFC-4B47-AE61-68A9EF0EC48E}"/>
    <cellStyle name="Linked Cell 15" xfId="5931" xr:uid="{7763FA5B-43B3-44D3-A802-0E314FA486F4}"/>
    <cellStyle name="Linked Cell 16" xfId="5932" xr:uid="{077BFA4F-2E6F-4BD8-BEA2-DF8AA59D43C2}"/>
    <cellStyle name="Linked Cell 17" xfId="5933" xr:uid="{D82E6FAB-69D3-4E44-A390-96209CD56A54}"/>
    <cellStyle name="Linked Cell 18" xfId="5934" xr:uid="{0530AC0D-D731-42DB-BB80-5205C131E13E}"/>
    <cellStyle name="Linked Cell 19" xfId="5935" xr:uid="{85786A0E-A3CF-4505-A891-F1C8656E58F4}"/>
    <cellStyle name="Linked Cell 2" xfId="412" xr:uid="{8E75C8C2-C530-4C30-9FFB-7A873A0B5336}"/>
    <cellStyle name="Linked Cell 2 2" xfId="5936" xr:uid="{B1A56FE1-4181-4B20-B39F-E0E811F7436D}"/>
    <cellStyle name="Linked Cell 2 3" xfId="5937" xr:uid="{085397BF-FFBF-4AFB-8CCD-6D164E09DDB5}"/>
    <cellStyle name="Linked Cell 20" xfId="5938" xr:uid="{547A6EB0-C78A-43EE-ACD7-2D7EFE9A0172}"/>
    <cellStyle name="Linked Cell 21" xfId="5939" xr:uid="{82E096A6-C8C9-45F6-862C-638EF75DACB5}"/>
    <cellStyle name="Linked Cell 22" xfId="5940" xr:uid="{A14CA3B7-67B6-4D27-A8C0-8CBB4C96693B}"/>
    <cellStyle name="Linked Cell 23" xfId="5941" xr:uid="{B8A353DD-23D8-485F-920B-DFD852786096}"/>
    <cellStyle name="Linked Cell 3" xfId="5942" xr:uid="{78CC7D92-DBFE-49D4-8AE6-AE3B627C49C4}"/>
    <cellStyle name="Linked Cell 4" xfId="5943" xr:uid="{F6EC3578-498D-4928-95E7-6B408E4E92A7}"/>
    <cellStyle name="Linked Cell 5" xfId="5944" xr:uid="{7B32E60F-1363-4088-BC61-0EE6B59DF65E}"/>
    <cellStyle name="Linked Cell 6" xfId="5945" xr:uid="{B0B40A0A-5B62-4161-997C-63F0E7FDD2F5}"/>
    <cellStyle name="Linked Cell 7" xfId="5946" xr:uid="{6A7DB692-81DC-45A4-A097-30442185CD2F}"/>
    <cellStyle name="Linked Cell 8" xfId="5947" xr:uid="{0E97476A-ED00-4ECA-939F-C270C77F453E}"/>
    <cellStyle name="Linked Cell 9" xfId="5948" xr:uid="{DEC32264-1B23-4725-A6BE-ED3F0A5312BC}"/>
    <cellStyle name="Milliers 2" xfId="5949" xr:uid="{6DEA2823-3E90-4430-A952-CB5010E89CD4}"/>
    <cellStyle name="Milliers 3" xfId="5950" xr:uid="{C20352C0-37D8-4F7B-80DD-FBB47E4BD3A1}"/>
    <cellStyle name="Milliers_7203042_041_EN_1990_Summary_Rounded" xfId="5951" xr:uid="{04DD9290-9EB3-483B-8360-68EF7A1CD0F5}"/>
    <cellStyle name="Multiple" xfId="5952" xr:uid="{71E330D3-2768-44E7-8037-DE5D1B740E20}"/>
    <cellStyle name="Neutral 10" xfId="5953" xr:uid="{392F239F-5142-4508-A61E-838BE099BFFF}"/>
    <cellStyle name="Neutral 11" xfId="5954" xr:uid="{20C17AF9-C23E-43D2-9EB0-87F9C20FFC35}"/>
    <cellStyle name="Neutral 12" xfId="5955" xr:uid="{509C74A5-5F59-475B-8F62-06266C19BA3D}"/>
    <cellStyle name="Neutral 13" xfId="5956" xr:uid="{E4A8FAED-788D-4479-9D42-45B3C994A7DF}"/>
    <cellStyle name="Neutral 14" xfId="5957" xr:uid="{4EF096CF-9740-46F3-B034-FCE64DDEF56D}"/>
    <cellStyle name="Neutral 15" xfId="5958" xr:uid="{9C83AA32-BA81-43FE-860D-412B173B2281}"/>
    <cellStyle name="Neutral 16" xfId="5959" xr:uid="{A80109CE-4BE7-454B-8CAF-482B383F7294}"/>
    <cellStyle name="Neutral 17" xfId="5960" xr:uid="{4C43472F-D1F9-40AF-81FE-AFD065B80F5E}"/>
    <cellStyle name="Neutral 18" xfId="5961" xr:uid="{AAB3C02C-AF02-4E05-83AB-45DA9AB8639D}"/>
    <cellStyle name="Neutral 19" xfId="5962" xr:uid="{589358AE-C2C2-4432-BF32-2BF7FC4A07E1}"/>
    <cellStyle name="Neutral 2" xfId="413" xr:uid="{939E9AFF-34B8-491D-8E32-CD398028414A}"/>
    <cellStyle name="Neutral 2 2" xfId="5963" xr:uid="{CD3DEF4D-77A3-4605-AF53-25D6B7367095}"/>
    <cellStyle name="Neutral 2 3" xfId="5964" xr:uid="{C2284136-561B-420A-9C5A-96376E096F89}"/>
    <cellStyle name="Neutral 20" xfId="5965" xr:uid="{02A41F3F-3323-475E-BBCC-43C89F65C1DE}"/>
    <cellStyle name="Neutral 21" xfId="5966" xr:uid="{A4651210-D86E-4757-8A27-32C10FCF9692}"/>
    <cellStyle name="Neutral 22" xfId="5967" xr:uid="{CCBC0D54-2F77-4CF3-B9AF-AF1CDFD2BA00}"/>
    <cellStyle name="Neutral 23" xfId="5968" xr:uid="{52868CF8-46E8-4B46-84DA-DE48A03162F9}"/>
    <cellStyle name="Neutral 24" xfId="356" xr:uid="{43CFB653-29D1-4276-8A25-F438623F658D}"/>
    <cellStyle name="Neutral 3" xfId="5969" xr:uid="{DAC82833-B941-467A-B15E-4412C990C9FE}"/>
    <cellStyle name="Neutral 4" xfId="5970" xr:uid="{9C1D6B75-8244-4D06-BB4C-F92D93A423FD}"/>
    <cellStyle name="Neutral 5" xfId="5971" xr:uid="{219FB4EA-13F7-40D5-A6EB-6E606641CA9B}"/>
    <cellStyle name="Neutral 6" xfId="5972" xr:uid="{4C57D960-4F20-47FD-84F9-A9F9F86DA31D}"/>
    <cellStyle name="Neutral 7" xfId="5973" xr:uid="{B7033445-794D-423D-B5ED-52C5C15067AF}"/>
    <cellStyle name="Neutral 8" xfId="5974" xr:uid="{1C8F2A70-9021-4C5F-A86A-574521C1CD58}"/>
    <cellStyle name="Neutral 9" xfId="5975" xr:uid="{E13C4162-B8E7-4434-8F4D-FE35AECD1681}"/>
    <cellStyle name="Neutre 10" xfId="5976" xr:uid="{B7EBE081-1A10-4C60-93A3-C2801DA980E0}"/>
    <cellStyle name="Neutre 11" xfId="5977" xr:uid="{1E5E07DC-D786-40DE-A1EC-A165B7EA8978}"/>
    <cellStyle name="Neutre 12" xfId="5978" xr:uid="{5DE34EA1-AB0B-4918-9D12-45E125A10427}"/>
    <cellStyle name="Neutre 13" xfId="5979" xr:uid="{B0C5FF92-34AD-46F3-AFB7-5A9CFAF0DA5D}"/>
    <cellStyle name="Neutre 14" xfId="5980" xr:uid="{42139EAB-61B9-4E56-B0BC-1002A0783A68}"/>
    <cellStyle name="Neutre 15" xfId="5981" xr:uid="{21A07102-CE53-48B9-BB8A-552B4D6E60B6}"/>
    <cellStyle name="Neutre 16" xfId="5982" xr:uid="{431095B7-2AE4-4EA7-9DC1-0B65D2267D09}"/>
    <cellStyle name="Neutre 17" xfId="5983" xr:uid="{17703DFD-3D9F-4F2E-ADCC-83B9D0517EC4}"/>
    <cellStyle name="Neutre 18" xfId="5984" xr:uid="{17247F4E-087E-42A1-BCDB-9F59DC74B442}"/>
    <cellStyle name="Neutre 19" xfId="5985" xr:uid="{8D868A62-4695-4072-95A6-FA374169D8B6}"/>
    <cellStyle name="Neutre 2" xfId="5986" xr:uid="{266BF344-4CE1-4131-B30F-2A6EE37ABD58}"/>
    <cellStyle name="Neutre 20" xfId="5987" xr:uid="{6CC9AB4C-2685-4CF0-B2A2-400403B3DB4B}"/>
    <cellStyle name="Neutre 21" xfId="5988" xr:uid="{0C88117D-E499-4A71-85C9-454C3D50FEBF}"/>
    <cellStyle name="Neutre 22" xfId="5989" xr:uid="{D6870F3E-6084-4864-A0DA-5B4E687C0F30}"/>
    <cellStyle name="Neutre 23" xfId="5990" xr:uid="{0BCF4A32-943E-402C-9A34-ECD7DE818BD5}"/>
    <cellStyle name="Neutre 24" xfId="5991" xr:uid="{288071A7-49ED-4A9A-988E-D0BACBAC3B4C}"/>
    <cellStyle name="Neutre 25" xfId="5992" xr:uid="{760468F0-E786-40BC-BB5F-6FBB8E08433B}"/>
    <cellStyle name="Neutre 26" xfId="5993" xr:uid="{98EE1650-8BE5-4F7B-B826-84747A17B973}"/>
    <cellStyle name="Neutre 3" xfId="5994" xr:uid="{E9D5B8AB-D575-4500-9CBD-AC8FB7B7627E}"/>
    <cellStyle name="Neutre 4" xfId="5995" xr:uid="{A8C081F7-5518-4A9B-9097-E2DFE9E593EF}"/>
    <cellStyle name="Neutre 5" xfId="5996" xr:uid="{F13105E9-139E-4E03-9B66-19DA5EB9C083}"/>
    <cellStyle name="Neutre 6" xfId="5997" xr:uid="{3F24556D-5038-4507-918A-EC9445BB024B}"/>
    <cellStyle name="Neutre 7" xfId="5998" xr:uid="{5F0B0DA0-E27A-442D-8CA9-FB207E5EA5DD}"/>
    <cellStyle name="Neutre 8" xfId="5999" xr:uid="{73B5F101-8B3C-43D5-9572-6C83196E6E9D}"/>
    <cellStyle name="Neutre 9" xfId="6000" xr:uid="{A4C5334E-E776-4478-9B53-949D55626578}"/>
    <cellStyle name="Normal" xfId="0" builtinId="0"/>
    <cellStyle name="Normal 10" xfId="291" xr:uid="{1E3C128B-95AE-4AB6-97EC-EAF24756580A}"/>
    <cellStyle name="Normal 10 10" xfId="354" xr:uid="{55763806-4A43-4C9E-BDC4-074055FBAB50}"/>
    <cellStyle name="Normal 10 2" xfId="292" xr:uid="{72518E99-4C07-4D24-9156-FDD62EDB1C25}"/>
    <cellStyle name="Normal 10 2 2" xfId="6002" xr:uid="{47E8F008-CBE8-450E-A86B-57B2D68A58E5}"/>
    <cellStyle name="Normal 10 3" xfId="6003" xr:uid="{DDB99595-CAEB-467E-8D8C-78A23CB426F2}"/>
    <cellStyle name="Normal 10 4" xfId="6001" xr:uid="{5F5C869D-0979-4242-B94D-7E6B368C9E7C}"/>
    <cellStyle name="Normal 10_2006-2009 Updated Graph" xfId="6004" xr:uid="{2BD28368-EDB0-4D0E-B313-95A3B8CEEEE7}"/>
    <cellStyle name="Normal 11" xfId="293" xr:uid="{15908B0E-3A09-469D-8CCB-BEFBBF1AE485}"/>
    <cellStyle name="Normal 11 10" xfId="6006" xr:uid="{3EE5ACDF-DBFC-4CB4-9724-53B5D24060C7}"/>
    <cellStyle name="Normal 11 11" xfId="6007" xr:uid="{14120E63-03AC-4286-8243-30E1DCA5397A}"/>
    <cellStyle name="Normal 11 12" xfId="6008" xr:uid="{2C51BCC0-F355-4648-A3EB-BBCF3B9B4994}"/>
    <cellStyle name="Normal 11 13" xfId="6009" xr:uid="{49624AE3-D88A-4EBB-8BD8-20D8253ECDAC}"/>
    <cellStyle name="Normal 11 14" xfId="6010" xr:uid="{9A78256D-BF2E-4D5E-9DD1-1D545FCBB168}"/>
    <cellStyle name="Normal 11 15" xfId="6011" xr:uid="{3C18457C-0B47-4B6C-90BD-B7B13C5C899F}"/>
    <cellStyle name="Normal 11 16" xfId="6012" xr:uid="{1EED678A-5585-4430-A8D7-C64590479BA0}"/>
    <cellStyle name="Normal 11 17" xfId="6013" xr:uid="{351BEDB9-438F-48F6-90AD-F9A6D4AEC0F9}"/>
    <cellStyle name="Normal 11 18" xfId="6014" xr:uid="{214FCA78-6522-44BF-8C60-D1A52266076B}"/>
    <cellStyle name="Normal 11 19" xfId="6015" xr:uid="{3C1D35AF-3C99-405A-BB47-4EDDBE49A3B2}"/>
    <cellStyle name="Normal 11 2" xfId="294" xr:uid="{7BA10930-D1EF-41ED-A77A-A44B34DE0805}"/>
    <cellStyle name="Normal 11 2 2" xfId="6016" xr:uid="{042A8389-1725-4CDE-9BDF-DF752297674F}"/>
    <cellStyle name="Normal 11 2 3" xfId="6017" xr:uid="{FD08B017-A2A4-4A32-8E04-B913E242504B}"/>
    <cellStyle name="Normal 11 2 3 2" xfId="6018" xr:uid="{2D308EDC-8420-44C2-B1D6-B7FFAD1040FF}"/>
    <cellStyle name="Normal 11 2 3 2 2" xfId="43209" xr:uid="{4F256413-799D-4742-8722-1D3E29F29C1E}"/>
    <cellStyle name="Normal 11 2 3 3" xfId="6019" xr:uid="{B2347C73-33AB-4D71-931D-69269A7DE781}"/>
    <cellStyle name="Normal 11 2 3 3 2" xfId="43208" xr:uid="{8A7EDFA2-B0EF-4761-AB7D-2954471268A4}"/>
    <cellStyle name="Normal 11 2 3 4" xfId="43207" xr:uid="{80569A44-D04D-4955-A602-0C156250C600}"/>
    <cellStyle name="Normal 11 2 4" xfId="6020" xr:uid="{74263DB5-2168-49FE-8666-C55652BE0B93}"/>
    <cellStyle name="Normal 11 2 4 2" xfId="43206" xr:uid="{6A3DCA97-E1D8-4F02-84CA-10A58912B795}"/>
    <cellStyle name="Normal 11 2 5" xfId="6021" xr:uid="{E59EA7B0-B481-4B39-8812-44D4F7C17B44}"/>
    <cellStyle name="Normal 11 2 5 2" xfId="43205" xr:uid="{1E89B80B-CFBF-4D07-AB94-55DFFC592EC3}"/>
    <cellStyle name="Normal 11 2 6" xfId="43204" xr:uid="{47664270-6C3B-44D8-B263-6702735B6628}"/>
    <cellStyle name="Normal 11 20" xfId="6005" xr:uid="{15ECB0E8-93F3-43A1-B9B0-0E90075B13DD}"/>
    <cellStyle name="Normal 11 3" xfId="6022" xr:uid="{9EF63DC7-9DF7-4570-A5E5-A0338404B575}"/>
    <cellStyle name="Normal 11 4" xfId="6023" xr:uid="{09FE86A4-AA20-4817-BA66-E46721C52586}"/>
    <cellStyle name="Normal 11 5" xfId="6024" xr:uid="{FFCC2DC0-AA52-408E-BEB9-69A22C0A1B3E}"/>
    <cellStyle name="Normal 11 6" xfId="6025" xr:uid="{F6E0C6C1-4B9F-422F-8AFC-09E678CDF849}"/>
    <cellStyle name="Normal 11 7" xfId="6026" xr:uid="{8A1CB597-FAB9-4855-9CC3-C085274B635C}"/>
    <cellStyle name="Normal 11 8" xfId="6027" xr:uid="{12C4B601-D798-4B9E-A3DB-6A944DAC7004}"/>
    <cellStyle name="Normal 11 9" xfId="6028" xr:uid="{19852E96-2264-4AA4-BD43-C5E8FF1AABBF}"/>
    <cellStyle name="Normal 11_2006-2009 Updated Graph" xfId="6029" xr:uid="{2B9C9B4D-12AE-4088-85CB-A4DE0F279BF2}"/>
    <cellStyle name="Normal 12" xfId="295" xr:uid="{9F82B497-1E02-4862-A609-3C80EF2C77E1}"/>
    <cellStyle name="Normal 12 2" xfId="296" xr:uid="{90DBCB09-2404-4035-B246-9D92F8985453}"/>
    <cellStyle name="Normal 12 2 2" xfId="6031" xr:uid="{835E0FE9-9181-4E32-B10E-2825151BC255}"/>
    <cellStyle name="Normal 12 3" xfId="6032" xr:uid="{433E4605-760A-4E20-AA82-58E945AD8244}"/>
    <cellStyle name="Normal 12 4" xfId="6030" xr:uid="{69AA006A-3355-41B6-8B0D-7E1ACE298B43}"/>
    <cellStyle name="Normal 13" xfId="297" xr:uid="{C8900753-7A89-4C30-950D-81E3B59CFA44}"/>
    <cellStyle name="Normal 13 2" xfId="298" xr:uid="{69E2890D-ED23-4C12-8C46-A3DFF188696A}"/>
    <cellStyle name="Normal 13 2 2" xfId="6034" xr:uid="{F26736EF-EFF7-406C-852C-9F8AC6F5689E}"/>
    <cellStyle name="Normal 13 2 2 2" xfId="6035" xr:uid="{DD88E018-7445-4475-850F-850AF06CC1D5}"/>
    <cellStyle name="Normal 13 2 2 3" xfId="6036" xr:uid="{036E9F20-B2DA-4F57-A7ED-E9991C83C14B}"/>
    <cellStyle name="Normal 13 2 2 3 2" xfId="6037" xr:uid="{0AFC73EF-4203-4AE8-AA2D-9E01D24869C0}"/>
    <cellStyle name="Normal 13 2 2 4" xfId="6038" xr:uid="{726C3ADE-56A1-4592-A808-FE0F9FAD581F}"/>
    <cellStyle name="Normal 13 2 2 4 2" xfId="6039" xr:uid="{4ACE9E1D-9742-4C29-AA29-D2B1CB8CF427}"/>
    <cellStyle name="Normal 13 2 2 5" xfId="6040" xr:uid="{555CE6A1-3DBF-479B-A784-FA6762446B03}"/>
    <cellStyle name="Normal 13 2 2 5 2" xfId="6041" xr:uid="{AA94CE4B-8339-4821-841E-36EB4039F000}"/>
    <cellStyle name="Normal 13 2 3" xfId="6033" xr:uid="{63F99D88-2A13-43CC-9D55-A278DE0B385D}"/>
    <cellStyle name="Normal 13 3" xfId="6042" xr:uid="{4F0752F5-255E-43B7-9C01-EE405D95C7F3}"/>
    <cellStyle name="Normal 14" xfId="299" xr:uid="{3BECFDE6-30D9-42B6-AA2A-3A9DEFC8182C}"/>
    <cellStyle name="Normal 14 2" xfId="300" xr:uid="{B7C78DE1-673B-40C7-8137-67674FD733DD}"/>
    <cellStyle name="Normal 14 2 2" xfId="6044" xr:uid="{75BC5EF5-0E03-42D8-BDF8-BE3D2457D29E}"/>
    <cellStyle name="Normal 14 3" xfId="43160" xr:uid="{07822611-B587-4A55-A1D1-666618540BFE}"/>
    <cellStyle name="Normal 14 4" xfId="6043" xr:uid="{C264A541-4738-46EB-B4EF-4F2285523F36}"/>
    <cellStyle name="Normal 15" xfId="301" xr:uid="{ECEC1A5D-8E49-4BFD-98E2-683F3A93D826}"/>
    <cellStyle name="Normal 15 2" xfId="43161" xr:uid="{A41D32E2-7119-4EE9-A2C5-72B709B942BA}"/>
    <cellStyle name="Normal 15 3" xfId="6045" xr:uid="{C6BDBD90-E91E-41C0-90E3-B996B444D9C6}"/>
    <cellStyle name="Normal 15 4" xfId="414" xr:uid="{72D992DF-1468-4581-9618-CFDF44E59086}"/>
    <cellStyle name="Normal 16" xfId="302" xr:uid="{7B45B5C3-3E89-47E3-97D2-37F9CF84D1CD}"/>
    <cellStyle name="Normal 16 2" xfId="6047" xr:uid="{1B808256-64E0-46B4-9B89-2F85F27E0EB5}"/>
    <cellStyle name="Normal 16 3" xfId="6048" xr:uid="{18613521-9DEA-4F5B-B3EE-8A6D4F52E4A1}"/>
    <cellStyle name="Normal 16 3 2" xfId="6049" xr:uid="{9E74B46E-96F9-4067-B891-5C20DA394A85}"/>
    <cellStyle name="Normal 16 3 3" xfId="6050" xr:uid="{7805BB18-3F58-420C-AC8A-5292E64D7C7B}"/>
    <cellStyle name="Normal 16 3 3 2" xfId="6051" xr:uid="{2421FEE4-1A96-4489-9CF3-EFB3A442819D}"/>
    <cellStyle name="Normal 16 3 3 3" xfId="6052" xr:uid="{8C608873-3502-4E6A-91D9-D96A063DD6F5}"/>
    <cellStyle name="Normal 16 3 3 3 2" xfId="6053" xr:uid="{F14FD25F-B341-4811-9164-7F12006DE85F}"/>
    <cellStyle name="Normal 16 4" xfId="43162" xr:uid="{B6870381-65FC-435B-B93E-3A53BEEFD574}"/>
    <cellStyle name="Normal 16 5" xfId="6046" xr:uid="{E4ACA1D8-73CC-479D-AE86-98D55A728B3F}"/>
    <cellStyle name="Normal 16 6" xfId="415" xr:uid="{272C2100-E003-42AC-B06D-E54878DE33E6}"/>
    <cellStyle name="Normal 17" xfId="303" xr:uid="{3F6F67D1-10C8-470B-88A9-1A50954FD379}"/>
    <cellStyle name="Normal 17 2" xfId="6055" xr:uid="{E29050F9-A0F1-4A3B-9D23-67878B60AEB8}"/>
    <cellStyle name="Normal 17 3" xfId="43163" xr:uid="{203AA4D8-30BE-4D3B-8527-8418FF350621}"/>
    <cellStyle name="Normal 17 4" xfId="6054" xr:uid="{2D1FCA47-939A-4444-A424-405523497350}"/>
    <cellStyle name="Normal 17 5" xfId="416" xr:uid="{14B9FE3B-2C24-42DB-9946-A20D138A69BA}"/>
    <cellStyle name="Normal 18" xfId="304" xr:uid="{8DEFD89A-C9E7-46B0-B8BF-34A963F5DD00}"/>
    <cellStyle name="Normal 18 2" xfId="43164" xr:uid="{AC78B860-9DC8-4EAA-BAAA-DD0D7242ADCB}"/>
    <cellStyle name="Normal 18 3" xfId="6056" xr:uid="{268FE80C-B18C-4549-B28B-3F95C0816DF6}"/>
    <cellStyle name="Normal 18 4" xfId="417" xr:uid="{A241A197-59E3-43CC-825D-0F5789FC8144}"/>
    <cellStyle name="Normal 19" xfId="37" xr:uid="{F37AF60D-2A5C-4C9B-BF0D-94B0C1F61F21}"/>
    <cellStyle name="Normal 19 2" xfId="43165" xr:uid="{3CA88165-70FE-4BD0-8E72-04D3EF67EE6D}"/>
    <cellStyle name="Normal 19 3" xfId="6057" xr:uid="{A8A36DFD-8ACC-410E-970B-961716BA6AF3}"/>
    <cellStyle name="Normal 19 4" xfId="418" xr:uid="{95A39716-48AC-4832-8BB8-DD2B0C8ADD52}"/>
    <cellStyle name="Normal 2" xfId="305" xr:uid="{EB8495A2-FBDB-44C5-9CC5-87A3B9C6673A}"/>
    <cellStyle name="Normal 2 10" xfId="6058" xr:uid="{3B2B06A1-A770-4AF6-A0A8-868888BE5E37}"/>
    <cellStyle name="Normal 2 10 10" xfId="6059" xr:uid="{4B474CFD-07F1-4043-BB06-56106C9E0EDF}"/>
    <cellStyle name="Normal 2 10 10 2" xfId="6060" xr:uid="{39CD623D-3BB6-40A9-AB82-38BF8CF12C76}"/>
    <cellStyle name="Normal 2 10 10 2 2" xfId="6061" xr:uid="{FFEB825F-048B-4548-9645-E884B7972474}"/>
    <cellStyle name="Normal 2 10 10 2 3" xfId="6062" xr:uid="{64C47F8A-877F-4F31-9B4A-D72E5CCB983D}"/>
    <cellStyle name="Normal 2 10 10 3" xfId="6063" xr:uid="{7BDA2FCC-E647-4320-B0E7-EB02933AFBA0}"/>
    <cellStyle name="Normal 2 10 10 3 2" xfId="6064" xr:uid="{B3161226-3BB7-4F83-A1FD-4BC382E8898F}"/>
    <cellStyle name="Normal 2 10 10 3 3" xfId="6065" xr:uid="{3B147656-AAA5-4A82-A5DE-8A54C2A8D090}"/>
    <cellStyle name="Normal 2 10 10 4" xfId="6066" xr:uid="{E42E535A-64E0-4015-AAC3-5A510333B660}"/>
    <cellStyle name="Normal 2 10 10 5" xfId="6067" xr:uid="{1F447F73-F714-4769-A9A5-1F29ABB050F4}"/>
    <cellStyle name="Normal 2 10 11" xfId="6068" xr:uid="{EA774623-213A-4DF1-A8E7-C02EB745354F}"/>
    <cellStyle name="Normal 2 10 11 2" xfId="6069" xr:uid="{968BE82C-D20A-46E1-9F46-B62758AD6990}"/>
    <cellStyle name="Normal 2 10 11 2 2" xfId="6070" xr:uid="{CD57D25D-18E7-4C9D-9608-48C72E1F7238}"/>
    <cellStyle name="Normal 2 10 11 2 3" xfId="6071" xr:uid="{29CD4A61-98AB-426A-8628-756B095A2BBD}"/>
    <cellStyle name="Normal 2 10 11 3" xfId="6072" xr:uid="{2CCD7572-CD4C-44C2-A191-1E8ABC868497}"/>
    <cellStyle name="Normal 2 10 11 3 2" xfId="6073" xr:uid="{FF07DEBC-DECC-453C-898B-35EFFE3FB600}"/>
    <cellStyle name="Normal 2 10 11 3 3" xfId="6074" xr:uid="{47683388-1AD3-424E-AE2D-D1E28DB4E5D3}"/>
    <cellStyle name="Normal 2 10 11 4" xfId="6075" xr:uid="{CC311BB1-2C74-49C4-A73F-82B39E7E6AEB}"/>
    <cellStyle name="Normal 2 10 11 5" xfId="6076" xr:uid="{96DF7FDA-7E25-46CB-B56B-AD1A7ACA84B4}"/>
    <cellStyle name="Normal 2 10 12" xfId="6077" xr:uid="{F960C604-ABCB-4C8C-9D7D-C07049728C45}"/>
    <cellStyle name="Normal 2 10 12 2" xfId="6078" xr:uid="{369218AB-F852-4D0E-98D8-DB6E82C286AB}"/>
    <cellStyle name="Normal 2 10 12 2 2" xfId="6079" xr:uid="{CD917DEF-9115-4FA6-8CA4-479FB3C47729}"/>
    <cellStyle name="Normal 2 10 12 2 3" xfId="6080" xr:uid="{28D59401-54C9-4524-9240-B7D6E68E8B3C}"/>
    <cellStyle name="Normal 2 10 12 3" xfId="6081" xr:uid="{E7D0C0C5-21FF-4CAB-8AC2-2E70B59697B1}"/>
    <cellStyle name="Normal 2 10 12 3 2" xfId="6082" xr:uid="{E494D9F1-91ED-4044-8545-05109C3C2C36}"/>
    <cellStyle name="Normal 2 10 12 3 3" xfId="6083" xr:uid="{456590E5-E9B1-497E-9355-B8763B080A5F}"/>
    <cellStyle name="Normal 2 10 12 4" xfId="6084" xr:uid="{5788ED8F-9303-4689-AF98-7938FFF2E86A}"/>
    <cellStyle name="Normal 2 10 12 5" xfId="6085" xr:uid="{B1AB975F-4636-4A61-A47C-FB4FDEF004E5}"/>
    <cellStyle name="Normal 2 10 13" xfId="6086" xr:uid="{70C3D6C6-8E62-4F33-91A5-B774821ED4FC}"/>
    <cellStyle name="Normal 2 10 13 2" xfId="6087" xr:uid="{3DA2DD6F-2C85-4B11-89DA-F9935A088932}"/>
    <cellStyle name="Normal 2 10 13 2 2" xfId="6088" xr:uid="{18DD65C2-71C7-4835-BC12-EB7FF6A33833}"/>
    <cellStyle name="Normal 2 10 13 2 3" xfId="6089" xr:uid="{432400C3-65D1-4E63-B4FB-659C132B3FCA}"/>
    <cellStyle name="Normal 2 10 13 3" xfId="6090" xr:uid="{D4E07A9D-CA08-47E1-B563-532877BA89CC}"/>
    <cellStyle name="Normal 2 10 13 3 2" xfId="6091" xr:uid="{C758FDE7-258F-4E5B-B963-F465489B5746}"/>
    <cellStyle name="Normal 2 10 13 3 3" xfId="6092" xr:uid="{C7054472-C45D-4F2D-B4A0-4F875FA16CCE}"/>
    <cellStyle name="Normal 2 10 13 4" xfId="6093" xr:uid="{AAB28F1C-7F29-46A6-BE25-5EE412365A4F}"/>
    <cellStyle name="Normal 2 10 13 5" xfId="6094" xr:uid="{586ACBE8-4CD9-4A69-9AB7-7162E310F373}"/>
    <cellStyle name="Normal 2 10 14" xfId="6095" xr:uid="{844BE963-5C0B-48EB-B36D-5CD770CDF96C}"/>
    <cellStyle name="Normal 2 10 14 2" xfId="6096" xr:uid="{F503C7EF-1619-4651-9FCE-5D8783E32915}"/>
    <cellStyle name="Normal 2 10 14 2 2" xfId="6097" xr:uid="{FFD27CE0-4F4D-473D-9B1B-465BBA30938B}"/>
    <cellStyle name="Normal 2 10 14 2 3" xfId="6098" xr:uid="{8A470C9B-78C6-463F-B41A-FE9D7DBD982A}"/>
    <cellStyle name="Normal 2 10 14 3" xfId="6099" xr:uid="{DE077E31-C76E-4457-8F18-58B0EE01B407}"/>
    <cellStyle name="Normal 2 10 14 3 2" xfId="6100" xr:uid="{20879FA5-DAE7-4A87-834D-D96B030D7F8B}"/>
    <cellStyle name="Normal 2 10 14 3 3" xfId="6101" xr:uid="{E7D66259-1071-4EEB-9E2F-F42A5C10D8D3}"/>
    <cellStyle name="Normal 2 10 14 4" xfId="6102" xr:uid="{F5D30736-2925-4251-A62D-37537D5705FD}"/>
    <cellStyle name="Normal 2 10 14 5" xfId="6103" xr:uid="{5E42C371-39C3-4CDF-B31D-A06966D06447}"/>
    <cellStyle name="Normal 2 10 15" xfId="6104" xr:uid="{7C78D199-7D6D-4D85-A82D-0C3D7351FAC5}"/>
    <cellStyle name="Normal 2 10 15 2" xfId="6105" xr:uid="{C1930B43-9AF0-49EA-89F3-BAF3A669C585}"/>
    <cellStyle name="Normal 2 10 15 2 2" xfId="6106" xr:uid="{F621CD1A-9170-4F3C-9263-72A227FF414F}"/>
    <cellStyle name="Normal 2 10 15 2 3" xfId="6107" xr:uid="{2C5FFCB0-4461-4356-9108-EB87F4D847F4}"/>
    <cellStyle name="Normal 2 10 15 3" xfId="6108" xr:uid="{A5E07957-E06B-4885-80FB-C22AD42E1D09}"/>
    <cellStyle name="Normal 2 10 15 3 2" xfId="6109" xr:uid="{E02CD89A-95C0-4C75-B7F0-F8CB398ACE04}"/>
    <cellStyle name="Normal 2 10 15 3 3" xfId="6110" xr:uid="{E634DDD3-CEC6-49A1-B87F-C6FAF063F033}"/>
    <cellStyle name="Normal 2 10 15 4" xfId="6111" xr:uid="{C8DB3DE7-89E5-4A83-85E2-4B340E0BF703}"/>
    <cellStyle name="Normal 2 10 15 5" xfId="6112" xr:uid="{007F8393-27A6-424A-9A66-C580FA3B3903}"/>
    <cellStyle name="Normal 2 10 16" xfId="6113" xr:uid="{1B01E091-A77E-4BDE-B3BF-1A589F4452FA}"/>
    <cellStyle name="Normal 2 10 16 2" xfId="6114" xr:uid="{F9AE130E-208E-4853-894F-F7CE29CDDFCE}"/>
    <cellStyle name="Normal 2 10 16 2 2" xfId="6115" xr:uid="{6B7BCF6B-AFDD-4FD7-98C7-91941FFE9940}"/>
    <cellStyle name="Normal 2 10 16 2 3" xfId="6116" xr:uid="{9C2586D3-40AD-45C8-B432-C01F6CC02B01}"/>
    <cellStyle name="Normal 2 10 16 3" xfId="6117" xr:uid="{4159843D-2CFE-4C59-AB5F-8CF0B5331383}"/>
    <cellStyle name="Normal 2 10 16 3 2" xfId="6118" xr:uid="{949F3A5C-FF74-449A-9A77-519757B8B618}"/>
    <cellStyle name="Normal 2 10 16 3 3" xfId="6119" xr:uid="{30852AD7-5ADD-49DA-BB7F-B6A2B1A8DD74}"/>
    <cellStyle name="Normal 2 10 16 4" xfId="6120" xr:uid="{FC1C63F8-875D-41D6-9319-824B95870A84}"/>
    <cellStyle name="Normal 2 10 16 5" xfId="6121" xr:uid="{7E320904-ADD3-457D-8484-F5322313E2B3}"/>
    <cellStyle name="Normal 2 10 17" xfId="6122" xr:uid="{67F98C6F-1E15-4919-8D19-001CDBABA8E6}"/>
    <cellStyle name="Normal 2 10 17 2" xfId="6123" xr:uid="{EA508F4E-FBDB-4DAD-90B1-1844D13CD549}"/>
    <cellStyle name="Normal 2 10 17 2 2" xfId="6124" xr:uid="{1650465F-34B3-4D90-8A65-9E0ADB6EF543}"/>
    <cellStyle name="Normal 2 10 17 2 3" xfId="6125" xr:uid="{98EB9469-707D-4E20-8DAC-800C4F1A578B}"/>
    <cellStyle name="Normal 2 10 17 3" xfId="6126" xr:uid="{64C60E6D-7B8F-4DC1-9940-011BC56024F1}"/>
    <cellStyle name="Normal 2 10 17 3 2" xfId="6127" xr:uid="{62723D33-50D3-401D-9F4A-CF3DC1618AC0}"/>
    <cellStyle name="Normal 2 10 17 3 3" xfId="6128" xr:uid="{8E47EF91-D27C-4E7C-B42A-835A0A626BCB}"/>
    <cellStyle name="Normal 2 10 17 4" xfId="6129" xr:uid="{936D4753-1218-42A9-9908-A76A58E5B9DD}"/>
    <cellStyle name="Normal 2 10 17 5" xfId="6130" xr:uid="{05E86A44-DAB4-4FC7-BFF1-64189C95E859}"/>
    <cellStyle name="Normal 2 10 18" xfId="6131" xr:uid="{833F4A80-4E91-47C3-8E77-2CDDFAD53CE3}"/>
    <cellStyle name="Normal 2 10 18 2" xfId="6132" xr:uid="{742BBF3B-9CA4-48E2-9BA9-2EF61809EE53}"/>
    <cellStyle name="Normal 2 10 18 2 2" xfId="6133" xr:uid="{2F910FF9-E76C-4791-852F-021E282387CA}"/>
    <cellStyle name="Normal 2 10 18 2 3" xfId="6134" xr:uid="{8B0EA43B-3117-42AF-9493-CFEFB6FD475F}"/>
    <cellStyle name="Normal 2 10 18 3" xfId="6135" xr:uid="{67BCBC28-0B3C-4265-AE04-BDFB068A10D7}"/>
    <cellStyle name="Normal 2 10 18 3 2" xfId="6136" xr:uid="{F4CB6077-8EA7-4157-908B-916AEEB8378D}"/>
    <cellStyle name="Normal 2 10 18 3 3" xfId="6137" xr:uid="{046E3E5E-7E01-4BC2-BAAB-3BD97803D6BF}"/>
    <cellStyle name="Normal 2 10 18 4" xfId="6138" xr:uid="{8AFA77CD-F159-4723-BDBE-11013AF470DE}"/>
    <cellStyle name="Normal 2 10 18 5" xfId="6139" xr:uid="{C7F54AD6-EF5F-46B4-AAA8-4CA29E971741}"/>
    <cellStyle name="Normal 2 10 19" xfId="6140" xr:uid="{90280EE3-D845-4D97-878F-1592E839F2BC}"/>
    <cellStyle name="Normal 2 10 19 2" xfId="6141" xr:uid="{03B6454B-10F9-4791-94EE-F1FE06C8637E}"/>
    <cellStyle name="Normal 2 10 19 2 2" xfId="6142" xr:uid="{28F02019-62E8-46AF-9206-8D6E3B0B151C}"/>
    <cellStyle name="Normal 2 10 19 2 3" xfId="6143" xr:uid="{BB5C662B-00E1-440C-BB99-DF6162234CBF}"/>
    <cellStyle name="Normal 2 10 19 3" xfId="6144" xr:uid="{E2ED921B-B5EF-45BA-9DF4-2D3AFDC85DA9}"/>
    <cellStyle name="Normal 2 10 19 3 2" xfId="6145" xr:uid="{5CC8EA3A-48CB-4CE5-B328-30582B03325C}"/>
    <cellStyle name="Normal 2 10 19 3 3" xfId="6146" xr:uid="{B669D368-6FA1-431B-8575-19F64F7597D7}"/>
    <cellStyle name="Normal 2 10 19 4" xfId="6147" xr:uid="{1D0F7ADC-C2CC-43FA-8D6F-34A241988E54}"/>
    <cellStyle name="Normal 2 10 19 5" xfId="6148" xr:uid="{00EF696A-A6FA-4195-86BB-36563C57A62D}"/>
    <cellStyle name="Normal 2 10 2" xfId="6149" xr:uid="{2594AA8E-ED19-413D-A615-CA2C3D158BD7}"/>
    <cellStyle name="Normal 2 10 2 2" xfId="6150" xr:uid="{ECEF220C-8C6B-4E69-9704-4679DBBA24BF}"/>
    <cellStyle name="Normal 2 10 2 2 2" xfId="6151" xr:uid="{BBC8C551-5C9A-4E90-9A4B-F5A25F6A411E}"/>
    <cellStyle name="Normal 2 10 2 2 3" xfId="6152" xr:uid="{AD77E690-A1CF-476C-8918-DA3C4FE1261F}"/>
    <cellStyle name="Normal 2 10 2 3" xfId="6153" xr:uid="{433D4C3A-668B-4197-9752-BB26AD6C6B9F}"/>
    <cellStyle name="Normal 2 10 2 3 2" xfId="6154" xr:uid="{C850E584-DD20-429E-92F4-20D90B149DC1}"/>
    <cellStyle name="Normal 2 10 2 3 3" xfId="6155" xr:uid="{15780404-3BEE-471D-9B98-61B64007EB78}"/>
    <cellStyle name="Normal 2 10 2 4" xfId="6156" xr:uid="{28B30200-3F04-4BA1-B785-B0D004C4C1D4}"/>
    <cellStyle name="Normal 2 10 2 5" xfId="6157" xr:uid="{FDEC5D15-7CA6-4AD1-8529-EC2484AD2CF5}"/>
    <cellStyle name="Normal 2 10 20" xfId="6158" xr:uid="{838F1B8F-5903-411A-8E8A-395F854EC52C}"/>
    <cellStyle name="Normal 2 10 20 2" xfId="6159" xr:uid="{DB63C680-00C1-4259-9D85-ACA8E39EF664}"/>
    <cellStyle name="Normal 2 10 20 2 2" xfId="6160" xr:uid="{EC09096B-8990-4DC4-A915-531014EA7C0D}"/>
    <cellStyle name="Normal 2 10 20 2 3" xfId="6161" xr:uid="{B9673A76-BC4C-49B5-AC2C-8114EBA126D4}"/>
    <cellStyle name="Normal 2 10 20 3" xfId="6162" xr:uid="{D9715DF6-9649-4885-9DFA-2924D4740A5D}"/>
    <cellStyle name="Normal 2 10 20 3 2" xfId="6163" xr:uid="{66AF80EA-34BC-4725-9850-BCDD72577C6D}"/>
    <cellStyle name="Normal 2 10 20 3 3" xfId="6164" xr:uid="{4E3D65B3-401C-45B1-9278-C638646E0C3C}"/>
    <cellStyle name="Normal 2 10 20 4" xfId="6165" xr:uid="{D805747C-F54F-443C-91E8-CC89589941CD}"/>
    <cellStyle name="Normal 2 10 20 5" xfId="6166" xr:uid="{AC695D07-A61F-4D73-A48C-849CB148DD95}"/>
    <cellStyle name="Normal 2 10 21" xfId="6167" xr:uid="{0F1D6D50-A34E-4276-9671-35D5EFA2F905}"/>
    <cellStyle name="Normal 2 10 21 2" xfId="6168" xr:uid="{41B8DFD1-46DB-4C90-9F87-8A9D68B0ABFD}"/>
    <cellStyle name="Normal 2 10 21 2 2" xfId="6169" xr:uid="{FA1AAC6D-C016-42E5-AF4A-A4EEEF6BC052}"/>
    <cellStyle name="Normal 2 10 21 2 3" xfId="6170" xr:uid="{39554E2F-1B0D-49A0-8E8E-ECB50EE77719}"/>
    <cellStyle name="Normal 2 10 21 3" xfId="6171" xr:uid="{F76D6B7F-88CA-453E-97B0-5BB697BEFB2C}"/>
    <cellStyle name="Normal 2 10 21 3 2" xfId="6172" xr:uid="{FAFC2BAC-1713-4C84-908E-78ADCB5D4964}"/>
    <cellStyle name="Normal 2 10 21 3 3" xfId="6173" xr:uid="{4D6D1312-09FB-4576-9673-45DAA655E3C7}"/>
    <cellStyle name="Normal 2 10 21 4" xfId="6174" xr:uid="{5E35C688-B8F2-4BB7-9044-4FB03F909CFF}"/>
    <cellStyle name="Normal 2 10 21 5" xfId="6175" xr:uid="{C40FE52F-22FE-4945-96F8-E676B3D04C8B}"/>
    <cellStyle name="Normal 2 10 22" xfId="6176" xr:uid="{87288A17-19CC-485F-9FE1-65D15538FB69}"/>
    <cellStyle name="Normal 2 10 22 2" xfId="6177" xr:uid="{9A23642F-BB5E-43F1-8897-9AF7B7B8B7B8}"/>
    <cellStyle name="Normal 2 10 22 2 2" xfId="6178" xr:uid="{1702EB80-2FA3-423A-8810-F15AE716B524}"/>
    <cellStyle name="Normal 2 10 22 2 3" xfId="6179" xr:uid="{6A7D0758-907A-4E98-8184-A426EC720FD4}"/>
    <cellStyle name="Normal 2 10 22 3" xfId="6180" xr:uid="{25794393-06D0-456C-A8AA-BEFB7B0FBA3A}"/>
    <cellStyle name="Normal 2 10 22 3 2" xfId="6181" xr:uid="{F52C841B-E2CB-408D-9191-10DDF89F23CB}"/>
    <cellStyle name="Normal 2 10 22 3 3" xfId="6182" xr:uid="{1B62025D-177E-4C1C-83F1-2029D4275F11}"/>
    <cellStyle name="Normal 2 10 22 4" xfId="6183" xr:uid="{8D796E39-D8A4-4D05-8FF4-AC3CD3FF5C1A}"/>
    <cellStyle name="Normal 2 10 22 5" xfId="6184" xr:uid="{ECA77E8A-81C0-4104-A1E1-6AC1086F20AD}"/>
    <cellStyle name="Normal 2 10 23" xfId="6185" xr:uid="{A84CD52D-9794-4E63-A3DC-9E8CCEC6F7E2}"/>
    <cellStyle name="Normal 2 10 23 2" xfId="6186" xr:uid="{D2301ADB-B84D-4530-9176-CD2746933FF9}"/>
    <cellStyle name="Normal 2 10 23 2 2" xfId="6187" xr:uid="{818FF61D-B3ED-492A-960C-A62F20EC8532}"/>
    <cellStyle name="Normal 2 10 23 2 3" xfId="6188" xr:uid="{1163325F-329F-4D34-8415-AD2BBE83567D}"/>
    <cellStyle name="Normal 2 10 23 3" xfId="6189" xr:uid="{E765BE65-4B53-483D-9717-AB703F3EF25C}"/>
    <cellStyle name="Normal 2 10 23 3 2" xfId="6190" xr:uid="{1C24817E-C6FE-4F0D-8C75-3DAD3AA75969}"/>
    <cellStyle name="Normal 2 10 23 3 3" xfId="6191" xr:uid="{47C70F6F-BAA1-4355-9A62-7689FBFC048C}"/>
    <cellStyle name="Normal 2 10 23 4" xfId="6192" xr:uid="{4C583BD5-1E43-4017-BAAB-ED1A2F3C4B3B}"/>
    <cellStyle name="Normal 2 10 23 5" xfId="6193" xr:uid="{CF08E8A2-9A0B-43C7-89B2-7C7E4594E895}"/>
    <cellStyle name="Normal 2 10 24" xfId="6194" xr:uid="{F34BC6E7-092D-41E1-BD80-705D04023EE4}"/>
    <cellStyle name="Normal 2 10 24 2" xfId="6195" xr:uid="{E237CB68-FBD0-4E9C-9FD3-95D4C7B3A8BC}"/>
    <cellStyle name="Normal 2 10 24 3" xfId="6196" xr:uid="{75B0EBC7-F152-4B19-9767-1858AA593C1E}"/>
    <cellStyle name="Normal 2 10 25" xfId="6197" xr:uid="{4021ED41-E755-499D-B81C-A3EC22389F95}"/>
    <cellStyle name="Normal 2 10 25 2" xfId="6198" xr:uid="{882A5A68-05F1-46F9-9290-DFC72A1FE11B}"/>
    <cellStyle name="Normal 2 10 25 3" xfId="6199" xr:uid="{19B52D9E-B8CC-465F-B192-4FDEBD73142A}"/>
    <cellStyle name="Normal 2 10 26" xfId="6200" xr:uid="{51541BBD-E4B8-4C06-A530-4F39DC9F0080}"/>
    <cellStyle name="Normal 2 10 27" xfId="6201" xr:uid="{B7D2BFBF-E543-46BA-8894-1174FE4106CC}"/>
    <cellStyle name="Normal 2 10 3" xfId="6202" xr:uid="{6F22815A-6078-45E5-B6EC-97FC1439FD09}"/>
    <cellStyle name="Normal 2 10 3 2" xfId="6203" xr:uid="{291F1606-92F7-419F-B11B-EFB4950EDA42}"/>
    <cellStyle name="Normal 2 10 3 2 2" xfId="6204" xr:uid="{67597472-35DF-47B7-8230-C07DD1FA297F}"/>
    <cellStyle name="Normal 2 10 3 2 3" xfId="6205" xr:uid="{1729EBBF-9A3E-48AF-AF84-FE128C301461}"/>
    <cellStyle name="Normal 2 10 3 3" xfId="6206" xr:uid="{66851A17-84DB-4E9A-A7CB-DFDC04EF0ADE}"/>
    <cellStyle name="Normal 2 10 3 3 2" xfId="6207" xr:uid="{DDD55792-7C00-418C-A5DD-A35980274FC4}"/>
    <cellStyle name="Normal 2 10 3 3 3" xfId="6208" xr:uid="{949A44CC-3779-470C-AA00-4B7D4C80759E}"/>
    <cellStyle name="Normal 2 10 3 4" xfId="6209" xr:uid="{EA66689F-2A79-4AC0-AB2D-523D27E1D73C}"/>
    <cellStyle name="Normal 2 10 3 5" xfId="6210" xr:uid="{30BF1D4B-7997-4AFC-9228-471D57382873}"/>
    <cellStyle name="Normal 2 10 4" xfId="6211" xr:uid="{24E15547-AC37-4BA5-8758-9E032024A424}"/>
    <cellStyle name="Normal 2 10 4 2" xfId="6212" xr:uid="{0B009633-780C-485F-A9F1-80D361F1B092}"/>
    <cellStyle name="Normal 2 10 4 2 2" xfId="6213" xr:uid="{4F0AFC54-E38C-4696-B5AA-23656339C2D0}"/>
    <cellStyle name="Normal 2 10 4 2 3" xfId="6214" xr:uid="{4EB29F30-9BC1-4E74-8C7E-90634038EE0C}"/>
    <cellStyle name="Normal 2 10 4 3" xfId="6215" xr:uid="{534CE7DD-42EB-4E23-9C53-DCC040244165}"/>
    <cellStyle name="Normal 2 10 4 3 2" xfId="6216" xr:uid="{CE2C8FA0-91C9-4366-812E-92F62F46C10A}"/>
    <cellStyle name="Normal 2 10 4 3 3" xfId="6217" xr:uid="{583C87D4-D1A4-4175-9C8F-39B0E09D76E0}"/>
    <cellStyle name="Normal 2 10 4 4" xfId="6218" xr:uid="{9D17488A-11C7-4A5C-9C12-AA2B4EBFFDC0}"/>
    <cellStyle name="Normal 2 10 4 5" xfId="6219" xr:uid="{9C8A4279-C30F-4318-9643-3233CF299EE9}"/>
    <cellStyle name="Normal 2 10 5" xfId="6220" xr:uid="{EAFF4EA2-2566-4B94-B227-55B81458B1E2}"/>
    <cellStyle name="Normal 2 10 5 2" xfId="6221" xr:uid="{2D48FDE8-7961-4D7B-A5A7-D986EF27AF40}"/>
    <cellStyle name="Normal 2 10 5 2 2" xfId="6222" xr:uid="{6CB0EDD3-797D-4310-82E1-2EEC9A9BB628}"/>
    <cellStyle name="Normal 2 10 5 2 3" xfId="6223" xr:uid="{CFBBD7B9-8C67-4AB5-9CBC-E0540C400B5E}"/>
    <cellStyle name="Normal 2 10 5 3" xfId="6224" xr:uid="{A91A7D8D-6A6A-4924-AC14-4316CFF205B6}"/>
    <cellStyle name="Normal 2 10 5 3 2" xfId="6225" xr:uid="{29A3EECB-E172-4035-861D-A44BCD8FE3BA}"/>
    <cellStyle name="Normal 2 10 5 3 3" xfId="6226" xr:uid="{11774F05-936C-446B-BF3B-B0985CE415E7}"/>
    <cellStyle name="Normal 2 10 5 4" xfId="6227" xr:uid="{0EF209A5-FA6D-4A16-BF92-288125440A1F}"/>
    <cellStyle name="Normal 2 10 5 5" xfId="6228" xr:uid="{AAFE9647-5446-46CA-AD3B-E212B3956A7D}"/>
    <cellStyle name="Normal 2 10 6" xfId="6229" xr:uid="{CAA1FFEE-74F5-471D-9731-B9F0A1FEC72B}"/>
    <cellStyle name="Normal 2 10 6 2" xfId="6230" xr:uid="{2DA5390F-9340-4122-994F-83725DEC6F71}"/>
    <cellStyle name="Normal 2 10 6 2 2" xfId="6231" xr:uid="{4DDF8B5C-D9B8-4653-98F3-3441BF74E306}"/>
    <cellStyle name="Normal 2 10 6 2 3" xfId="6232" xr:uid="{D3018DE1-C0DD-45CC-A5BA-F6B55A7919A7}"/>
    <cellStyle name="Normal 2 10 6 3" xfId="6233" xr:uid="{B65ECB1D-5678-4028-AB8C-A9E3CEA59B03}"/>
    <cellStyle name="Normal 2 10 6 3 2" xfId="6234" xr:uid="{19B10027-9CDB-4609-BF19-AE83B35F6975}"/>
    <cellStyle name="Normal 2 10 6 3 3" xfId="6235" xr:uid="{D7FA98A9-1ECA-4376-97CC-063CFDE1BDE4}"/>
    <cellStyle name="Normal 2 10 6 4" xfId="6236" xr:uid="{6059E9F0-507C-416B-8CD1-8731CA4924BC}"/>
    <cellStyle name="Normal 2 10 6 5" xfId="6237" xr:uid="{81AC76E1-CD4D-4859-8D5E-6697493DC4A6}"/>
    <cellStyle name="Normal 2 10 7" xfId="6238" xr:uid="{A7FD6EA7-078A-43FF-89F2-8F1A7216BAA0}"/>
    <cellStyle name="Normal 2 10 7 2" xfId="6239" xr:uid="{9CA07071-8E74-40C5-82F2-3103FB5ED88C}"/>
    <cellStyle name="Normal 2 10 7 2 2" xfId="6240" xr:uid="{8F90F6ED-6538-4D1A-A631-2AAAF2D9CCD1}"/>
    <cellStyle name="Normal 2 10 7 2 3" xfId="6241" xr:uid="{18E395CA-E7A1-4744-ACEB-05CA61ACE3B3}"/>
    <cellStyle name="Normal 2 10 7 3" xfId="6242" xr:uid="{A6EF0CE0-D3FA-4333-BEB0-DC9DA4FFD51D}"/>
    <cellStyle name="Normal 2 10 7 3 2" xfId="6243" xr:uid="{B5459607-2370-41FE-8E72-54310D9D8E82}"/>
    <cellStyle name="Normal 2 10 7 3 3" xfId="6244" xr:uid="{4EEB3C4B-D7B0-4CEC-8C1C-C458EB462ED2}"/>
    <cellStyle name="Normal 2 10 7 4" xfId="6245" xr:uid="{708F90D3-B8FF-471C-9D9D-7119E49B22D7}"/>
    <cellStyle name="Normal 2 10 7 5" xfId="6246" xr:uid="{51DEB918-5B9E-4416-B12D-65B012FD928B}"/>
    <cellStyle name="Normal 2 10 8" xfId="6247" xr:uid="{8D53DDC8-FAB3-4FEC-8AD6-902C13073ADA}"/>
    <cellStyle name="Normal 2 10 8 2" xfId="6248" xr:uid="{7FB34A20-E0C0-4C06-BBC6-DA54F3E1B154}"/>
    <cellStyle name="Normal 2 10 8 2 2" xfId="6249" xr:uid="{3C24DD8F-A5BF-4BBF-90F0-3945009FF88E}"/>
    <cellStyle name="Normal 2 10 8 2 3" xfId="6250" xr:uid="{038C6381-5110-473C-AC00-0FAC1EFCD7A2}"/>
    <cellStyle name="Normal 2 10 8 3" xfId="6251" xr:uid="{A59393AA-CE8E-47DB-A9CD-D04AA94EB80A}"/>
    <cellStyle name="Normal 2 10 8 3 2" xfId="6252" xr:uid="{D9743508-2946-4BAB-8BB9-95074041D7D8}"/>
    <cellStyle name="Normal 2 10 8 3 3" xfId="6253" xr:uid="{CA09F657-153B-4FB9-A38E-76E994377B01}"/>
    <cellStyle name="Normal 2 10 8 4" xfId="6254" xr:uid="{AC965E4E-6744-4F91-8254-19E8A0962A1C}"/>
    <cellStyle name="Normal 2 10 8 5" xfId="6255" xr:uid="{0D8CC432-405F-4EB2-926C-1C425A991F11}"/>
    <cellStyle name="Normal 2 10 9" xfId="6256" xr:uid="{01F7EB69-60A4-4324-820B-ECF6737BFAFB}"/>
    <cellStyle name="Normal 2 10 9 2" xfId="6257" xr:uid="{A2201ABB-6FCD-4807-AD74-0AF634C32F90}"/>
    <cellStyle name="Normal 2 10 9 2 2" xfId="6258" xr:uid="{E3AF9DEA-2AD2-4A56-A3E0-2A506882C9AB}"/>
    <cellStyle name="Normal 2 10 9 2 3" xfId="6259" xr:uid="{A88CCADA-4D0E-41FE-A4C5-F37A092AF38C}"/>
    <cellStyle name="Normal 2 10 9 3" xfId="6260" xr:uid="{BC810474-E1CE-432B-A5A1-C19DF19B0C2D}"/>
    <cellStyle name="Normal 2 10 9 3 2" xfId="6261" xr:uid="{E8798FEE-BDE2-426E-A0B5-22DC1EA176BF}"/>
    <cellStyle name="Normal 2 10 9 3 3" xfId="6262" xr:uid="{2230219A-B733-4F53-B8B5-FDAEDCDABBCA}"/>
    <cellStyle name="Normal 2 10 9 4" xfId="6263" xr:uid="{9320DC5D-B4B7-44DB-A17A-5B957090BA90}"/>
    <cellStyle name="Normal 2 10 9 5" xfId="6264" xr:uid="{8850BE5A-A71A-44FC-8D1D-83A9076E148F}"/>
    <cellStyle name="Normal 2 100" xfId="6265" xr:uid="{556270DF-F360-4439-952F-AC6DD2CDD2BD}"/>
    <cellStyle name="Normal 2 100 2" xfId="6266" xr:uid="{BCD65D99-44F6-4678-AC22-5B6BCAFD7DED}"/>
    <cellStyle name="Normal 2 100 2 2" xfId="6267" xr:uid="{885F0B54-5E1B-472F-B70F-24DFD0887824}"/>
    <cellStyle name="Normal 2 100 2 3" xfId="6268" xr:uid="{E3D3FDEC-E7AD-4CEB-AF69-B96EBA40FB8B}"/>
    <cellStyle name="Normal 2 100 3" xfId="6269" xr:uid="{F2BE5A00-639E-40E8-B9C3-18AAA0433103}"/>
    <cellStyle name="Normal 2 100 3 2" xfId="6270" xr:uid="{71BC96DF-B06E-4ED3-A3CD-714837902CBC}"/>
    <cellStyle name="Normal 2 100 3 3" xfId="6271" xr:uid="{890CB55E-0EE9-46BE-9317-F7561C5A271F}"/>
    <cellStyle name="Normal 2 100 4" xfId="6272" xr:uid="{D9E84386-4243-4F8E-9794-24228D718FBE}"/>
    <cellStyle name="Normal 2 100 5" xfId="6273" xr:uid="{8A79DDF4-B562-4776-BD7B-323D745BACE4}"/>
    <cellStyle name="Normal 2 101" xfId="6274" xr:uid="{F1FCC032-921A-492A-93AD-1BC6CC4F244F}"/>
    <cellStyle name="Normal 2 101 2" xfId="6275" xr:uid="{A5DAFD2A-21F8-41DF-BF24-7DAE0F46A051}"/>
    <cellStyle name="Normal 2 101 2 2" xfId="6276" xr:uid="{D47A7462-CF97-4A15-9B29-C7039BB2C319}"/>
    <cellStyle name="Normal 2 101 2 3" xfId="6277" xr:uid="{E7B23AEE-CAAF-45B7-A16E-41B92FCE1A49}"/>
    <cellStyle name="Normal 2 101 3" xfId="6278" xr:uid="{349F15CB-6096-4E2C-808B-33D95341017E}"/>
    <cellStyle name="Normal 2 101 3 2" xfId="6279" xr:uid="{AE32050A-2941-41C1-86CC-B12CB337405E}"/>
    <cellStyle name="Normal 2 101 3 3" xfId="6280" xr:uid="{5E8FF2A2-20C0-46B7-A80A-7966F60DED69}"/>
    <cellStyle name="Normal 2 101 4" xfId="6281" xr:uid="{CBD428F1-CF44-4248-8192-E9258A4F077A}"/>
    <cellStyle name="Normal 2 101 5" xfId="6282" xr:uid="{EBE3CE36-BD4C-41B6-AC93-02C2B9C09977}"/>
    <cellStyle name="Normal 2 102" xfId="6283" xr:uid="{5A140264-7890-4A09-9CF6-B261E65C800A}"/>
    <cellStyle name="Normal 2 102 2" xfId="6284" xr:uid="{41004624-9846-4812-B55B-A05502082409}"/>
    <cellStyle name="Normal 2 102 2 2" xfId="6285" xr:uid="{00498994-BA6B-490F-862D-38CDD4CBC76C}"/>
    <cellStyle name="Normal 2 102 2 3" xfId="6286" xr:uid="{C8D9F29C-C1A2-40D8-A5FC-DEDED5267A2D}"/>
    <cellStyle name="Normal 2 102 3" xfId="6287" xr:uid="{A9D20629-18D3-42E6-ABB3-B00CCCD60000}"/>
    <cellStyle name="Normal 2 102 3 2" xfId="6288" xr:uid="{0A88EC2E-8FDB-4FAA-B052-B0C35F9F26FC}"/>
    <cellStyle name="Normal 2 102 3 3" xfId="6289" xr:uid="{394A44BD-2326-4C6F-B00F-67D03CE4E0C7}"/>
    <cellStyle name="Normal 2 102 4" xfId="6290" xr:uid="{31E883C4-B618-4306-B745-A56AFC5EFB4B}"/>
    <cellStyle name="Normal 2 102 5" xfId="6291" xr:uid="{9D7289FF-ED7C-45CA-8C08-259BFDFDF5CF}"/>
    <cellStyle name="Normal 2 103" xfId="6292" xr:uid="{7B1E6EF7-19E5-4493-81B8-38C4BC9E521D}"/>
    <cellStyle name="Normal 2 103 2" xfId="6293" xr:uid="{6B55FED9-1D9E-44F4-B2AA-85217CF7736B}"/>
    <cellStyle name="Normal 2 103 2 2" xfId="6294" xr:uid="{6824B17D-A51A-4CBF-85C6-421F8DCF194F}"/>
    <cellStyle name="Normal 2 103 2 3" xfId="6295" xr:uid="{B2DB1D90-34FB-453F-9B83-A813B3EC5602}"/>
    <cellStyle name="Normal 2 103 3" xfId="6296" xr:uid="{94C67D55-C3C8-4219-860E-074C3880528B}"/>
    <cellStyle name="Normal 2 103 3 2" xfId="6297" xr:uid="{F2519574-E6C0-469C-ACA0-9A6AD0D31460}"/>
    <cellStyle name="Normal 2 103 3 3" xfId="6298" xr:uid="{A3D14DA0-2406-47CB-96F6-8A14DF2DA401}"/>
    <cellStyle name="Normal 2 103 4" xfId="6299" xr:uid="{D2452AB8-657F-4F8E-8AC5-DFA8D74D8C6F}"/>
    <cellStyle name="Normal 2 103 5" xfId="6300" xr:uid="{7C96CB30-2E3C-4913-BF15-71395ECA3FCB}"/>
    <cellStyle name="Normal 2 104" xfId="6301" xr:uid="{D70027BD-0CA5-417E-892A-2F3F26D91273}"/>
    <cellStyle name="Normal 2 104 2" xfId="6302" xr:uid="{8398ABA1-63FE-4E24-9FC5-11B852BD81D2}"/>
    <cellStyle name="Normal 2 104 2 2" xfId="6303" xr:uid="{7566A9B2-EDDB-4BC5-892A-74216F36AE8D}"/>
    <cellStyle name="Normal 2 104 2 3" xfId="6304" xr:uid="{BE814C44-A7DF-4604-816C-34EC5FD47FAB}"/>
    <cellStyle name="Normal 2 104 3" xfId="6305" xr:uid="{07F8B7D8-0FA2-44C6-915A-2011508C2A5B}"/>
    <cellStyle name="Normal 2 104 3 2" xfId="6306" xr:uid="{68F5E290-3717-48AD-92F2-C3B1BD988365}"/>
    <cellStyle name="Normal 2 104 3 3" xfId="6307" xr:uid="{95C1ABDD-2076-4033-9FC4-FAC00253CAD1}"/>
    <cellStyle name="Normal 2 104 4" xfId="6308" xr:uid="{C69447E6-DCF1-4A4C-90E5-4C1A095FB2EC}"/>
    <cellStyle name="Normal 2 104 5" xfId="6309" xr:uid="{7AE49048-DF88-493D-AB31-B7F6A5B93D93}"/>
    <cellStyle name="Normal 2 105" xfId="6310" xr:uid="{DCA42A52-EBCF-4469-8798-CA2F57752959}"/>
    <cellStyle name="Normal 2 105 2" xfId="6311" xr:uid="{B2A7AFB7-22EB-4833-8028-B20868F30DAC}"/>
    <cellStyle name="Normal 2 105 2 2" xfId="6312" xr:uid="{2876155B-F93F-4BED-A951-D61CDEDC4A7F}"/>
    <cellStyle name="Normal 2 105 2 3" xfId="6313" xr:uid="{ED3D70C9-36CB-439A-9D36-4346911ED35B}"/>
    <cellStyle name="Normal 2 105 3" xfId="6314" xr:uid="{3226B508-60EF-4BEA-A941-B56EF47A8CEC}"/>
    <cellStyle name="Normal 2 105 3 2" xfId="6315" xr:uid="{82A49C5C-D8A3-46DF-9510-B73EE773E9E2}"/>
    <cellStyle name="Normal 2 105 3 3" xfId="6316" xr:uid="{71062EA9-38D7-4530-BE9A-BA4EEB231193}"/>
    <cellStyle name="Normal 2 105 4" xfId="6317" xr:uid="{B084547E-C9E6-42AC-A560-1D76F3F890CA}"/>
    <cellStyle name="Normal 2 105 5" xfId="6318" xr:uid="{C3EDD805-D31A-42E5-8D38-4493F4B0569A}"/>
    <cellStyle name="Normal 2 106" xfId="6319" xr:uid="{43EAEEE5-06B9-402C-8D0D-1496B6F71293}"/>
    <cellStyle name="Normal 2 106 2" xfId="6320" xr:uid="{ED07CA45-0702-4E3F-822B-1AAAA9B35C2C}"/>
    <cellStyle name="Normal 2 106 2 2" xfId="6321" xr:uid="{9D7EF9E9-24F6-4EC1-B4A5-0AA881C6DB66}"/>
    <cellStyle name="Normal 2 106 2 3" xfId="6322" xr:uid="{30712D3D-9E4D-4423-9570-65501BD54322}"/>
    <cellStyle name="Normal 2 106 3" xfId="6323" xr:uid="{D29A8901-59E9-495F-BB1D-2BA1040F27EE}"/>
    <cellStyle name="Normal 2 106 3 2" xfId="6324" xr:uid="{59D0288C-EA50-4897-BF55-B794C15BC73F}"/>
    <cellStyle name="Normal 2 106 3 3" xfId="6325" xr:uid="{3347C835-A5C2-452D-A13D-CFAA4CD3EF44}"/>
    <cellStyle name="Normal 2 106 4" xfId="6326" xr:uid="{8094BECC-BCDA-4FE9-95ED-CF95A0195219}"/>
    <cellStyle name="Normal 2 106 5" xfId="6327" xr:uid="{25AA11DF-267B-43DD-9650-440C1AC64758}"/>
    <cellStyle name="Normal 2 107" xfId="6328" xr:uid="{AF5BB858-D2F9-4B7F-806B-984161E30507}"/>
    <cellStyle name="Normal 2 107 2" xfId="6329" xr:uid="{75B49C84-B135-4B85-AF8E-3850363ACFA6}"/>
    <cellStyle name="Normal 2 107 2 2" xfId="6330" xr:uid="{2F03923D-8826-4CE4-A4B4-4487AE28BBEF}"/>
    <cellStyle name="Normal 2 107 2 3" xfId="6331" xr:uid="{D3B31AA7-7D00-4A43-809E-E85560393662}"/>
    <cellStyle name="Normal 2 107 3" xfId="6332" xr:uid="{B7441D2F-38A8-4692-B212-BAD4E46351A0}"/>
    <cellStyle name="Normal 2 107 3 2" xfId="6333" xr:uid="{BD09E846-A053-491A-A4DC-0DD11C5EBF2D}"/>
    <cellStyle name="Normal 2 107 3 3" xfId="6334" xr:uid="{4FE373C1-D93F-4651-AA95-1E2D4BB4E595}"/>
    <cellStyle name="Normal 2 107 4" xfId="6335" xr:uid="{E4FB5995-C057-45D5-9075-6D0B5E864A4C}"/>
    <cellStyle name="Normal 2 107 5" xfId="6336" xr:uid="{F85EB9F2-1DE7-49A2-B0BE-0055EECFFE48}"/>
    <cellStyle name="Normal 2 108" xfId="6337" xr:uid="{07FD4729-F3E5-48BE-9F27-73E98441161A}"/>
    <cellStyle name="Normal 2 108 2" xfId="6338" xr:uid="{9131C9DC-C5BD-4993-83FE-EF0B8AA94ADB}"/>
    <cellStyle name="Normal 2 108 2 2" xfId="6339" xr:uid="{174E3A1A-C62C-4F40-BFED-F22C54AC2775}"/>
    <cellStyle name="Normal 2 108 2 3" xfId="6340" xr:uid="{1E4AFB0E-3ACE-4B61-B8BE-C8A40E8B566E}"/>
    <cellStyle name="Normal 2 108 3" xfId="6341" xr:uid="{10C55A08-ED42-4A9A-AC90-1716AB810892}"/>
    <cellStyle name="Normal 2 108 3 2" xfId="6342" xr:uid="{FEE9F87B-0A06-430B-8148-9A662C1A8925}"/>
    <cellStyle name="Normal 2 108 3 3" xfId="6343" xr:uid="{49B32F3C-31CE-41E2-BA73-BC9B041543AA}"/>
    <cellStyle name="Normal 2 108 4" xfId="6344" xr:uid="{180DA100-530D-4EB6-B5DA-191500042030}"/>
    <cellStyle name="Normal 2 108 5" xfId="6345" xr:uid="{F159177E-35D1-489E-80F8-168EB0A54661}"/>
    <cellStyle name="Normal 2 109" xfId="6346" xr:uid="{B40C4AD0-0341-4165-A6EB-9931BBE1A6F1}"/>
    <cellStyle name="Normal 2 109 2" xfId="6347" xr:uid="{300D9CB0-A620-4E7F-BC00-D69FD5C6A4F4}"/>
    <cellStyle name="Normal 2 109 2 2" xfId="6348" xr:uid="{7E72F0BC-6E71-4342-A270-2CF555D0D608}"/>
    <cellStyle name="Normal 2 109 2 3" xfId="6349" xr:uid="{5CD372C9-7DA8-4E01-B92E-C5664C127F89}"/>
    <cellStyle name="Normal 2 109 3" xfId="6350" xr:uid="{49014C66-9B23-4A2A-8B3F-23432CE2B835}"/>
    <cellStyle name="Normal 2 109 3 2" xfId="6351" xr:uid="{336AEE0D-C77E-4E76-945A-59127AC8B6F7}"/>
    <cellStyle name="Normal 2 109 3 3" xfId="6352" xr:uid="{5D235A06-9490-4C3C-9DF6-873361A52004}"/>
    <cellStyle name="Normal 2 109 4" xfId="6353" xr:uid="{87215046-4CD0-41C1-977C-2DC458A47245}"/>
    <cellStyle name="Normal 2 109 5" xfId="6354" xr:uid="{D3C920CD-9B27-4E37-ADFA-41891F13D5C8}"/>
    <cellStyle name="Normal 2 11" xfId="6355" xr:uid="{6CA25F58-3903-4010-9FAB-F40636B22CB3}"/>
    <cellStyle name="Normal 2 11 10" xfId="6356" xr:uid="{39B4DC94-D731-42BE-9A64-210A7E3517FF}"/>
    <cellStyle name="Normal 2 11 10 2" xfId="6357" xr:uid="{C4C67B7A-8FF3-4366-948D-7EC38D3B6D5A}"/>
    <cellStyle name="Normal 2 11 10 2 2" xfId="6358" xr:uid="{9ED6DB46-59F3-4E16-8AC1-36D5FBFB0E56}"/>
    <cellStyle name="Normal 2 11 10 2 3" xfId="6359" xr:uid="{65381024-48A7-497A-A6B1-B7E65C98EB16}"/>
    <cellStyle name="Normal 2 11 10 3" xfId="6360" xr:uid="{6594301B-B1A2-4E0F-B673-F122A8288A91}"/>
    <cellStyle name="Normal 2 11 10 3 2" xfId="6361" xr:uid="{94373B46-74AE-47F0-B477-6139D9B2943D}"/>
    <cellStyle name="Normal 2 11 10 3 3" xfId="6362" xr:uid="{2BB673D5-523A-4D85-8E70-2FCDB2611ACC}"/>
    <cellStyle name="Normal 2 11 10 4" xfId="6363" xr:uid="{BC51112B-9D27-4ADC-A464-CD0645E73F8B}"/>
    <cellStyle name="Normal 2 11 10 5" xfId="6364" xr:uid="{5504A05E-5524-4771-9F20-1C588A76E6A3}"/>
    <cellStyle name="Normal 2 11 11" xfId="6365" xr:uid="{2049CE10-3BD7-40A2-8762-BAFBAE9EE3C6}"/>
    <cellStyle name="Normal 2 11 11 2" xfId="6366" xr:uid="{90913114-3DC6-4F2A-B446-EA48A0F2FCA2}"/>
    <cellStyle name="Normal 2 11 11 2 2" xfId="6367" xr:uid="{CE256584-885C-4131-ABD1-14DCBC6E0978}"/>
    <cellStyle name="Normal 2 11 11 2 3" xfId="6368" xr:uid="{F2F64F93-AF6B-434C-8297-CFCE2EE17ADF}"/>
    <cellStyle name="Normal 2 11 11 3" xfId="6369" xr:uid="{493F6A31-03D3-4879-9511-C8606494E179}"/>
    <cellStyle name="Normal 2 11 11 3 2" xfId="6370" xr:uid="{56750C94-3600-4E27-93CE-361E2A19CC8A}"/>
    <cellStyle name="Normal 2 11 11 3 3" xfId="6371" xr:uid="{94092405-C9D5-4BC3-9398-7F8C4A881E1F}"/>
    <cellStyle name="Normal 2 11 11 4" xfId="6372" xr:uid="{A6E3A1E9-8AD3-4B7A-B088-D0615FAB9820}"/>
    <cellStyle name="Normal 2 11 11 5" xfId="6373" xr:uid="{D6ED36AF-8CDB-4676-986B-F4D07D28FAC2}"/>
    <cellStyle name="Normal 2 11 12" xfId="6374" xr:uid="{F5EF887F-1C52-4139-A039-3274FDB2F14D}"/>
    <cellStyle name="Normal 2 11 12 2" xfId="6375" xr:uid="{E775C7D8-AEC3-4764-A1BA-8A61EDD61F5D}"/>
    <cellStyle name="Normal 2 11 12 2 2" xfId="6376" xr:uid="{E904D3D9-A224-4C3D-9109-058348FE97E5}"/>
    <cellStyle name="Normal 2 11 12 2 3" xfId="6377" xr:uid="{FABDCA89-FF5D-4B91-AF42-95C4CEEDAD01}"/>
    <cellStyle name="Normal 2 11 12 3" xfId="6378" xr:uid="{C3F39D21-1170-4914-9160-2B90C4E015E3}"/>
    <cellStyle name="Normal 2 11 12 3 2" xfId="6379" xr:uid="{B3119C1D-792F-421E-8F67-B7684C68776A}"/>
    <cellStyle name="Normal 2 11 12 3 3" xfId="6380" xr:uid="{9FC8DDDF-332A-480D-B167-ADE9C091EDB7}"/>
    <cellStyle name="Normal 2 11 12 4" xfId="6381" xr:uid="{678FB0C3-506D-4124-A087-B3FD67307046}"/>
    <cellStyle name="Normal 2 11 12 5" xfId="6382" xr:uid="{90A39622-00C1-4A65-8298-4B584BA17287}"/>
    <cellStyle name="Normal 2 11 13" xfId="6383" xr:uid="{1AB6C314-D1CC-40B5-B704-1A5B1A4B88B5}"/>
    <cellStyle name="Normal 2 11 13 2" xfId="6384" xr:uid="{1211D37F-0118-4D56-9BBE-D9953045BA9B}"/>
    <cellStyle name="Normal 2 11 13 2 2" xfId="6385" xr:uid="{A6508411-438D-4317-85AA-EC9D696F9917}"/>
    <cellStyle name="Normal 2 11 13 2 3" xfId="6386" xr:uid="{2D4B85A3-C022-462E-996B-E21796549302}"/>
    <cellStyle name="Normal 2 11 13 3" xfId="6387" xr:uid="{84B4F33C-C764-4B9E-8F7E-8D918821E95B}"/>
    <cellStyle name="Normal 2 11 13 3 2" xfId="6388" xr:uid="{A6C3B22B-67D0-4F3D-83BA-6699CC30CCE1}"/>
    <cellStyle name="Normal 2 11 13 3 3" xfId="6389" xr:uid="{B41AE02F-98ED-4686-AC5B-652EA7C12A31}"/>
    <cellStyle name="Normal 2 11 13 4" xfId="6390" xr:uid="{708033A6-7321-470B-A570-D5DB7951DEBB}"/>
    <cellStyle name="Normal 2 11 13 5" xfId="6391" xr:uid="{21E1CFE3-DEFE-4E2E-8BA6-1492993FE2DA}"/>
    <cellStyle name="Normal 2 11 14" xfId="6392" xr:uid="{FC2371B8-E440-4AAB-B9D3-C24AAC80E9AA}"/>
    <cellStyle name="Normal 2 11 14 2" xfId="6393" xr:uid="{8F223746-4B21-4A77-9AF8-B637AD9E8E7B}"/>
    <cellStyle name="Normal 2 11 14 2 2" xfId="6394" xr:uid="{8C94053D-2102-4E1B-AF20-470AF84326E3}"/>
    <cellStyle name="Normal 2 11 14 2 3" xfId="6395" xr:uid="{7E0239E5-E36F-4191-A87D-B099B37C5FF3}"/>
    <cellStyle name="Normal 2 11 14 3" xfId="6396" xr:uid="{65C71C22-14F0-4E2A-8FA0-8C4E2C996EFC}"/>
    <cellStyle name="Normal 2 11 14 3 2" xfId="6397" xr:uid="{A28674BA-FBD7-436F-B1D3-8E41B3135783}"/>
    <cellStyle name="Normal 2 11 14 3 3" xfId="6398" xr:uid="{475748FB-7A71-48A0-AFEA-A811199616E6}"/>
    <cellStyle name="Normal 2 11 14 4" xfId="6399" xr:uid="{EAFA1BDC-D073-43C9-9F23-0CFFFD277CD0}"/>
    <cellStyle name="Normal 2 11 14 5" xfId="6400" xr:uid="{68CFF32A-EA09-45F1-B3E9-5AB38A660600}"/>
    <cellStyle name="Normal 2 11 15" xfId="6401" xr:uid="{5A982EF9-FED5-47F8-B649-B6E024947909}"/>
    <cellStyle name="Normal 2 11 15 2" xfId="6402" xr:uid="{B58A4C9B-73F5-4C88-94E9-0DA451DA92F0}"/>
    <cellStyle name="Normal 2 11 15 2 2" xfId="6403" xr:uid="{ADF268F9-4316-4E04-B88E-14ED79137FF9}"/>
    <cellStyle name="Normal 2 11 15 2 3" xfId="6404" xr:uid="{2F30B0F4-961A-40E0-A52E-F160C0B73A36}"/>
    <cellStyle name="Normal 2 11 15 3" xfId="6405" xr:uid="{633E2309-B794-464A-9F84-4191883FE795}"/>
    <cellStyle name="Normal 2 11 15 3 2" xfId="6406" xr:uid="{AFD6D940-D609-4378-835D-156C27B27985}"/>
    <cellStyle name="Normal 2 11 15 3 3" xfId="6407" xr:uid="{7B89BD90-5694-4691-A56E-E8B214304578}"/>
    <cellStyle name="Normal 2 11 15 4" xfId="6408" xr:uid="{3971F13F-CBA7-448E-8790-6BBA01E74E7F}"/>
    <cellStyle name="Normal 2 11 15 5" xfId="6409" xr:uid="{E49F5D20-E6A5-48BE-B223-304D1562859D}"/>
    <cellStyle name="Normal 2 11 16" xfId="6410" xr:uid="{43DDFE72-4DFE-4A82-B037-4B714BACF16B}"/>
    <cellStyle name="Normal 2 11 16 2" xfId="6411" xr:uid="{AB98BE8F-DB10-40B9-B416-46F939AC47E1}"/>
    <cellStyle name="Normal 2 11 16 2 2" xfId="6412" xr:uid="{6F35985B-D3AE-48FC-9457-895BA521D592}"/>
    <cellStyle name="Normal 2 11 16 2 3" xfId="6413" xr:uid="{D23F32BD-C9FD-4575-8741-6CCC65F7CBFB}"/>
    <cellStyle name="Normal 2 11 16 3" xfId="6414" xr:uid="{122D1377-3BC1-4C07-AF59-A0F23AA3E8AD}"/>
    <cellStyle name="Normal 2 11 16 3 2" xfId="6415" xr:uid="{0F1B8A74-A9AE-43E1-A4A5-D7ECFF3E3C06}"/>
    <cellStyle name="Normal 2 11 16 3 3" xfId="6416" xr:uid="{DE7BC8FA-3364-44D9-B2B9-DFDAF0ECCA48}"/>
    <cellStyle name="Normal 2 11 16 4" xfId="6417" xr:uid="{49DAA4AE-DE2D-4986-A318-66AF49E6B8F6}"/>
    <cellStyle name="Normal 2 11 16 5" xfId="6418" xr:uid="{8EC35C5D-D4A0-4FC0-BDF0-1C3581F8D53C}"/>
    <cellStyle name="Normal 2 11 17" xfId="6419" xr:uid="{359CF993-BA5E-4172-AA36-3A12230F4962}"/>
    <cellStyle name="Normal 2 11 17 2" xfId="6420" xr:uid="{BCAFE431-75E9-4DA0-ACE7-38125C451419}"/>
    <cellStyle name="Normal 2 11 17 2 2" xfId="6421" xr:uid="{7D91B6F2-2B52-437E-A6CE-0E4B3DFE29E8}"/>
    <cellStyle name="Normal 2 11 17 2 3" xfId="6422" xr:uid="{135AB765-FFA6-481C-B447-C10453166899}"/>
    <cellStyle name="Normal 2 11 17 3" xfId="6423" xr:uid="{FD5DC9B2-24A5-4B78-88D6-345018B59AEE}"/>
    <cellStyle name="Normal 2 11 17 3 2" xfId="6424" xr:uid="{6DCF4F73-B9F8-43E5-A5E7-63EB22FB6673}"/>
    <cellStyle name="Normal 2 11 17 3 3" xfId="6425" xr:uid="{5E77B40E-F869-4C41-B6C7-1D712F80505B}"/>
    <cellStyle name="Normal 2 11 17 4" xfId="6426" xr:uid="{2A8C57A8-E013-4CFA-9283-CB1E0005FE45}"/>
    <cellStyle name="Normal 2 11 17 5" xfId="6427" xr:uid="{351FA9BF-3FE7-4826-97B5-23C6A74BA1E2}"/>
    <cellStyle name="Normal 2 11 18" xfId="6428" xr:uid="{99C204F4-30A2-4BE6-B8E5-3D8F2E5163CE}"/>
    <cellStyle name="Normal 2 11 18 2" xfId="6429" xr:uid="{626AA070-8698-4DE2-8484-6127A990ED63}"/>
    <cellStyle name="Normal 2 11 18 2 2" xfId="6430" xr:uid="{839F41AD-43F4-416B-9753-5AD5A3D08031}"/>
    <cellStyle name="Normal 2 11 18 2 3" xfId="6431" xr:uid="{74C1F7B5-CEBC-43E6-9BDD-C8957C99E878}"/>
    <cellStyle name="Normal 2 11 18 3" xfId="6432" xr:uid="{956D6FE4-BB16-4427-BD2C-A393BCCB42C8}"/>
    <cellStyle name="Normal 2 11 18 3 2" xfId="6433" xr:uid="{F17A1121-DD8B-4420-B50D-4B6B5562BDDD}"/>
    <cellStyle name="Normal 2 11 18 3 3" xfId="6434" xr:uid="{A5226A55-0565-4D6E-90F1-308287EB5E8A}"/>
    <cellStyle name="Normal 2 11 18 4" xfId="6435" xr:uid="{CEF3B07F-E79D-428D-A656-872A8B6C8B39}"/>
    <cellStyle name="Normal 2 11 18 5" xfId="6436" xr:uid="{226107FE-8BB5-4F14-9BCA-A3CC35FACA69}"/>
    <cellStyle name="Normal 2 11 19" xfId="6437" xr:uid="{7067B246-5A8D-45E3-A438-DAD29367AA7C}"/>
    <cellStyle name="Normal 2 11 19 2" xfId="6438" xr:uid="{E680BD98-773C-4D35-9186-DB0FED010907}"/>
    <cellStyle name="Normal 2 11 19 2 2" xfId="6439" xr:uid="{7B1B4E42-37B1-4A1B-891A-6DFDC86965CC}"/>
    <cellStyle name="Normal 2 11 19 2 3" xfId="6440" xr:uid="{B33617E8-CC6F-48DC-A071-9AE3D00FF443}"/>
    <cellStyle name="Normal 2 11 19 3" xfId="6441" xr:uid="{E79A0755-3E57-406F-8C61-2C96CCFA0AB2}"/>
    <cellStyle name="Normal 2 11 19 3 2" xfId="6442" xr:uid="{CF139614-65E2-4559-AF5C-54E1E055A878}"/>
    <cellStyle name="Normal 2 11 19 3 3" xfId="6443" xr:uid="{E1F6EB4D-F35B-4495-90F6-2927080960B3}"/>
    <cellStyle name="Normal 2 11 19 4" xfId="6444" xr:uid="{4BE8218A-907B-4A32-AF03-B3EB67B90B5E}"/>
    <cellStyle name="Normal 2 11 19 5" xfId="6445" xr:uid="{0F3D074A-61A9-4746-868A-7A4D90B0A5F6}"/>
    <cellStyle name="Normal 2 11 2" xfId="6446" xr:uid="{2EE3DD30-785A-4C6B-B204-8FE72A6E2541}"/>
    <cellStyle name="Normal 2 11 2 2" xfId="6447" xr:uid="{42E35987-3300-4E8F-A87D-EC95F906BE23}"/>
    <cellStyle name="Normal 2 11 2 2 2" xfId="6448" xr:uid="{E9EF0C23-B77C-45C2-8E50-6E6B8BF0DC17}"/>
    <cellStyle name="Normal 2 11 2 2 3" xfId="6449" xr:uid="{7E5A9148-9C4C-4704-8CD6-B51C78ADAC3E}"/>
    <cellStyle name="Normal 2 11 2 3" xfId="6450" xr:uid="{2F53286D-35A1-4CEF-ADE9-DA0B8E3A2BA1}"/>
    <cellStyle name="Normal 2 11 2 3 2" xfId="6451" xr:uid="{69C15ACC-0065-463F-A3B2-E279ED41FB07}"/>
    <cellStyle name="Normal 2 11 2 3 3" xfId="6452" xr:uid="{14A407E3-04F3-44AE-BD0F-BE3A5D5AB3E5}"/>
    <cellStyle name="Normal 2 11 2 4" xfId="6453" xr:uid="{56DE65D3-CC13-442F-9515-7D830E1848AB}"/>
    <cellStyle name="Normal 2 11 2 5" xfId="6454" xr:uid="{988738A6-97BC-4B90-9BA8-B0673D53F3F1}"/>
    <cellStyle name="Normal 2 11 20" xfId="6455" xr:uid="{D31B1A0A-402E-4FE2-A89E-D2AB8A6BD6EA}"/>
    <cellStyle name="Normal 2 11 20 2" xfId="6456" xr:uid="{69DE4BD8-5635-4112-AC27-3BB534450324}"/>
    <cellStyle name="Normal 2 11 20 2 2" xfId="6457" xr:uid="{DF8FA237-41C8-4CAD-BC28-91EB8F55EB7D}"/>
    <cellStyle name="Normal 2 11 20 2 3" xfId="6458" xr:uid="{365D231D-4CEA-43DA-8F2D-31C0D1A763F0}"/>
    <cellStyle name="Normal 2 11 20 3" xfId="6459" xr:uid="{F9F32328-9713-4E7F-B477-EB97D92C9F01}"/>
    <cellStyle name="Normal 2 11 20 3 2" xfId="6460" xr:uid="{9E0EDFE3-DD88-4B09-8B40-42339BCE1527}"/>
    <cellStyle name="Normal 2 11 20 3 3" xfId="6461" xr:uid="{039A4B62-AF19-4F7E-A189-A64F2F9BF406}"/>
    <cellStyle name="Normal 2 11 20 4" xfId="6462" xr:uid="{C35515BA-E315-46C1-98F0-634CE09D261F}"/>
    <cellStyle name="Normal 2 11 20 5" xfId="6463" xr:uid="{929D7650-E6DA-403F-87EC-B847952A0EA5}"/>
    <cellStyle name="Normal 2 11 21" xfId="6464" xr:uid="{59F743A1-4AE0-443F-BDCF-777CD2CBB695}"/>
    <cellStyle name="Normal 2 11 21 2" xfId="6465" xr:uid="{97E24386-E6E9-481C-A2C7-60EEE8B84E99}"/>
    <cellStyle name="Normal 2 11 21 2 2" xfId="6466" xr:uid="{809BB388-8132-426F-B9FC-BE4F0CA6EEE7}"/>
    <cellStyle name="Normal 2 11 21 2 3" xfId="6467" xr:uid="{C9D5836E-6690-4B0A-87F0-6BC8455F2ECA}"/>
    <cellStyle name="Normal 2 11 21 3" xfId="6468" xr:uid="{490E86B1-44B1-4154-A3A8-E2E88894A24B}"/>
    <cellStyle name="Normal 2 11 21 3 2" xfId="6469" xr:uid="{EF4B29E2-A4BE-4E59-91D7-5A37332C2FAD}"/>
    <cellStyle name="Normal 2 11 21 3 3" xfId="6470" xr:uid="{95AC0652-C320-4FFB-A364-94376A88F54A}"/>
    <cellStyle name="Normal 2 11 21 4" xfId="6471" xr:uid="{E85B3599-6086-45F6-B6F5-61E89EFFE6BA}"/>
    <cellStyle name="Normal 2 11 21 5" xfId="6472" xr:uid="{CEA1A2FB-7E3C-46AB-AAAD-01762EC13D47}"/>
    <cellStyle name="Normal 2 11 22" xfId="6473" xr:uid="{534B7E24-9F5B-496E-9F65-73B24EB8E2D6}"/>
    <cellStyle name="Normal 2 11 22 2" xfId="6474" xr:uid="{9EAA0A58-0C67-45E6-A4A3-049C20F5F5C3}"/>
    <cellStyle name="Normal 2 11 22 2 2" xfId="6475" xr:uid="{6006DCC6-5131-43E3-9730-BED7770C5311}"/>
    <cellStyle name="Normal 2 11 22 2 3" xfId="6476" xr:uid="{FF4BB4AF-357B-4D9A-A9D7-CE815728C975}"/>
    <cellStyle name="Normal 2 11 22 3" xfId="6477" xr:uid="{EBF63557-46F1-43FD-BD9B-FEB53DC0A9DD}"/>
    <cellStyle name="Normal 2 11 22 3 2" xfId="6478" xr:uid="{671D135A-A2EB-4C8D-976C-1A6F11A502AA}"/>
    <cellStyle name="Normal 2 11 22 3 3" xfId="6479" xr:uid="{E1B3966D-219A-4B9B-B850-80647831B595}"/>
    <cellStyle name="Normal 2 11 22 4" xfId="6480" xr:uid="{8FCA5182-0FD8-4EE8-A0E7-F802E348B1B3}"/>
    <cellStyle name="Normal 2 11 22 5" xfId="6481" xr:uid="{04FE52A0-8834-4517-A16D-F64261BA8996}"/>
    <cellStyle name="Normal 2 11 23" xfId="6482" xr:uid="{074233F7-BABA-4140-BBA9-522B95C5A3D6}"/>
    <cellStyle name="Normal 2 11 23 2" xfId="6483" xr:uid="{F76E71D4-B19B-42EB-A18C-8C11DFF3F90F}"/>
    <cellStyle name="Normal 2 11 23 2 2" xfId="6484" xr:uid="{C5345C74-6549-4540-993F-F24A6CC9CC61}"/>
    <cellStyle name="Normal 2 11 23 2 3" xfId="6485" xr:uid="{38FAACDA-AAF3-4F98-B0B5-AEEDA2E1AEE8}"/>
    <cellStyle name="Normal 2 11 23 3" xfId="6486" xr:uid="{38823808-937D-417F-8775-453A0AB7E650}"/>
    <cellStyle name="Normal 2 11 23 3 2" xfId="6487" xr:uid="{9FB3CD89-A2ED-4D5F-BBD2-FFE58CC99C37}"/>
    <cellStyle name="Normal 2 11 23 3 3" xfId="6488" xr:uid="{87C3AB0B-83B5-408D-9883-1FD26EC5C44B}"/>
    <cellStyle name="Normal 2 11 23 4" xfId="6489" xr:uid="{9BAE2517-8728-448F-875F-2CFD9D36E9B5}"/>
    <cellStyle name="Normal 2 11 23 5" xfId="6490" xr:uid="{B5D05F04-4AE1-4247-9078-783BBE0D2785}"/>
    <cellStyle name="Normal 2 11 24" xfId="6491" xr:uid="{FEBC4F0D-A8EF-4CCB-9417-49FEEA19FF6F}"/>
    <cellStyle name="Normal 2 11 24 2" xfId="6492" xr:uid="{1FDB39B0-FF9E-4C79-83FA-730CDDE8501F}"/>
    <cellStyle name="Normal 2 11 24 3" xfId="6493" xr:uid="{9F0B553A-371A-4E8E-8BAE-3AE5BEEFB1D4}"/>
    <cellStyle name="Normal 2 11 25" xfId="6494" xr:uid="{3D1B8748-1898-4F16-A03A-9963A20BE0F9}"/>
    <cellStyle name="Normal 2 11 25 2" xfId="6495" xr:uid="{025CE894-CA0D-4530-AA8B-B687C95CA07C}"/>
    <cellStyle name="Normal 2 11 25 3" xfId="6496" xr:uid="{80CF8663-7609-47F4-85FD-D04C9BB54079}"/>
    <cellStyle name="Normal 2 11 26" xfId="6497" xr:uid="{75C25D55-5392-4C39-8523-50698D208257}"/>
    <cellStyle name="Normal 2 11 27" xfId="6498" xr:uid="{595BAC4C-56DC-43C8-BD12-FFBFE712EFB4}"/>
    <cellStyle name="Normal 2 11 3" xfId="6499" xr:uid="{4D970426-A158-409C-8053-9ACB430606C0}"/>
    <cellStyle name="Normal 2 11 3 2" xfId="6500" xr:uid="{36457466-2283-4F58-9359-F9960DFC3B3C}"/>
    <cellStyle name="Normal 2 11 3 2 2" xfId="6501" xr:uid="{8F0D85FD-0818-4588-A286-A3E542BBEEAA}"/>
    <cellStyle name="Normal 2 11 3 2 3" xfId="6502" xr:uid="{418845B0-408C-4E75-A11E-454EBABFDD5D}"/>
    <cellStyle name="Normal 2 11 3 3" xfId="6503" xr:uid="{E9CBAACA-6414-41A8-B854-F2DABF24A4C9}"/>
    <cellStyle name="Normal 2 11 3 3 2" xfId="6504" xr:uid="{38E66080-A1A4-41FF-A70B-3EB575B8233E}"/>
    <cellStyle name="Normal 2 11 3 3 3" xfId="6505" xr:uid="{B7956B9D-C492-4011-82A3-19A7C90D5D10}"/>
    <cellStyle name="Normal 2 11 3 4" xfId="6506" xr:uid="{E7EA42CB-8C45-4D9C-A940-2755323DC774}"/>
    <cellStyle name="Normal 2 11 3 5" xfId="6507" xr:uid="{BCDF44BB-70A3-46E7-A7AF-42A77FE959D7}"/>
    <cellStyle name="Normal 2 11 4" xfId="6508" xr:uid="{89A75BBB-4938-487D-A1BD-0ED83F7578BF}"/>
    <cellStyle name="Normal 2 11 4 2" xfId="6509" xr:uid="{E462E79B-E9C4-42FA-AD37-BB7F09F7C8A2}"/>
    <cellStyle name="Normal 2 11 4 2 2" xfId="6510" xr:uid="{95934314-D6A7-4B77-83ED-C4BD85387782}"/>
    <cellStyle name="Normal 2 11 4 2 3" xfId="6511" xr:uid="{848476BC-B2CE-4419-BB08-9011D2ABFF19}"/>
    <cellStyle name="Normal 2 11 4 3" xfId="6512" xr:uid="{97FFFD03-4B11-4927-B506-C00EF364DA36}"/>
    <cellStyle name="Normal 2 11 4 3 2" xfId="6513" xr:uid="{15CAFB82-AFBB-4874-8C3B-CCC6FDA9AB8E}"/>
    <cellStyle name="Normal 2 11 4 3 3" xfId="6514" xr:uid="{7ED4DAFA-ECD1-4246-BB5D-35DE36B92A1D}"/>
    <cellStyle name="Normal 2 11 4 4" xfId="6515" xr:uid="{9F87E974-85D2-4FF3-A146-40D5CD719EAA}"/>
    <cellStyle name="Normal 2 11 4 5" xfId="6516" xr:uid="{FFF1F53C-89C7-404A-BA25-D34F88A89DFD}"/>
    <cellStyle name="Normal 2 11 5" xfId="6517" xr:uid="{BD95D67E-507F-4FF7-819D-E4FC0DD99BCC}"/>
    <cellStyle name="Normal 2 11 5 2" xfId="6518" xr:uid="{3B47B61B-CD15-46BE-899A-1471C28DFCD8}"/>
    <cellStyle name="Normal 2 11 5 2 2" xfId="6519" xr:uid="{9A6B6BF5-EE6A-44CB-8783-4D702ACD4253}"/>
    <cellStyle name="Normal 2 11 5 2 3" xfId="6520" xr:uid="{F6FC6118-C1FD-45B9-A9B9-1A6C8F53AA57}"/>
    <cellStyle name="Normal 2 11 5 3" xfId="6521" xr:uid="{EA9F670C-B000-4A42-82FA-A612FE47D5BD}"/>
    <cellStyle name="Normal 2 11 5 3 2" xfId="6522" xr:uid="{8AC94A04-51D6-490C-A0F0-CA6E179D765A}"/>
    <cellStyle name="Normal 2 11 5 3 3" xfId="6523" xr:uid="{55759EE7-F67E-4035-93CE-D822FC6B513F}"/>
    <cellStyle name="Normal 2 11 5 4" xfId="6524" xr:uid="{FC3D2142-9BA4-42AB-A9C7-2AEF4A38CC68}"/>
    <cellStyle name="Normal 2 11 5 5" xfId="6525" xr:uid="{13B0212C-C8B0-491B-B4E6-86464872B741}"/>
    <cellStyle name="Normal 2 11 6" xfId="6526" xr:uid="{4E9B5CE8-2756-4AD5-8772-4124C7232932}"/>
    <cellStyle name="Normal 2 11 6 2" xfId="6527" xr:uid="{9E0F9C64-F838-417D-8933-8EADF6B4424B}"/>
    <cellStyle name="Normal 2 11 6 2 2" xfId="6528" xr:uid="{AC395890-E959-4E33-BA88-BD4FA1A21EEE}"/>
    <cellStyle name="Normal 2 11 6 2 3" xfId="6529" xr:uid="{BEDA082D-7A4B-4192-8468-90525F7F308C}"/>
    <cellStyle name="Normal 2 11 6 3" xfId="6530" xr:uid="{1CB522F8-D532-4248-A034-38A4EDBD6247}"/>
    <cellStyle name="Normal 2 11 6 3 2" xfId="6531" xr:uid="{B5A3FB6C-B74B-4A1E-AC4D-BD9C468368C9}"/>
    <cellStyle name="Normal 2 11 6 3 3" xfId="6532" xr:uid="{785F1C59-63BC-432B-9E6D-6DD2C37299EC}"/>
    <cellStyle name="Normal 2 11 6 4" xfId="6533" xr:uid="{3381800C-6ADD-4A9E-ADAF-8AF76A3E5723}"/>
    <cellStyle name="Normal 2 11 6 5" xfId="6534" xr:uid="{93DBA72E-DEFC-4238-9AC9-98B8CD1B4ED8}"/>
    <cellStyle name="Normal 2 11 7" xfId="6535" xr:uid="{1B64B906-87B0-4F96-93C3-80E48FB5F5A9}"/>
    <cellStyle name="Normal 2 11 7 2" xfId="6536" xr:uid="{6AF819F7-CFDC-457E-B29A-3F2A10FAE229}"/>
    <cellStyle name="Normal 2 11 7 2 2" xfId="6537" xr:uid="{7DAE9858-A130-4D44-80F8-A3330F1ABE17}"/>
    <cellStyle name="Normal 2 11 7 2 3" xfId="6538" xr:uid="{56ABE22D-3E45-4AC6-A72A-B96F61E1A4ED}"/>
    <cellStyle name="Normal 2 11 7 3" xfId="6539" xr:uid="{CED0287E-4FFD-4A9E-AF9F-8C34A8DB40A0}"/>
    <cellStyle name="Normal 2 11 7 3 2" xfId="6540" xr:uid="{BB7A94B7-42EF-42F3-A28A-6C669C9A16C8}"/>
    <cellStyle name="Normal 2 11 7 3 3" xfId="6541" xr:uid="{6422823A-F006-48FB-99F5-234A8D6BAFF6}"/>
    <cellStyle name="Normal 2 11 7 4" xfId="6542" xr:uid="{8D85B8EE-95EC-44E2-B590-C8519B245497}"/>
    <cellStyle name="Normal 2 11 7 5" xfId="6543" xr:uid="{9A4D7265-59D8-4781-A61C-1D6596040758}"/>
    <cellStyle name="Normal 2 11 8" xfId="6544" xr:uid="{CFBBD805-B641-4835-9919-9AB9F45EF772}"/>
    <cellStyle name="Normal 2 11 8 2" xfId="6545" xr:uid="{006D169F-4C18-44D4-9AF0-6AA0C2E96F14}"/>
    <cellStyle name="Normal 2 11 8 2 2" xfId="6546" xr:uid="{C9652A3C-FB5D-4F23-9C02-986EEDD03E7E}"/>
    <cellStyle name="Normal 2 11 8 2 3" xfId="6547" xr:uid="{814737D0-1C2F-4FFB-A86F-DC42D3875FDC}"/>
    <cellStyle name="Normal 2 11 8 3" xfId="6548" xr:uid="{6FFCC863-6272-4991-B32F-C423ACFCD198}"/>
    <cellStyle name="Normal 2 11 8 3 2" xfId="6549" xr:uid="{9E0289DB-7C0E-496E-A39B-FD15828A9142}"/>
    <cellStyle name="Normal 2 11 8 3 3" xfId="6550" xr:uid="{DCF9D52A-81BB-4F93-9A1F-DF67C9A3308F}"/>
    <cellStyle name="Normal 2 11 8 4" xfId="6551" xr:uid="{37134585-3372-44D2-885F-45E21E441E39}"/>
    <cellStyle name="Normal 2 11 8 5" xfId="6552" xr:uid="{876C36F4-1935-408F-A765-6758CBE30F91}"/>
    <cellStyle name="Normal 2 11 9" xfId="6553" xr:uid="{B5B9EC71-20CF-4BEB-B323-33FC7235FC8D}"/>
    <cellStyle name="Normal 2 11 9 2" xfId="6554" xr:uid="{B01477DC-4AA7-434D-B62E-026145AAB4CB}"/>
    <cellStyle name="Normal 2 11 9 2 2" xfId="6555" xr:uid="{CDAAC5D3-96E8-4065-8F22-B6F3F902648F}"/>
    <cellStyle name="Normal 2 11 9 2 3" xfId="6556" xr:uid="{9AD7C067-116D-4DD1-871C-A623E7B04F8E}"/>
    <cellStyle name="Normal 2 11 9 3" xfId="6557" xr:uid="{8DED3697-B4D0-45CF-820F-181706B18453}"/>
    <cellStyle name="Normal 2 11 9 3 2" xfId="6558" xr:uid="{BCC5EA11-9C71-44A6-8C20-FD6ACFB1E276}"/>
    <cellStyle name="Normal 2 11 9 3 3" xfId="6559" xr:uid="{071FB5E5-3DA3-4584-AF07-533A24FEB050}"/>
    <cellStyle name="Normal 2 11 9 4" xfId="6560" xr:uid="{6FDD0020-43F5-4FAB-9226-795995C892EE}"/>
    <cellStyle name="Normal 2 11 9 5" xfId="6561" xr:uid="{8FDE52D3-D22C-4E28-9643-BB884597D92E}"/>
    <cellStyle name="Normal 2 110" xfId="6562" xr:uid="{F41C65A2-3613-4C16-939E-10BB87B9F9DB}"/>
    <cellStyle name="Normal 2 110 2" xfId="6563" xr:uid="{A6479605-030A-47AB-A31A-2B034AECC7D1}"/>
    <cellStyle name="Normal 2 110 2 2" xfId="6564" xr:uid="{0BB86B37-330B-4663-AD49-DFB74D0F2099}"/>
    <cellStyle name="Normal 2 110 2 3" xfId="6565" xr:uid="{2331E360-AC7F-43E4-A536-50E5F3F40520}"/>
    <cellStyle name="Normal 2 110 3" xfId="6566" xr:uid="{E59A9A76-703A-4C47-BBD5-E31A8698E341}"/>
    <cellStyle name="Normal 2 110 3 2" xfId="6567" xr:uid="{FDC00D4F-6EE6-4EE4-9D64-B8F889BB7A5C}"/>
    <cellStyle name="Normal 2 110 3 3" xfId="6568" xr:uid="{2CB363AB-61DE-4D4A-9F67-8B38D6FDBCD7}"/>
    <cellStyle name="Normal 2 110 4" xfId="6569" xr:uid="{65FE7E00-EEE9-4898-945D-0BBF772FDDDE}"/>
    <cellStyle name="Normal 2 110 5" xfId="6570" xr:uid="{FE692E1D-AD52-47BC-B62D-438669D3025F}"/>
    <cellStyle name="Normal 2 111" xfId="6571" xr:uid="{3A142CB0-0E49-4E98-9285-BB57D3F8BA3D}"/>
    <cellStyle name="Normal 2 111 2" xfId="6572" xr:uid="{5390E33A-2979-4D95-AA28-BBC7D9E7222D}"/>
    <cellStyle name="Normal 2 111 2 2" xfId="6573" xr:uid="{ADEFC651-E615-44A5-A47A-A96286F6DBCD}"/>
    <cellStyle name="Normal 2 111 2 3" xfId="6574" xr:uid="{AF721201-65B7-4480-9B2F-BA9B1C4FFCB7}"/>
    <cellStyle name="Normal 2 111 3" xfId="6575" xr:uid="{1A00D7F3-A3CD-417B-B555-0986D0124396}"/>
    <cellStyle name="Normal 2 111 3 2" xfId="6576" xr:uid="{83759A81-E58F-4421-9083-743DFDBC54C0}"/>
    <cellStyle name="Normal 2 111 3 3" xfId="6577" xr:uid="{307EFB86-5E32-45D7-898B-B8B8B80AA4DD}"/>
    <cellStyle name="Normal 2 111 4" xfId="6578" xr:uid="{C7B33677-8EC1-4D41-BA46-518445CE696C}"/>
    <cellStyle name="Normal 2 111 5" xfId="6579" xr:uid="{DF43D023-C62D-4F25-8EB3-AF25DD8F4EE2}"/>
    <cellStyle name="Normal 2 112" xfId="6580" xr:uid="{3C1B8D2E-54BD-4649-90EF-7939679BCFCD}"/>
    <cellStyle name="Normal 2 112 2" xfId="6581" xr:uid="{18B37AAF-0258-49B4-8378-0D2DD28C7803}"/>
    <cellStyle name="Normal 2 112 2 2" xfId="6582" xr:uid="{696B5CAC-1024-4F4F-8030-048E142568C3}"/>
    <cellStyle name="Normal 2 112 2 3" xfId="6583" xr:uid="{E52A9001-E70E-469E-BA63-A613B73F86C5}"/>
    <cellStyle name="Normal 2 112 3" xfId="6584" xr:uid="{F1AD9693-542E-40AB-9333-18AFC176D641}"/>
    <cellStyle name="Normal 2 112 3 2" xfId="6585" xr:uid="{40A7AE56-AB3E-486C-B8EB-7D674DC3DB19}"/>
    <cellStyle name="Normal 2 112 3 3" xfId="6586" xr:uid="{87693D94-A5F4-42A3-9BD9-26E9028F5602}"/>
    <cellStyle name="Normal 2 112 4" xfId="6587" xr:uid="{522AA396-189C-4F7B-BC6E-5CBE657DC910}"/>
    <cellStyle name="Normal 2 112 5" xfId="6588" xr:uid="{9A68158B-DEA9-453A-89DF-22B676B80422}"/>
    <cellStyle name="Normal 2 113" xfId="6589" xr:uid="{87CFF71E-869D-4EAB-8242-B3BAE0EF3C5A}"/>
    <cellStyle name="Normal 2 113 2" xfId="6590" xr:uid="{6E2BD05E-F4BE-443B-9A94-D1D8BF6C75EB}"/>
    <cellStyle name="Normal 2 113 2 2" xfId="6591" xr:uid="{CAECEA28-C0B3-4770-B65B-B4247AD01738}"/>
    <cellStyle name="Normal 2 113 2 3" xfId="6592" xr:uid="{93E9D9CE-D5E1-4799-BAFA-77C5741D1657}"/>
    <cellStyle name="Normal 2 113 3" xfId="6593" xr:uid="{D7C919B6-3433-4FB7-84C1-A3698395E9B2}"/>
    <cellStyle name="Normal 2 113 3 2" xfId="6594" xr:uid="{D35831DD-5CDC-458C-B77B-E63026D4F5D7}"/>
    <cellStyle name="Normal 2 113 3 3" xfId="6595" xr:uid="{2C9BE4FF-32E0-4012-BCA8-50C08887F08B}"/>
    <cellStyle name="Normal 2 113 4" xfId="6596" xr:uid="{4A57CB06-4C47-4182-A89F-41FCBB3F04B5}"/>
    <cellStyle name="Normal 2 113 5" xfId="6597" xr:uid="{80DA2505-6AAD-4419-9D55-EFC7C92BDF6F}"/>
    <cellStyle name="Normal 2 114" xfId="6598" xr:uid="{F16CA745-4A92-4C51-973C-B28CCED834B3}"/>
    <cellStyle name="Normal 2 114 2" xfId="6599" xr:uid="{46C9BA74-97C0-47F0-A99C-59D06035C805}"/>
    <cellStyle name="Normal 2 114 2 2" xfId="6600" xr:uid="{09F00AC2-6FCA-4067-8E85-B753837425B4}"/>
    <cellStyle name="Normal 2 114 2 3" xfId="6601" xr:uid="{30B4DAB8-631A-452A-A157-302B3E1AD951}"/>
    <cellStyle name="Normal 2 114 3" xfId="6602" xr:uid="{0A88E382-B352-41F9-AAA6-A558A4819677}"/>
    <cellStyle name="Normal 2 114 3 2" xfId="6603" xr:uid="{6713C3F9-A5E4-48B1-807A-0771C835752B}"/>
    <cellStyle name="Normal 2 114 3 3" xfId="6604" xr:uid="{111A7A85-C3EB-42CE-93AC-D519E5AFE3B2}"/>
    <cellStyle name="Normal 2 114 4" xfId="6605" xr:uid="{DA7EC453-DD79-4671-A774-03F3C216CB43}"/>
    <cellStyle name="Normal 2 114 5" xfId="6606" xr:uid="{F80BEE1B-BC65-483A-91E6-48CC15A8B04B}"/>
    <cellStyle name="Normal 2 115" xfId="6607" xr:uid="{FB64054A-B18A-43FD-BB18-ACD07F873E0E}"/>
    <cellStyle name="Normal 2 115 2" xfId="6608" xr:uid="{BFDB5906-BFEA-492B-939F-976FCCEE12D1}"/>
    <cellStyle name="Normal 2 115 2 2" xfId="6609" xr:uid="{47601ECB-0C3A-4EAD-8C4F-6B5369454B5E}"/>
    <cellStyle name="Normal 2 115 2 3" xfId="6610" xr:uid="{4DF34ADB-8EA9-4369-94BE-40A6965A56B8}"/>
    <cellStyle name="Normal 2 115 3" xfId="6611" xr:uid="{EBBA662C-13D4-41C4-9604-E5386DADE669}"/>
    <cellStyle name="Normal 2 115 3 2" xfId="6612" xr:uid="{D969C195-45BE-4839-AA54-23C01AEED172}"/>
    <cellStyle name="Normal 2 115 3 3" xfId="6613" xr:uid="{E758FAED-A212-4A4B-91EB-B1564E08DF6B}"/>
    <cellStyle name="Normal 2 115 4" xfId="6614" xr:uid="{30956D0E-A292-4C1B-B69D-EEF19222574B}"/>
    <cellStyle name="Normal 2 115 5" xfId="6615" xr:uid="{C1A4C7E2-A1C6-4F43-8C58-3E9F06C82D39}"/>
    <cellStyle name="Normal 2 116" xfId="6616" xr:uid="{7C402373-D50C-4EDC-ABD5-500DBEBC7012}"/>
    <cellStyle name="Normal 2 116 2" xfId="6617" xr:uid="{EABB10B1-71E4-4BA7-9F62-C512FB56266C}"/>
    <cellStyle name="Normal 2 116 2 2" xfId="6618" xr:uid="{19D82A0E-BA28-479F-BD38-299AAF2B7485}"/>
    <cellStyle name="Normal 2 116 2 3" xfId="6619" xr:uid="{5D443A54-1288-4E04-B369-334B707ADE0F}"/>
    <cellStyle name="Normal 2 116 3" xfId="6620" xr:uid="{02D88C70-AC10-41A7-8F58-D3BDA0B4F321}"/>
    <cellStyle name="Normal 2 116 3 2" xfId="6621" xr:uid="{50B0A462-DD7E-49CB-A08A-53BCF15B4946}"/>
    <cellStyle name="Normal 2 116 3 3" xfId="6622" xr:uid="{BBD4195E-415F-4BEE-BFE7-A888E21DC46F}"/>
    <cellStyle name="Normal 2 116 4" xfId="6623" xr:uid="{E08584A2-50BE-49A4-B065-3CD671D80AC6}"/>
    <cellStyle name="Normal 2 116 5" xfId="6624" xr:uid="{274BAE99-F46B-48F5-9396-167C0AAF2E16}"/>
    <cellStyle name="Normal 2 117" xfId="6625" xr:uid="{CB90AA86-4C01-4165-811F-AD5A36B6F8B3}"/>
    <cellStyle name="Normal 2 117 2" xfId="6626" xr:uid="{650F7BA4-5E3E-4F8E-81FA-877C5439227B}"/>
    <cellStyle name="Normal 2 117 2 2" xfId="6627" xr:uid="{5EFD6C69-928D-4855-8477-D38C43EDB831}"/>
    <cellStyle name="Normal 2 117 2 3" xfId="6628" xr:uid="{28FFAD01-01F1-4305-AB06-9DB1E9E7093D}"/>
    <cellStyle name="Normal 2 117 3" xfId="6629" xr:uid="{83F8F9C5-C9F5-4286-8B83-6B37004F935B}"/>
    <cellStyle name="Normal 2 117 3 2" xfId="6630" xr:uid="{2511E0F1-94AE-426B-A6C5-66DF1166BFE8}"/>
    <cellStyle name="Normal 2 117 3 3" xfId="6631" xr:uid="{DC9D0936-498D-45AD-93FC-39EF1CACBBCA}"/>
    <cellStyle name="Normal 2 117 4" xfId="6632" xr:uid="{3BAC0190-F86F-4477-B3B9-1608A7164886}"/>
    <cellStyle name="Normal 2 117 5" xfId="6633" xr:uid="{3EC0AB4D-31FB-4C78-94A7-52133777BF46}"/>
    <cellStyle name="Normal 2 118" xfId="6634" xr:uid="{1A100517-9340-4175-9C3A-6D3A6FFC4697}"/>
    <cellStyle name="Normal 2 118 2" xfId="6635" xr:uid="{A4443E89-CA5C-40BC-8F9C-A2BC1F89703E}"/>
    <cellStyle name="Normal 2 118 2 2" xfId="6636" xr:uid="{044678A1-0BAE-4909-A15F-303E890380C2}"/>
    <cellStyle name="Normal 2 118 2 3" xfId="6637" xr:uid="{62CEB196-DBA4-4B40-9ACD-AF7B7E5290C5}"/>
    <cellStyle name="Normal 2 118 3" xfId="6638" xr:uid="{F8C93B7A-AD80-47D7-8D36-C410932D3C17}"/>
    <cellStyle name="Normal 2 118 3 2" xfId="6639" xr:uid="{33AC14F1-3E9B-47EC-98F2-8DE7C69EC9E4}"/>
    <cellStyle name="Normal 2 118 3 3" xfId="6640" xr:uid="{6F794167-4991-496F-BD62-6BFC6C59DFDE}"/>
    <cellStyle name="Normal 2 118 4" xfId="6641" xr:uid="{3598F349-2ED6-4104-855A-5AB8CAA5E619}"/>
    <cellStyle name="Normal 2 118 5" xfId="6642" xr:uid="{A22CD707-00D4-42A1-8562-AFD1A951A5AC}"/>
    <cellStyle name="Normal 2 119" xfId="6643" xr:uid="{1CDE9699-AB3E-406C-BD13-7AEC618479AA}"/>
    <cellStyle name="Normal 2 119 2" xfId="6644" xr:uid="{55684610-F320-49F6-85CE-97B55A988A30}"/>
    <cellStyle name="Normal 2 119 2 2" xfId="6645" xr:uid="{08AAC885-EC1D-4E06-A504-EF7921F4EFB3}"/>
    <cellStyle name="Normal 2 119 2 3" xfId="6646" xr:uid="{447C814A-E3D3-4A43-B5E0-BD4B7B45C4E2}"/>
    <cellStyle name="Normal 2 119 3" xfId="6647" xr:uid="{457BCA67-B631-4709-BFA9-FB449C4D2A70}"/>
    <cellStyle name="Normal 2 119 3 2" xfId="6648" xr:uid="{9BE934BA-1C80-43FA-A3FC-555139CBBB8D}"/>
    <cellStyle name="Normal 2 119 3 3" xfId="6649" xr:uid="{39D9013C-1EF2-4CB7-8532-9EFA61A0F1A6}"/>
    <cellStyle name="Normal 2 119 4" xfId="6650" xr:uid="{9A5028A9-1580-4DC4-BAF9-714DDFF37E40}"/>
    <cellStyle name="Normal 2 119 5" xfId="6651" xr:uid="{8E91A1D1-D875-4AA0-BF06-87BF49575FF0}"/>
    <cellStyle name="Normal 2 12" xfId="6652" xr:uid="{9AABB77C-842B-4A55-951A-ACC0CD86D8D8}"/>
    <cellStyle name="Normal 2 12 10" xfId="6653" xr:uid="{D9CDFE3D-7984-4CD9-A58F-1023DEF994FC}"/>
    <cellStyle name="Normal 2 12 10 2" xfId="6654" xr:uid="{C1D3417F-FB02-40A6-81E2-81FF21BAB341}"/>
    <cellStyle name="Normal 2 12 10 2 2" xfId="6655" xr:uid="{5BE55D12-9541-41E4-9306-1B23ABE27F31}"/>
    <cellStyle name="Normal 2 12 10 2 3" xfId="6656" xr:uid="{B98A401D-EBE1-4669-9CFA-953EADB55C62}"/>
    <cellStyle name="Normal 2 12 10 3" xfId="6657" xr:uid="{E7932FCA-172D-43C8-8BA9-31D69581DB62}"/>
    <cellStyle name="Normal 2 12 10 3 2" xfId="6658" xr:uid="{FC033C29-0B34-4214-88C4-E94E2987A4A5}"/>
    <cellStyle name="Normal 2 12 10 3 3" xfId="6659" xr:uid="{07D3BDC1-F12C-42A0-8428-126DDBEB5D29}"/>
    <cellStyle name="Normal 2 12 10 4" xfId="6660" xr:uid="{28212B0C-7554-411E-B828-B938577276A4}"/>
    <cellStyle name="Normal 2 12 10 5" xfId="6661" xr:uid="{38D5EAAD-DAD5-42BD-ABF8-5CED85932A34}"/>
    <cellStyle name="Normal 2 12 11" xfId="6662" xr:uid="{EDA0332E-0451-4590-9F3F-34801275B42A}"/>
    <cellStyle name="Normal 2 12 11 2" xfId="6663" xr:uid="{3FF71D46-3FBD-4449-B90F-526496DC3279}"/>
    <cellStyle name="Normal 2 12 11 2 2" xfId="6664" xr:uid="{7647801A-43A0-4ACD-AA99-0E4148BB596C}"/>
    <cellStyle name="Normal 2 12 11 2 3" xfId="6665" xr:uid="{7111E35B-9D36-48BB-9732-5E9A953EEE7D}"/>
    <cellStyle name="Normal 2 12 11 3" xfId="6666" xr:uid="{99AA296A-6DA4-4C07-B431-8A7AD4CC2A8E}"/>
    <cellStyle name="Normal 2 12 11 3 2" xfId="6667" xr:uid="{5433E41B-3D93-45C2-BEFA-A195CA0DB29B}"/>
    <cellStyle name="Normal 2 12 11 3 3" xfId="6668" xr:uid="{4EAD4BB1-4B18-48A9-B1BB-92E4C215BA40}"/>
    <cellStyle name="Normal 2 12 11 4" xfId="6669" xr:uid="{2FEA4E9F-EF49-4822-9F87-55FF234E2DA2}"/>
    <cellStyle name="Normal 2 12 11 5" xfId="6670" xr:uid="{E91618CD-9F51-47D5-B809-370EB233D5D7}"/>
    <cellStyle name="Normal 2 12 12" xfId="6671" xr:uid="{7ED45373-E235-42E6-B3FB-D83622AC472B}"/>
    <cellStyle name="Normal 2 12 12 2" xfId="6672" xr:uid="{794589CC-075C-4CE1-BA64-2AE451402D73}"/>
    <cellStyle name="Normal 2 12 12 2 2" xfId="6673" xr:uid="{7C40D7CA-D6C9-44A6-A2B4-3699CF2E90FC}"/>
    <cellStyle name="Normal 2 12 12 2 3" xfId="6674" xr:uid="{797526F4-3692-4BC2-AD64-2ABF54F163C3}"/>
    <cellStyle name="Normal 2 12 12 3" xfId="6675" xr:uid="{304132D3-83F6-41C0-A0DE-3BE6138B285B}"/>
    <cellStyle name="Normal 2 12 12 3 2" xfId="6676" xr:uid="{DE93C527-3249-4F7C-907A-C6193F0D48D4}"/>
    <cellStyle name="Normal 2 12 12 3 3" xfId="6677" xr:uid="{90131A62-685F-438A-9AA7-BBF95EBF0C05}"/>
    <cellStyle name="Normal 2 12 12 4" xfId="6678" xr:uid="{79F629B9-BDCE-4A49-832E-2EA3BBA789F2}"/>
    <cellStyle name="Normal 2 12 12 5" xfId="6679" xr:uid="{874622CB-5799-423A-99DD-390B56D7A301}"/>
    <cellStyle name="Normal 2 12 13" xfId="6680" xr:uid="{553ECC00-E1C3-45F7-8CA1-67BDC5E599F3}"/>
    <cellStyle name="Normal 2 12 13 2" xfId="6681" xr:uid="{31EB9C9D-353C-4CAB-97F6-D75E799C19DE}"/>
    <cellStyle name="Normal 2 12 13 2 2" xfId="6682" xr:uid="{ABBA535A-ED34-4D5F-800D-C37F6EC31794}"/>
    <cellStyle name="Normal 2 12 13 2 3" xfId="6683" xr:uid="{32464C2C-539A-4DAA-875F-F55EA743369F}"/>
    <cellStyle name="Normal 2 12 13 3" xfId="6684" xr:uid="{85F873EE-A518-4924-85DF-66A354F4A207}"/>
    <cellStyle name="Normal 2 12 13 3 2" xfId="6685" xr:uid="{4BBFF09B-D786-4220-842E-77D9B0DAC1A8}"/>
    <cellStyle name="Normal 2 12 13 3 3" xfId="6686" xr:uid="{663D55C5-9B9B-45F6-B481-90C302737B2D}"/>
    <cellStyle name="Normal 2 12 13 4" xfId="6687" xr:uid="{FBCB32AF-5D5F-4A06-A4B5-47DAACFE6BB0}"/>
    <cellStyle name="Normal 2 12 13 5" xfId="6688" xr:uid="{354E737F-D873-4418-AEE4-BA42DD3D8FC5}"/>
    <cellStyle name="Normal 2 12 14" xfId="6689" xr:uid="{7B0E07BA-81CB-40E3-97B9-386F7394AE71}"/>
    <cellStyle name="Normal 2 12 14 2" xfId="6690" xr:uid="{4C4CB889-D9EF-43ED-9CA0-23ABF1EAAA67}"/>
    <cellStyle name="Normal 2 12 14 2 2" xfId="6691" xr:uid="{837EAC5E-6DBE-4297-8468-58E5D32AC2A5}"/>
    <cellStyle name="Normal 2 12 14 2 3" xfId="6692" xr:uid="{7B8D8396-9965-402A-AC1F-C29B2984496F}"/>
    <cellStyle name="Normal 2 12 14 3" xfId="6693" xr:uid="{FD229B59-E87C-4BB3-907B-09008C92A644}"/>
    <cellStyle name="Normal 2 12 14 3 2" xfId="6694" xr:uid="{7017716E-6146-4FEF-9CA8-8901DD7C747A}"/>
    <cellStyle name="Normal 2 12 14 3 3" xfId="6695" xr:uid="{18C709A9-4D12-4578-8D39-68A18AD06737}"/>
    <cellStyle name="Normal 2 12 14 4" xfId="6696" xr:uid="{B6806067-AEA9-4649-B28E-3B78B4D5B94F}"/>
    <cellStyle name="Normal 2 12 14 5" xfId="6697" xr:uid="{3651F6F8-19BE-4728-B7A4-6F3198B4351B}"/>
    <cellStyle name="Normal 2 12 15" xfId="6698" xr:uid="{D7D5C506-3DDD-48B2-B580-C6D12BAF03C0}"/>
    <cellStyle name="Normal 2 12 15 2" xfId="6699" xr:uid="{E26DD1E8-403D-4329-AD3B-BABCA98C03B7}"/>
    <cellStyle name="Normal 2 12 15 2 2" xfId="6700" xr:uid="{A5AE027C-A0F9-4C36-8723-EAD5D6FFEE7E}"/>
    <cellStyle name="Normal 2 12 15 2 3" xfId="6701" xr:uid="{5D273E75-DB9D-4F0B-97FA-B48CCC16398A}"/>
    <cellStyle name="Normal 2 12 15 3" xfId="6702" xr:uid="{FC4AB869-D59B-48DE-8D5D-B6799E6A61BD}"/>
    <cellStyle name="Normal 2 12 15 3 2" xfId="6703" xr:uid="{3BB242C2-1E76-478C-94BE-4962D1ADE0C6}"/>
    <cellStyle name="Normal 2 12 15 3 3" xfId="6704" xr:uid="{E8E90DF0-6B6F-4C94-97CF-C22D4439B469}"/>
    <cellStyle name="Normal 2 12 15 4" xfId="6705" xr:uid="{9711092E-34D7-4C5A-AE6D-93EE3990A673}"/>
    <cellStyle name="Normal 2 12 15 5" xfId="6706" xr:uid="{43E0641B-83B4-44EF-9994-55410004D9C5}"/>
    <cellStyle name="Normal 2 12 16" xfId="6707" xr:uid="{62DB31A9-264A-4CBC-8E19-A2AE5D67DDE9}"/>
    <cellStyle name="Normal 2 12 16 2" xfId="6708" xr:uid="{E50FB624-5E0F-432A-8348-65B3E39FD4B2}"/>
    <cellStyle name="Normal 2 12 16 2 2" xfId="6709" xr:uid="{8CBB5656-F84A-44BE-9A60-74F59E432572}"/>
    <cellStyle name="Normal 2 12 16 2 3" xfId="6710" xr:uid="{AB6320BE-F663-4802-90BB-F6CC6435FCDB}"/>
    <cellStyle name="Normal 2 12 16 3" xfId="6711" xr:uid="{3B58B9F4-36D4-4D50-90E3-E0F359604067}"/>
    <cellStyle name="Normal 2 12 16 3 2" xfId="6712" xr:uid="{3F9B98FA-4A35-490C-B3E6-A3F21017161C}"/>
    <cellStyle name="Normal 2 12 16 3 3" xfId="6713" xr:uid="{9AAC5AA7-8795-4A1A-B3DA-4FF9B5BCDC4C}"/>
    <cellStyle name="Normal 2 12 16 4" xfId="6714" xr:uid="{DA7514C1-593A-4723-9218-B32E2FD3FD46}"/>
    <cellStyle name="Normal 2 12 16 5" xfId="6715" xr:uid="{002DC7E2-F23D-4A9C-A423-DECB8BE29E6D}"/>
    <cellStyle name="Normal 2 12 17" xfId="6716" xr:uid="{74A70828-7B3F-4341-B4B0-88D272902EAE}"/>
    <cellStyle name="Normal 2 12 17 2" xfId="6717" xr:uid="{A1D99124-BEE2-42F4-84D0-0317459FD7FF}"/>
    <cellStyle name="Normal 2 12 17 2 2" xfId="6718" xr:uid="{E87776F5-DC51-4A5C-B1A9-1B7000D19C02}"/>
    <cellStyle name="Normal 2 12 17 2 3" xfId="6719" xr:uid="{CDDDF161-4C76-4BF0-A2AC-B328C5EB69CB}"/>
    <cellStyle name="Normal 2 12 17 3" xfId="6720" xr:uid="{60348CEA-4EE3-4959-8FDB-FC7E4FF5475A}"/>
    <cellStyle name="Normal 2 12 17 3 2" xfId="6721" xr:uid="{7EA3CADE-8F99-470D-8517-515869405308}"/>
    <cellStyle name="Normal 2 12 17 3 3" xfId="6722" xr:uid="{F72A0184-445A-412A-82C3-0EEC05EE0E61}"/>
    <cellStyle name="Normal 2 12 17 4" xfId="6723" xr:uid="{35E663E0-D894-44DA-A1CF-52075803156F}"/>
    <cellStyle name="Normal 2 12 17 5" xfId="6724" xr:uid="{A8A08B19-5612-4225-BB4B-81A222B94547}"/>
    <cellStyle name="Normal 2 12 18" xfId="6725" xr:uid="{07FBA73B-45C6-4EDF-B84A-35BF054AE815}"/>
    <cellStyle name="Normal 2 12 18 2" xfId="6726" xr:uid="{999DB13D-8097-4E0F-9BA0-54E2508BDB22}"/>
    <cellStyle name="Normal 2 12 18 2 2" xfId="6727" xr:uid="{781890D6-2421-4704-B7CC-31917BF40ACA}"/>
    <cellStyle name="Normal 2 12 18 2 3" xfId="6728" xr:uid="{0459C039-BC95-403E-B3AF-5C583DAB0AC2}"/>
    <cellStyle name="Normal 2 12 18 3" xfId="6729" xr:uid="{07BD3E9B-B53A-474F-879C-607DE3D276F2}"/>
    <cellStyle name="Normal 2 12 18 3 2" xfId="6730" xr:uid="{06881F15-32E8-43D9-906E-8892DE4A521E}"/>
    <cellStyle name="Normal 2 12 18 3 3" xfId="6731" xr:uid="{F470D2F5-9E41-4AC4-AF36-A3813F88123E}"/>
    <cellStyle name="Normal 2 12 18 4" xfId="6732" xr:uid="{D8A28999-37BB-4AD2-87E2-8E9C48BFF472}"/>
    <cellStyle name="Normal 2 12 18 5" xfId="6733" xr:uid="{48FADCA3-50A9-44A7-8E55-659DB472D1FA}"/>
    <cellStyle name="Normal 2 12 19" xfId="6734" xr:uid="{6A64663A-4993-4FF5-B75F-70142179E1C0}"/>
    <cellStyle name="Normal 2 12 19 2" xfId="6735" xr:uid="{DE7DFB97-3594-4EAC-8DA1-83C1577AB773}"/>
    <cellStyle name="Normal 2 12 19 2 2" xfId="6736" xr:uid="{A290AAA7-0793-49DE-966E-48B09D648127}"/>
    <cellStyle name="Normal 2 12 19 2 3" xfId="6737" xr:uid="{B0923A50-8564-4943-AD57-4FAF26ABB58C}"/>
    <cellStyle name="Normal 2 12 19 3" xfId="6738" xr:uid="{543C69D0-C083-45F0-8BDC-11FC775894FB}"/>
    <cellStyle name="Normal 2 12 19 3 2" xfId="6739" xr:uid="{154C691D-B298-43FB-B675-87612379052A}"/>
    <cellStyle name="Normal 2 12 19 3 3" xfId="6740" xr:uid="{11C97CB6-93A3-4E69-A19A-F89F1527B048}"/>
    <cellStyle name="Normal 2 12 19 4" xfId="6741" xr:uid="{CC48DCF9-4D60-4C16-B9D4-7F060B11607A}"/>
    <cellStyle name="Normal 2 12 19 5" xfId="6742" xr:uid="{E94910A2-A1A6-4B17-A1B5-C05E0ED69E5B}"/>
    <cellStyle name="Normal 2 12 2" xfId="6743" xr:uid="{B49E9EDC-0CF0-4371-8B65-33E20C4BB5C3}"/>
    <cellStyle name="Normal 2 12 2 2" xfId="6744" xr:uid="{57B33228-CCF4-4B37-8397-B42E27FDD3E4}"/>
    <cellStyle name="Normal 2 12 2 2 2" xfId="6745" xr:uid="{D289D5FE-A252-4D06-9A1C-A98D626A234E}"/>
    <cellStyle name="Normal 2 12 2 2 3" xfId="6746" xr:uid="{9675C8F1-1426-47EF-BDB9-FABB7F0F756D}"/>
    <cellStyle name="Normal 2 12 2 3" xfId="6747" xr:uid="{A84114E0-6A95-4881-8D18-BBB266518F5F}"/>
    <cellStyle name="Normal 2 12 2 3 2" xfId="6748" xr:uid="{27932B33-149B-4C48-B6FF-D42A05B8B80E}"/>
    <cellStyle name="Normal 2 12 2 3 3" xfId="6749" xr:uid="{B2E88365-770A-42D3-9125-46CA955DD2F3}"/>
    <cellStyle name="Normal 2 12 2 4" xfId="6750" xr:uid="{BF0A1842-DD50-452F-A34C-2E09B85F67B9}"/>
    <cellStyle name="Normal 2 12 2 5" xfId="6751" xr:uid="{0C749DAB-7D87-44B6-BAE1-3615AFD75DFD}"/>
    <cellStyle name="Normal 2 12 20" xfId="6752" xr:uid="{ECFF8536-7D79-4CC4-9CE4-AFA63FA45188}"/>
    <cellStyle name="Normal 2 12 20 2" xfId="6753" xr:uid="{EB9C9314-F3EA-43AF-A2AB-B8182E15F925}"/>
    <cellStyle name="Normal 2 12 20 2 2" xfId="6754" xr:uid="{BA95A0D3-2538-48D0-8E85-D471D3A72D39}"/>
    <cellStyle name="Normal 2 12 20 2 3" xfId="6755" xr:uid="{79E6EED2-576A-4667-8989-983895E5C458}"/>
    <cellStyle name="Normal 2 12 20 3" xfId="6756" xr:uid="{EE591758-838D-4F55-AD20-6DC94FD628A5}"/>
    <cellStyle name="Normal 2 12 20 3 2" xfId="6757" xr:uid="{9ED04C21-2800-453A-87B5-BF194199F366}"/>
    <cellStyle name="Normal 2 12 20 3 3" xfId="6758" xr:uid="{35CE1DCB-9206-44F0-B9A5-C6BC12ACE178}"/>
    <cellStyle name="Normal 2 12 20 4" xfId="6759" xr:uid="{294D931D-8A09-4755-B198-9F859453486A}"/>
    <cellStyle name="Normal 2 12 20 5" xfId="6760" xr:uid="{76024A8A-C68A-4DE2-8EC8-9307F3119417}"/>
    <cellStyle name="Normal 2 12 21" xfId="6761" xr:uid="{E0608157-2BE1-46A8-857A-37972388B089}"/>
    <cellStyle name="Normal 2 12 21 2" xfId="6762" xr:uid="{2EF5FD54-5CE3-4450-BD58-FB8E653F5BB4}"/>
    <cellStyle name="Normal 2 12 21 2 2" xfId="6763" xr:uid="{5590B601-89E9-4D1E-9806-576235DEB371}"/>
    <cellStyle name="Normal 2 12 21 2 3" xfId="6764" xr:uid="{64C53FAB-712D-4651-8C3D-E9789C327781}"/>
    <cellStyle name="Normal 2 12 21 3" xfId="6765" xr:uid="{6F5C5FD3-9702-4000-95F6-13089F10E0B2}"/>
    <cellStyle name="Normal 2 12 21 3 2" xfId="6766" xr:uid="{D9698082-BEE4-424F-958C-DCF14E4D3E83}"/>
    <cellStyle name="Normal 2 12 21 3 3" xfId="6767" xr:uid="{5E470323-4CB6-4D47-92B9-DF5A810EB923}"/>
    <cellStyle name="Normal 2 12 21 4" xfId="6768" xr:uid="{F0A96177-25EF-4D4D-838C-B536DAD52CEA}"/>
    <cellStyle name="Normal 2 12 21 5" xfId="6769" xr:uid="{0E6A9813-A4FB-4A08-A0C7-4E6C7AB43049}"/>
    <cellStyle name="Normal 2 12 22" xfId="6770" xr:uid="{0827EBD5-B093-4A9F-9078-1DF823831BEC}"/>
    <cellStyle name="Normal 2 12 22 2" xfId="6771" xr:uid="{41BCD1C6-5896-40DB-B4D0-6120687FE3C4}"/>
    <cellStyle name="Normal 2 12 22 2 2" xfId="6772" xr:uid="{8A1371FB-A4EF-48E2-86B4-10BAC4925072}"/>
    <cellStyle name="Normal 2 12 22 2 3" xfId="6773" xr:uid="{4772A07B-305E-4EE4-A448-685447A3E561}"/>
    <cellStyle name="Normal 2 12 22 3" xfId="6774" xr:uid="{1654B118-5B46-4CE1-BC72-F73822735281}"/>
    <cellStyle name="Normal 2 12 22 3 2" xfId="6775" xr:uid="{FC79B7E6-C68E-4610-A0BC-4BF02831B53E}"/>
    <cellStyle name="Normal 2 12 22 3 3" xfId="6776" xr:uid="{25FD5985-7804-4A69-9E73-A0F58C948923}"/>
    <cellStyle name="Normal 2 12 22 4" xfId="6777" xr:uid="{E8587C7E-6503-456C-8444-5FEDC4CA14FE}"/>
    <cellStyle name="Normal 2 12 22 5" xfId="6778" xr:uid="{9029C75B-58C0-4739-A762-673F4F5B1048}"/>
    <cellStyle name="Normal 2 12 23" xfId="6779" xr:uid="{1E9D51B0-7376-45F6-954B-03CF29167335}"/>
    <cellStyle name="Normal 2 12 23 2" xfId="6780" xr:uid="{440E4D39-FF48-4A9B-B2DB-9CE7B9DB193B}"/>
    <cellStyle name="Normal 2 12 23 2 2" xfId="6781" xr:uid="{D6D6AE2D-BF69-4220-B65A-38881D6CD137}"/>
    <cellStyle name="Normal 2 12 23 2 3" xfId="6782" xr:uid="{90390C2D-0988-4AEA-BB75-7715BF2533BC}"/>
    <cellStyle name="Normal 2 12 23 3" xfId="6783" xr:uid="{67083BF7-2384-41EB-88BE-E88D6E4DEAD3}"/>
    <cellStyle name="Normal 2 12 23 3 2" xfId="6784" xr:uid="{27F4B6D4-6CEE-4B30-B94B-DE2E8036B4CE}"/>
    <cellStyle name="Normal 2 12 23 3 3" xfId="6785" xr:uid="{BD94C47D-5E01-4D1D-8938-79E7767E85A9}"/>
    <cellStyle name="Normal 2 12 23 4" xfId="6786" xr:uid="{51C91E89-6928-4C02-A672-C8A334CF3406}"/>
    <cellStyle name="Normal 2 12 23 5" xfId="6787" xr:uid="{29F00D24-B699-4A50-8FC9-7B36C563A37E}"/>
    <cellStyle name="Normal 2 12 24" xfId="6788" xr:uid="{513ACB0C-372A-4EC7-86F7-DC098B46B317}"/>
    <cellStyle name="Normal 2 12 24 2" xfId="6789" xr:uid="{0FBDD37A-30A5-49EF-B65A-ED1A43827EFF}"/>
    <cellStyle name="Normal 2 12 24 3" xfId="6790" xr:uid="{0AC05DA8-65B0-4C4C-A8B5-2E8237065DAE}"/>
    <cellStyle name="Normal 2 12 25" xfId="6791" xr:uid="{C567E2FB-F606-463D-9FD4-0C3B5086E800}"/>
    <cellStyle name="Normal 2 12 25 2" xfId="6792" xr:uid="{BB07050E-83C9-446D-BCFC-335008FBB610}"/>
    <cellStyle name="Normal 2 12 25 3" xfId="6793" xr:uid="{A89189FE-D84D-40DC-94DC-5BAF27B3BD9F}"/>
    <cellStyle name="Normal 2 12 26" xfId="6794" xr:uid="{B049A80C-F79D-4484-A4B8-67831D2954C0}"/>
    <cellStyle name="Normal 2 12 27" xfId="6795" xr:uid="{3B3BD6D0-D30D-4155-B036-76D654C3052C}"/>
    <cellStyle name="Normal 2 12 3" xfId="6796" xr:uid="{B05B37CD-37E7-4B5D-9B02-AF362B00D833}"/>
    <cellStyle name="Normal 2 12 3 2" xfId="6797" xr:uid="{24F9DFAF-EA6E-49BD-BBC5-B531C809DE04}"/>
    <cellStyle name="Normal 2 12 3 2 2" xfId="6798" xr:uid="{9FB531D4-914E-411D-B5BA-47A7E9E821D7}"/>
    <cellStyle name="Normal 2 12 3 2 3" xfId="6799" xr:uid="{CF11A766-4E86-4B8C-8277-6D9048C6CD0B}"/>
    <cellStyle name="Normal 2 12 3 3" xfId="6800" xr:uid="{1DA8F1FF-B118-4302-B82C-EA9E5DC66467}"/>
    <cellStyle name="Normal 2 12 3 3 2" xfId="6801" xr:uid="{3B5499A5-0A52-48EE-96F7-E6F4C535A95E}"/>
    <cellStyle name="Normal 2 12 3 3 3" xfId="6802" xr:uid="{1C40B96D-18CE-48A4-81AB-F60C4DDA1837}"/>
    <cellStyle name="Normal 2 12 3 4" xfId="6803" xr:uid="{769FDD6F-E519-4E6E-85AA-4E65FC686B09}"/>
    <cellStyle name="Normal 2 12 3 5" xfId="6804" xr:uid="{619ADBEA-2B5A-4C2E-9F83-035CE5AF20FC}"/>
    <cellStyle name="Normal 2 12 4" xfId="6805" xr:uid="{741B3F66-2AFF-4721-8A81-C6800E87D192}"/>
    <cellStyle name="Normal 2 12 4 2" xfId="6806" xr:uid="{C58F543D-F5FA-4F1C-9247-452CF14AEF9C}"/>
    <cellStyle name="Normal 2 12 4 2 2" xfId="6807" xr:uid="{9B4FAC2E-2AFB-4870-8621-A920BB3FDCF2}"/>
    <cellStyle name="Normal 2 12 4 2 3" xfId="6808" xr:uid="{8F91F9A3-8550-49D6-9326-6F48BF68E912}"/>
    <cellStyle name="Normal 2 12 4 3" xfId="6809" xr:uid="{2FB63685-BF21-493C-9BEC-C1543FC400A8}"/>
    <cellStyle name="Normal 2 12 4 3 2" xfId="6810" xr:uid="{5C555C68-35ED-4138-B627-3FD9823B19A1}"/>
    <cellStyle name="Normal 2 12 4 3 3" xfId="6811" xr:uid="{AC77A0DF-861D-4508-A424-A445B9E16824}"/>
    <cellStyle name="Normal 2 12 4 4" xfId="6812" xr:uid="{0708B2DA-2482-4656-9BAA-9BA086DA0D14}"/>
    <cellStyle name="Normal 2 12 4 5" xfId="6813" xr:uid="{837F24DB-B15D-401A-8C4F-44DD8BDCF212}"/>
    <cellStyle name="Normal 2 12 5" xfId="6814" xr:uid="{D3C1F6D3-5D48-417C-82FE-7C50418BDA4D}"/>
    <cellStyle name="Normal 2 12 5 2" xfId="6815" xr:uid="{A749F5EA-3C5D-4999-A24E-58BFAB88E38E}"/>
    <cellStyle name="Normal 2 12 5 2 2" xfId="6816" xr:uid="{6B56B7EC-0432-474F-80F4-B424B8502B19}"/>
    <cellStyle name="Normal 2 12 5 2 3" xfId="6817" xr:uid="{59A25796-3CA6-4599-85F0-5A56344A9FC0}"/>
    <cellStyle name="Normal 2 12 5 3" xfId="6818" xr:uid="{55AB1122-3CCB-4FB5-976C-DD6A2B630D4C}"/>
    <cellStyle name="Normal 2 12 5 3 2" xfId="6819" xr:uid="{DF9E8556-6F77-48D9-9293-2AFDBF1AE043}"/>
    <cellStyle name="Normal 2 12 5 3 3" xfId="6820" xr:uid="{556614A1-2C54-4325-909C-599DE05CF453}"/>
    <cellStyle name="Normal 2 12 5 4" xfId="6821" xr:uid="{30EFAD59-9C59-4B06-9C78-50D8C7C0451A}"/>
    <cellStyle name="Normal 2 12 5 5" xfId="6822" xr:uid="{AE19A2D6-A895-4552-81F2-82FFAAE92630}"/>
    <cellStyle name="Normal 2 12 6" xfId="6823" xr:uid="{EF24B4ED-B488-4D0D-B9AB-AAAF8806E28E}"/>
    <cellStyle name="Normal 2 12 6 2" xfId="6824" xr:uid="{541086F6-14C9-41AC-8544-254FBA7EBAA9}"/>
    <cellStyle name="Normal 2 12 6 2 2" xfId="6825" xr:uid="{AA5D4AC7-2D3D-4680-A081-DC61802B70B6}"/>
    <cellStyle name="Normal 2 12 6 2 3" xfId="6826" xr:uid="{4B582F40-1F59-4F17-B7E5-97518C55A461}"/>
    <cellStyle name="Normal 2 12 6 3" xfId="6827" xr:uid="{11F4CA29-1538-4632-821F-BE4A2B1E3FCD}"/>
    <cellStyle name="Normal 2 12 6 3 2" xfId="6828" xr:uid="{586D515B-44FA-4DF4-9909-8588CA4FB9E1}"/>
    <cellStyle name="Normal 2 12 6 3 3" xfId="6829" xr:uid="{EABFBE07-3F64-4F53-9911-6077FA7071F5}"/>
    <cellStyle name="Normal 2 12 6 4" xfId="6830" xr:uid="{888FBEDC-6271-4175-8109-3E49026C0A55}"/>
    <cellStyle name="Normal 2 12 6 5" xfId="6831" xr:uid="{72B99EE5-3587-4437-9A7B-92688EEAB970}"/>
    <cellStyle name="Normal 2 12 7" xfId="6832" xr:uid="{0497C8A4-B20B-41D5-8EC1-3EA45B020903}"/>
    <cellStyle name="Normal 2 12 7 2" xfId="6833" xr:uid="{E3668C0B-1EDE-48FE-BBF3-8E97F17C4B5A}"/>
    <cellStyle name="Normal 2 12 7 2 2" xfId="6834" xr:uid="{409F3451-FC3B-4E6B-AF0A-6352B23FF179}"/>
    <cellStyle name="Normal 2 12 7 2 3" xfId="6835" xr:uid="{0048AD7D-F5F7-4D7B-8810-255218585228}"/>
    <cellStyle name="Normal 2 12 7 3" xfId="6836" xr:uid="{5E10F4CE-4E56-4883-A1E6-C833D70FC8A1}"/>
    <cellStyle name="Normal 2 12 7 3 2" xfId="6837" xr:uid="{A7B14BB8-02FD-41C9-B803-FF96A8F5C0E8}"/>
    <cellStyle name="Normal 2 12 7 3 3" xfId="6838" xr:uid="{63708ED6-8200-40AD-BFFF-1EC7710EC4FB}"/>
    <cellStyle name="Normal 2 12 7 4" xfId="6839" xr:uid="{34B488BE-5F34-480D-B6E2-F00BF7BBA8B5}"/>
    <cellStyle name="Normal 2 12 7 5" xfId="6840" xr:uid="{177834D6-11E9-4995-A432-52D62AA15855}"/>
    <cellStyle name="Normal 2 12 8" xfId="6841" xr:uid="{0E0CA49A-C4F9-4E00-91C3-375D837C2B71}"/>
    <cellStyle name="Normal 2 12 8 2" xfId="6842" xr:uid="{4E080282-5C67-49E1-9C5F-B6FF7FF6168C}"/>
    <cellStyle name="Normal 2 12 8 2 2" xfId="6843" xr:uid="{64164710-0026-47B8-B4F4-554C6FB7FAA9}"/>
    <cellStyle name="Normal 2 12 8 2 3" xfId="6844" xr:uid="{4DD6BF0A-121A-4C5D-AFC9-0F6AE075DDCB}"/>
    <cellStyle name="Normal 2 12 8 3" xfId="6845" xr:uid="{7F93B317-F30A-4F4A-97B2-EFBF98B45CC4}"/>
    <cellStyle name="Normal 2 12 8 3 2" xfId="6846" xr:uid="{505EAB48-BA93-4C5F-A019-1DDB44D90DFA}"/>
    <cellStyle name="Normal 2 12 8 3 3" xfId="6847" xr:uid="{6ADEDB58-5304-4554-BD82-A8B20659BB20}"/>
    <cellStyle name="Normal 2 12 8 4" xfId="6848" xr:uid="{99061E3C-7FF7-47E7-8066-A48E49DA91CB}"/>
    <cellStyle name="Normal 2 12 8 5" xfId="6849" xr:uid="{F3A83C8D-89DC-48C6-B5A0-992AFDBCC0CD}"/>
    <cellStyle name="Normal 2 12 9" xfId="6850" xr:uid="{1EF73E27-D639-43D6-871C-1248F664E178}"/>
    <cellStyle name="Normal 2 12 9 2" xfId="6851" xr:uid="{F5D55829-5A01-467F-B68F-1AB511EC4970}"/>
    <cellStyle name="Normal 2 12 9 2 2" xfId="6852" xr:uid="{5F205072-CFC3-4A04-9A85-4F2B2EB35514}"/>
    <cellStyle name="Normal 2 12 9 2 3" xfId="6853" xr:uid="{FF1A4A43-D3D0-4B15-8892-5FF05D7857DB}"/>
    <cellStyle name="Normal 2 12 9 3" xfId="6854" xr:uid="{6597553D-71FD-4F08-993A-41D064F0E8A3}"/>
    <cellStyle name="Normal 2 12 9 3 2" xfId="6855" xr:uid="{79B7B2FD-0720-43DD-8B7C-A49C948B6432}"/>
    <cellStyle name="Normal 2 12 9 3 3" xfId="6856" xr:uid="{62C642E6-7D38-4DBC-BD38-75E5221CE6DC}"/>
    <cellStyle name="Normal 2 12 9 4" xfId="6857" xr:uid="{8985F59B-96DC-481C-858C-409C380ABB10}"/>
    <cellStyle name="Normal 2 12 9 5" xfId="6858" xr:uid="{758FD535-0C5C-46AA-9E27-033831D3354D}"/>
    <cellStyle name="Normal 2 120" xfId="6859" xr:uid="{1DA0BB31-FDE9-4180-819E-99E64728EDA4}"/>
    <cellStyle name="Normal 2 120 2" xfId="6860" xr:uid="{EA9B01F4-556C-408B-96F6-074FF574CDF9}"/>
    <cellStyle name="Normal 2 120 2 2" xfId="6861" xr:uid="{EAB6BDE5-1FDD-47EE-A7F9-9389893F4B9C}"/>
    <cellStyle name="Normal 2 120 2 3" xfId="6862" xr:uid="{FA747516-1430-4B05-B224-A3234DFA4986}"/>
    <cellStyle name="Normal 2 120 3" xfId="6863" xr:uid="{70853284-3BFC-49FA-AB73-D498A8D44B99}"/>
    <cellStyle name="Normal 2 120 3 2" xfId="6864" xr:uid="{ED247D12-0367-4632-BF03-00C73B4A0376}"/>
    <cellStyle name="Normal 2 120 3 3" xfId="6865" xr:uid="{8A696BEE-B34E-4502-9C2B-DBB5353E01A9}"/>
    <cellStyle name="Normal 2 120 4" xfId="6866" xr:uid="{E611ABA0-266C-4AA7-9628-9A9A008FF935}"/>
    <cellStyle name="Normal 2 120 5" xfId="6867" xr:uid="{621EE305-C0D8-46BA-A487-DCC1D8B1DBCD}"/>
    <cellStyle name="Normal 2 121" xfId="6868" xr:uid="{1C9AB1A2-1E47-4621-8C4F-D1CADCFD18D5}"/>
    <cellStyle name="Normal 2 121 2" xfId="6869" xr:uid="{DD574C99-8003-47BE-BA5C-9CCDEFC1A374}"/>
    <cellStyle name="Normal 2 121 2 2" xfId="6870" xr:uid="{45AE5688-4BCA-4826-8E42-49B6A2864B35}"/>
    <cellStyle name="Normal 2 121 2 3" xfId="6871" xr:uid="{0BE30749-8017-4E4D-9467-C1321728691E}"/>
    <cellStyle name="Normal 2 121 3" xfId="6872" xr:uid="{CB0B9F18-559F-43FD-A54E-FD43499900EA}"/>
    <cellStyle name="Normal 2 121 3 2" xfId="6873" xr:uid="{069E5314-E371-48A0-883C-62DCE15C2B4D}"/>
    <cellStyle name="Normal 2 121 3 3" xfId="6874" xr:uid="{5E168303-F11C-4218-8766-90A5D61A768C}"/>
    <cellStyle name="Normal 2 121 4" xfId="6875" xr:uid="{62BE2FDE-2806-4E95-B635-3F76C126E7A0}"/>
    <cellStyle name="Normal 2 121 5" xfId="6876" xr:uid="{1B881D79-44C2-4865-93CB-B3ADD962E5ED}"/>
    <cellStyle name="Normal 2 122" xfId="6877" xr:uid="{8FC13B88-2146-4BAE-AA01-9F8EE98F718C}"/>
    <cellStyle name="Normal 2 122 2" xfId="6878" xr:uid="{6FFAC0BF-D67D-4040-A207-6AEA509F3E8F}"/>
    <cellStyle name="Normal 2 122 2 2" xfId="6879" xr:uid="{8A71177B-6E68-41D6-92C6-3DA228A50D1F}"/>
    <cellStyle name="Normal 2 122 2 3" xfId="6880" xr:uid="{3703FDED-F868-427C-96A4-5E2CC1EE5FD4}"/>
    <cellStyle name="Normal 2 122 3" xfId="6881" xr:uid="{F3E2817D-B1CD-4AF9-803C-1EEDA6413984}"/>
    <cellStyle name="Normal 2 122 3 2" xfId="6882" xr:uid="{7B1EFF57-2895-47B0-9E5F-22A0C3F7A9F8}"/>
    <cellStyle name="Normal 2 122 3 3" xfId="6883" xr:uid="{730155F3-EFCD-4A57-BC3F-9BD426E86D11}"/>
    <cellStyle name="Normal 2 122 4" xfId="6884" xr:uid="{EB62193D-7FF4-46DA-A414-A4F2312697B4}"/>
    <cellStyle name="Normal 2 122 5" xfId="6885" xr:uid="{1D21FBC8-880B-48DB-8AE0-491FE7B978FC}"/>
    <cellStyle name="Normal 2 123" xfId="6886" xr:uid="{71FF69B0-4DA0-416C-BEB7-584251900BA0}"/>
    <cellStyle name="Normal 2 123 2" xfId="6887" xr:uid="{8184E927-4D56-4708-B63D-8D82C6954218}"/>
    <cellStyle name="Normal 2 123 2 2" xfId="6888" xr:uid="{89A078EC-8E7C-48D7-A492-488E5EBE3E52}"/>
    <cellStyle name="Normal 2 123 2 3" xfId="6889" xr:uid="{CDEA3F36-3114-4030-9F8C-0800C55225A3}"/>
    <cellStyle name="Normal 2 123 3" xfId="6890" xr:uid="{D1CB9B60-CC74-41E6-A877-2571C5878E0E}"/>
    <cellStyle name="Normal 2 123 3 2" xfId="6891" xr:uid="{1DF677AF-D6B3-4644-9556-44D487AAC0F5}"/>
    <cellStyle name="Normal 2 123 3 3" xfId="6892" xr:uid="{94F7B43E-9714-401E-B7AE-2687096E62F7}"/>
    <cellStyle name="Normal 2 123 4" xfId="6893" xr:uid="{F0E4A08D-93F3-4466-930D-171D85290EFD}"/>
    <cellStyle name="Normal 2 123 5" xfId="6894" xr:uid="{7C134808-2369-4C74-BFDD-E23017F69E66}"/>
    <cellStyle name="Normal 2 124" xfId="6895" xr:uid="{10DBD29C-2B43-4BB9-8931-381444DED11E}"/>
    <cellStyle name="Normal 2 124 2" xfId="6896" xr:uid="{9F9C2A49-4B0E-44A1-A3F8-329DC6B6FD8F}"/>
    <cellStyle name="Normal 2 124 2 2" xfId="6897" xr:uid="{0EEC772C-5798-4A27-AE25-A50D0CDB942C}"/>
    <cellStyle name="Normal 2 124 2 3" xfId="6898" xr:uid="{E5F83566-1008-498D-9716-9322C8E3F27E}"/>
    <cellStyle name="Normal 2 124 3" xfId="6899" xr:uid="{B91C8D0C-3089-4044-9585-E56BD91F02A9}"/>
    <cellStyle name="Normal 2 124 3 2" xfId="6900" xr:uid="{39586141-C1EC-4E6F-B638-91E8A49E2EED}"/>
    <cellStyle name="Normal 2 124 3 3" xfId="6901" xr:uid="{08AE404B-85AA-4F9D-B6C6-DD4A704C0970}"/>
    <cellStyle name="Normal 2 124 4" xfId="6902" xr:uid="{5BCBC773-141D-4573-80ED-2D63E0270E03}"/>
    <cellStyle name="Normal 2 124 5" xfId="6903" xr:uid="{45E6E813-BF49-4FBF-B59B-129BECC57E9F}"/>
    <cellStyle name="Normal 2 125" xfId="6904" xr:uid="{C1077305-724D-4C28-98D7-DC798339B52C}"/>
    <cellStyle name="Normal 2 125 2" xfId="6905" xr:uid="{1F669EF1-924A-4897-AC35-62BF01CE2E3B}"/>
    <cellStyle name="Normal 2 125 2 2" xfId="6906" xr:uid="{EDD2C9F4-8196-40AB-9DEA-5707778B369C}"/>
    <cellStyle name="Normal 2 125 2 3" xfId="6907" xr:uid="{369B6A19-194F-4421-8A32-A6F42245DD28}"/>
    <cellStyle name="Normal 2 125 3" xfId="6908" xr:uid="{B76C361C-1157-48EE-8FFE-E8352C1FA9A2}"/>
    <cellStyle name="Normal 2 125 3 2" xfId="6909" xr:uid="{61BB75FF-2AB7-4F68-BFC7-8BCBFF08BF75}"/>
    <cellStyle name="Normal 2 125 3 3" xfId="6910" xr:uid="{F3F9F7FF-3275-4F11-BE59-6E70BA80CDA8}"/>
    <cellStyle name="Normal 2 125 4" xfId="6911" xr:uid="{9EE215CA-C7DB-4187-B9FA-7225F6BB6FFF}"/>
    <cellStyle name="Normal 2 125 5" xfId="6912" xr:uid="{18E27D17-42A7-429C-9F80-256A29A5D48D}"/>
    <cellStyle name="Normal 2 126" xfId="6913" xr:uid="{60546B44-4744-4AE3-8094-E3AB92DAFA50}"/>
    <cellStyle name="Normal 2 126 2" xfId="6914" xr:uid="{4F950A07-9F64-4B93-BCE1-02F8E82E7B53}"/>
    <cellStyle name="Normal 2 126 2 2" xfId="6915" xr:uid="{6D57305F-8D4D-4D5E-AC07-5228348449C2}"/>
    <cellStyle name="Normal 2 126 2 3" xfId="6916" xr:uid="{ADA6C885-55A0-4E9A-8FAD-C2E69E3FB029}"/>
    <cellStyle name="Normal 2 126 3" xfId="6917" xr:uid="{5A06063C-1E21-4D3C-AF53-D08117D8BBC2}"/>
    <cellStyle name="Normal 2 126 3 2" xfId="6918" xr:uid="{9596CD00-38CB-4ABA-998B-15B56E6CD55A}"/>
    <cellStyle name="Normal 2 126 3 3" xfId="6919" xr:uid="{28A37BAC-3F5E-420F-832E-AA30C205FEF9}"/>
    <cellStyle name="Normal 2 126 4" xfId="6920" xr:uid="{ABE63C8E-4E9B-4D5E-BBD9-68DCDC58E3B6}"/>
    <cellStyle name="Normal 2 126 5" xfId="6921" xr:uid="{8A8B3FF9-EB6B-4E23-A472-E8186ABA9206}"/>
    <cellStyle name="Normal 2 127" xfId="6922" xr:uid="{AA4BE12E-00EA-4BF9-BC9B-9E79FED96800}"/>
    <cellStyle name="Normal 2 127 2" xfId="6923" xr:uid="{C442B46A-E192-4936-BD45-CB601F67F665}"/>
    <cellStyle name="Normal 2 127 2 2" xfId="6924" xr:uid="{062FAB23-23F1-473B-8860-16EEA9164CB3}"/>
    <cellStyle name="Normal 2 127 2 3" xfId="6925" xr:uid="{2F6F2EF8-46A7-4A52-B192-746A8D14B50D}"/>
    <cellStyle name="Normal 2 127 3" xfId="6926" xr:uid="{832C527F-32BC-4433-B0EA-57921A30A113}"/>
    <cellStyle name="Normal 2 127 3 2" xfId="6927" xr:uid="{E2BD2D39-C18D-48AB-8F49-8584EB98DEE6}"/>
    <cellStyle name="Normal 2 127 3 3" xfId="6928" xr:uid="{B4669ECB-7834-4BE6-B0E1-E6A32D4BA249}"/>
    <cellStyle name="Normal 2 127 4" xfId="6929" xr:uid="{A0C36998-0960-4E6D-BBE0-4A87B627FE90}"/>
    <cellStyle name="Normal 2 127 5" xfId="6930" xr:uid="{B457B4D7-22DD-43AC-A690-13F857741757}"/>
    <cellStyle name="Normal 2 128" xfId="6931" xr:uid="{D400A335-3C29-4DA0-8DDF-43B3EF6AFB86}"/>
    <cellStyle name="Normal 2 128 2" xfId="6932" xr:uid="{43E657A0-2EB8-4ABA-8B31-5905FAA2992F}"/>
    <cellStyle name="Normal 2 128 2 2" xfId="6933" xr:uid="{865B0661-8E38-47A7-BD0A-4BA14953CE21}"/>
    <cellStyle name="Normal 2 128 2 3" xfId="6934" xr:uid="{D2972E27-BB5F-4414-AE69-E89BA03A3B8D}"/>
    <cellStyle name="Normal 2 128 3" xfId="6935" xr:uid="{D56228EA-5037-4F8D-890D-3DD1E6B68424}"/>
    <cellStyle name="Normal 2 128 3 2" xfId="6936" xr:uid="{4DF3FF91-1350-4020-BD1F-6975C4B20D20}"/>
    <cellStyle name="Normal 2 128 3 3" xfId="6937" xr:uid="{5C2B2893-FC45-44AF-95E9-06413CEA1D83}"/>
    <cellStyle name="Normal 2 128 4" xfId="6938" xr:uid="{96A4C8F2-BEFF-4CE1-8096-BB58F0DCD638}"/>
    <cellStyle name="Normal 2 128 5" xfId="6939" xr:uid="{51A51F4F-2334-4509-8E87-2E7CAC696A92}"/>
    <cellStyle name="Normal 2 129" xfId="6940" xr:uid="{469F9846-837A-45D8-8F58-7D78C4B9E572}"/>
    <cellStyle name="Normal 2 129 2" xfId="6941" xr:uid="{36E81205-96F4-45E8-A7F1-A717C6EC0504}"/>
    <cellStyle name="Normal 2 129 2 2" xfId="6942" xr:uid="{ACFDA828-D159-44BA-86B4-D15FA1A975D5}"/>
    <cellStyle name="Normal 2 129 2 3" xfId="6943" xr:uid="{FD503A63-80B3-45E4-9FDF-DD9945281CFF}"/>
    <cellStyle name="Normal 2 129 3" xfId="6944" xr:uid="{35A7E746-D8E6-4DBA-9AE8-780E5E676C48}"/>
    <cellStyle name="Normal 2 129 3 2" xfId="6945" xr:uid="{9D1072CB-A537-4FAA-ABC2-3B15029D3711}"/>
    <cellStyle name="Normal 2 129 3 3" xfId="6946" xr:uid="{7D8CB732-F4E5-415B-B7D6-2CC287F32A88}"/>
    <cellStyle name="Normal 2 129 4" xfId="6947" xr:uid="{2C739BD5-631D-4877-B84C-7A624835D65D}"/>
    <cellStyle name="Normal 2 129 5" xfId="6948" xr:uid="{2D04872D-AA78-4494-A609-D9EE65B057E2}"/>
    <cellStyle name="Normal 2 13" xfId="6949" xr:uid="{FA69EFEA-1D0A-4669-BBEB-3F6CE786A585}"/>
    <cellStyle name="Normal 2 13 10" xfId="6950" xr:uid="{B8110F9B-A378-44D9-9A65-23E0D25EBF3F}"/>
    <cellStyle name="Normal 2 13 10 2" xfId="6951" xr:uid="{250AD92E-2CA4-4AE3-B326-BBF9A4919C7E}"/>
    <cellStyle name="Normal 2 13 10 2 2" xfId="6952" xr:uid="{585FB387-01A2-44E1-B7DE-40382FE76E22}"/>
    <cellStyle name="Normal 2 13 10 2 3" xfId="6953" xr:uid="{68A6183C-A8DD-47D5-A5FE-3BE9BC5CD2D9}"/>
    <cellStyle name="Normal 2 13 10 3" xfId="6954" xr:uid="{47F6F1BF-4405-4613-A346-945736D4A67B}"/>
    <cellStyle name="Normal 2 13 10 3 2" xfId="6955" xr:uid="{7ED50FE6-BDF9-4150-B79B-86A6B66264A3}"/>
    <cellStyle name="Normal 2 13 10 3 3" xfId="6956" xr:uid="{21CBD11C-F71F-4BD8-B891-1339858E40E7}"/>
    <cellStyle name="Normal 2 13 10 4" xfId="6957" xr:uid="{40374F38-6FED-4FEF-A4BA-557CCEB321B2}"/>
    <cellStyle name="Normal 2 13 10 5" xfId="6958" xr:uid="{157970AC-2C86-4EF1-ADCA-4027954C5F90}"/>
    <cellStyle name="Normal 2 13 11" xfId="6959" xr:uid="{3293C2B0-E942-444C-9ADC-0E11B57F4769}"/>
    <cellStyle name="Normal 2 13 11 2" xfId="6960" xr:uid="{D448E433-C07B-438F-98B9-5B413B43ADF4}"/>
    <cellStyle name="Normal 2 13 11 2 2" xfId="6961" xr:uid="{E5D7B69F-8070-4A68-9639-C897DD54004E}"/>
    <cellStyle name="Normal 2 13 11 2 3" xfId="6962" xr:uid="{E75F71EC-2934-455F-845A-2FF2F0E7115F}"/>
    <cellStyle name="Normal 2 13 11 3" xfId="6963" xr:uid="{367795D1-4004-46DD-978E-243BFD49DBDF}"/>
    <cellStyle name="Normal 2 13 11 3 2" xfId="6964" xr:uid="{D340FF43-6C01-4B38-B1EF-4BD7C8BF8380}"/>
    <cellStyle name="Normal 2 13 11 3 3" xfId="6965" xr:uid="{8CA09C69-42DC-44CC-8098-375523569420}"/>
    <cellStyle name="Normal 2 13 11 4" xfId="6966" xr:uid="{FE829339-4686-462F-BADC-F60D3D71590B}"/>
    <cellStyle name="Normal 2 13 11 5" xfId="6967" xr:uid="{98665938-2DF1-445B-BAB0-7E2005A930FD}"/>
    <cellStyle name="Normal 2 13 12" xfId="6968" xr:uid="{A47C4A93-3F9A-4106-AF68-3A1CED5E4539}"/>
    <cellStyle name="Normal 2 13 12 2" xfId="6969" xr:uid="{6BA4BC95-F8B0-4F12-9B0F-1F0D9A43761D}"/>
    <cellStyle name="Normal 2 13 12 2 2" xfId="6970" xr:uid="{0A7292D1-90CD-4B2A-827D-4048BF47A320}"/>
    <cellStyle name="Normal 2 13 12 2 3" xfId="6971" xr:uid="{7D43B20A-E8F3-48D7-92DD-F98C0A7855D2}"/>
    <cellStyle name="Normal 2 13 12 3" xfId="6972" xr:uid="{FB43DA5C-4EA9-4EA0-B85E-08CE8FDEE6C4}"/>
    <cellStyle name="Normal 2 13 12 3 2" xfId="6973" xr:uid="{4BBE5917-3B62-41B4-8DE0-0A8ED9570303}"/>
    <cellStyle name="Normal 2 13 12 3 3" xfId="6974" xr:uid="{32B1FBCC-51E7-411E-AC5A-A6CFC762F475}"/>
    <cellStyle name="Normal 2 13 12 4" xfId="6975" xr:uid="{9D39A0F0-E3AC-4393-9947-D795E870A270}"/>
    <cellStyle name="Normal 2 13 12 5" xfId="6976" xr:uid="{C553C864-E949-41B0-B9D0-9DC1E437E693}"/>
    <cellStyle name="Normal 2 13 13" xfId="6977" xr:uid="{35B7F57D-1093-460A-901D-D22F14285FE7}"/>
    <cellStyle name="Normal 2 13 13 2" xfId="6978" xr:uid="{0B270E66-9670-4A7A-B0DA-C7C07B514BEC}"/>
    <cellStyle name="Normal 2 13 13 2 2" xfId="6979" xr:uid="{621B9BAB-E508-422A-AC9D-3BEB10862E18}"/>
    <cellStyle name="Normal 2 13 13 2 3" xfId="6980" xr:uid="{87580B6A-D344-4367-A2DD-B6233C21CB02}"/>
    <cellStyle name="Normal 2 13 13 3" xfId="6981" xr:uid="{E18D06AF-194F-4F62-B6A8-A2562C058BC7}"/>
    <cellStyle name="Normal 2 13 13 3 2" xfId="6982" xr:uid="{72C3D005-BA82-4FD8-ABE9-462E54B92F60}"/>
    <cellStyle name="Normal 2 13 13 3 3" xfId="6983" xr:uid="{5B35BB2F-F1A1-42F6-9FBF-640D6BDB9D60}"/>
    <cellStyle name="Normal 2 13 13 4" xfId="6984" xr:uid="{30EFC867-E24F-4483-BF7F-85633D1760C7}"/>
    <cellStyle name="Normal 2 13 13 5" xfId="6985" xr:uid="{B715E862-C751-4299-930F-AFC7D3374AC5}"/>
    <cellStyle name="Normal 2 13 14" xfId="6986" xr:uid="{78618014-5BB3-446C-940C-1EF8E21F8006}"/>
    <cellStyle name="Normal 2 13 14 2" xfId="6987" xr:uid="{CB9187E2-07EE-46C6-B4D9-D19D4BEECDB2}"/>
    <cellStyle name="Normal 2 13 14 2 2" xfId="6988" xr:uid="{1BC307AC-6D5C-44E9-8879-64090778433D}"/>
    <cellStyle name="Normal 2 13 14 2 3" xfId="6989" xr:uid="{9D2FD1F8-5E74-4618-B61C-2BA8CD038C22}"/>
    <cellStyle name="Normal 2 13 14 3" xfId="6990" xr:uid="{AC936C6E-8395-49F7-AE59-5C77257FBE8C}"/>
    <cellStyle name="Normal 2 13 14 3 2" xfId="6991" xr:uid="{15068DF4-D7CB-4068-BB97-FF9887D8C8AF}"/>
    <cellStyle name="Normal 2 13 14 3 3" xfId="6992" xr:uid="{12B3DF25-EF36-4CE2-B2AA-F9EC22056D7D}"/>
    <cellStyle name="Normal 2 13 14 4" xfId="6993" xr:uid="{A4B3DF77-5D42-40E1-B403-BB9F0693629A}"/>
    <cellStyle name="Normal 2 13 14 5" xfId="6994" xr:uid="{C0B4A117-A3D5-4E2F-BCED-D5EEE7C6F28D}"/>
    <cellStyle name="Normal 2 13 15" xfId="6995" xr:uid="{BA0DFD7B-EBD3-4552-9F44-91E0C820D6FC}"/>
    <cellStyle name="Normal 2 13 15 2" xfId="6996" xr:uid="{203F66D6-C535-4C96-AD8F-45B04D2DEBBC}"/>
    <cellStyle name="Normal 2 13 15 2 2" xfId="6997" xr:uid="{673943AE-4EE2-4F7E-A57E-9493F93372E2}"/>
    <cellStyle name="Normal 2 13 15 2 3" xfId="6998" xr:uid="{C47D9CC7-1F88-4CCA-9CC4-C53BF6ABF4CF}"/>
    <cellStyle name="Normal 2 13 15 3" xfId="6999" xr:uid="{04540FD9-D489-4ACD-9283-561AF498F08F}"/>
    <cellStyle name="Normal 2 13 15 3 2" xfId="7000" xr:uid="{02502FF8-229B-4B5A-9790-03833C6912EB}"/>
    <cellStyle name="Normal 2 13 15 3 3" xfId="7001" xr:uid="{D93A586C-26AC-49D2-8FE9-DAB9DA9760C3}"/>
    <cellStyle name="Normal 2 13 15 4" xfId="7002" xr:uid="{92656A9A-7C90-4B08-9C7A-533376E37032}"/>
    <cellStyle name="Normal 2 13 15 5" xfId="7003" xr:uid="{01C2BEA0-ACCD-4A37-A6C3-D78218642ECA}"/>
    <cellStyle name="Normal 2 13 16" xfId="7004" xr:uid="{30F76AB2-9331-4D15-B217-DD0586D66595}"/>
    <cellStyle name="Normal 2 13 16 2" xfId="7005" xr:uid="{A899663F-43DD-4FC4-97B5-29C515B4711E}"/>
    <cellStyle name="Normal 2 13 16 2 2" xfId="7006" xr:uid="{770F66BF-E16D-496E-B554-AE2B0ED2383E}"/>
    <cellStyle name="Normal 2 13 16 2 3" xfId="7007" xr:uid="{2466A9CF-8227-40AC-A20D-EF18B203AF07}"/>
    <cellStyle name="Normal 2 13 16 3" xfId="7008" xr:uid="{C83E8004-A924-4D18-ADB6-04824DF2BEA8}"/>
    <cellStyle name="Normal 2 13 16 3 2" xfId="7009" xr:uid="{2EEB0C01-9D45-49FD-A08B-AA57C5BE3548}"/>
    <cellStyle name="Normal 2 13 16 3 3" xfId="7010" xr:uid="{1558E8A5-CB73-48C2-87EC-1D29CB7B461B}"/>
    <cellStyle name="Normal 2 13 16 4" xfId="7011" xr:uid="{66908D79-A027-46DD-9EB5-96404E1B45D4}"/>
    <cellStyle name="Normal 2 13 16 5" xfId="7012" xr:uid="{CC3A66EE-A9C8-4013-88E5-D86289855341}"/>
    <cellStyle name="Normal 2 13 17" xfId="7013" xr:uid="{0BB02831-C83B-4FFB-A723-BD801E0F9334}"/>
    <cellStyle name="Normal 2 13 17 2" xfId="7014" xr:uid="{02E88C76-9BD2-4FAE-99C4-4E7DA1B3145A}"/>
    <cellStyle name="Normal 2 13 17 2 2" xfId="7015" xr:uid="{1E3454C2-3ABC-420D-9BCA-3A5C9196AC02}"/>
    <cellStyle name="Normal 2 13 17 2 3" xfId="7016" xr:uid="{FC4A1474-C331-4E51-9194-00844FC873D4}"/>
    <cellStyle name="Normal 2 13 17 3" xfId="7017" xr:uid="{98B15A49-AA95-4CFE-BFFD-2EDB10637707}"/>
    <cellStyle name="Normal 2 13 17 3 2" xfId="7018" xr:uid="{BCBCE741-A439-45FA-94AA-B8ADF8023AA2}"/>
    <cellStyle name="Normal 2 13 17 3 3" xfId="7019" xr:uid="{F46E7530-DD80-4E72-8411-B1BA28E2F552}"/>
    <cellStyle name="Normal 2 13 17 4" xfId="7020" xr:uid="{84980C5F-FA09-4712-9916-A69153131D55}"/>
    <cellStyle name="Normal 2 13 17 5" xfId="7021" xr:uid="{76FDDCF1-3F14-48AD-98F1-A6826897B95F}"/>
    <cellStyle name="Normal 2 13 18" xfId="7022" xr:uid="{709CF1EE-56D3-41CE-8FFE-12E129D1C8DC}"/>
    <cellStyle name="Normal 2 13 18 2" xfId="7023" xr:uid="{B9ACAE05-565E-467F-8C45-84694F1B1C62}"/>
    <cellStyle name="Normal 2 13 18 2 2" xfId="7024" xr:uid="{EDA99A96-83B8-4EB0-98BC-11FDE8AB41DC}"/>
    <cellStyle name="Normal 2 13 18 2 3" xfId="7025" xr:uid="{78D431FF-253D-4232-91E3-C488C7947C1F}"/>
    <cellStyle name="Normal 2 13 18 3" xfId="7026" xr:uid="{4B4A93A7-8F3E-4460-B57F-0D1B50176DF1}"/>
    <cellStyle name="Normal 2 13 18 3 2" xfId="7027" xr:uid="{DA7875AE-40E2-4CB4-AE4E-0B824A5B0101}"/>
    <cellStyle name="Normal 2 13 18 3 3" xfId="7028" xr:uid="{C40D3F24-2B23-416F-A860-17B684830496}"/>
    <cellStyle name="Normal 2 13 18 4" xfId="7029" xr:uid="{E7102362-B966-4500-8CF3-28FA86471958}"/>
    <cellStyle name="Normal 2 13 18 5" xfId="7030" xr:uid="{10BC5389-BCCA-4150-9FE3-BBE4B8845F2E}"/>
    <cellStyle name="Normal 2 13 19" xfId="7031" xr:uid="{3C8AEBB5-AAF5-4B3F-B43C-54021A2BA4AD}"/>
    <cellStyle name="Normal 2 13 19 2" xfId="7032" xr:uid="{89A7FA6A-6F24-488E-9853-5E4AC1E8DDC5}"/>
    <cellStyle name="Normal 2 13 19 2 2" xfId="7033" xr:uid="{D17AAE73-D770-4FC7-902C-3B6097476A85}"/>
    <cellStyle name="Normal 2 13 19 2 3" xfId="7034" xr:uid="{6F6D118A-F489-40AD-8356-15D9FFBB643B}"/>
    <cellStyle name="Normal 2 13 19 3" xfId="7035" xr:uid="{84ED4570-0FA9-4CA2-A06C-42B637E91927}"/>
    <cellStyle name="Normal 2 13 19 3 2" xfId="7036" xr:uid="{04954FE0-A278-4F6B-92BE-6C3897AFD9DB}"/>
    <cellStyle name="Normal 2 13 19 3 3" xfId="7037" xr:uid="{4DDE3027-E513-4A36-8DD0-B2889B438D9D}"/>
    <cellStyle name="Normal 2 13 19 4" xfId="7038" xr:uid="{2C80783B-DFC9-4155-B83B-A617A81DE2D7}"/>
    <cellStyle name="Normal 2 13 19 5" xfId="7039" xr:uid="{6AC17DF9-C21C-423C-AC5A-C5F3226607A2}"/>
    <cellStyle name="Normal 2 13 2" xfId="7040" xr:uid="{1E71CC87-E82D-4C43-BAA6-D3D9058F51B9}"/>
    <cellStyle name="Normal 2 13 2 2" xfId="7041" xr:uid="{210216CA-EEA9-4E2F-BFD9-733117A4D059}"/>
    <cellStyle name="Normal 2 13 2 2 2" xfId="7042" xr:uid="{C675581D-A616-4962-A12C-2FE0DDADC1BF}"/>
    <cellStyle name="Normal 2 13 2 2 3" xfId="7043" xr:uid="{09743A2B-EFBA-466A-AC32-CF6EE446090E}"/>
    <cellStyle name="Normal 2 13 2 3" xfId="7044" xr:uid="{2FA5C1F4-FF49-43CA-9F60-5CDB1AAF27B4}"/>
    <cellStyle name="Normal 2 13 2 3 2" xfId="7045" xr:uid="{E334A0F8-DF89-465A-BD8E-22992D044AD5}"/>
    <cellStyle name="Normal 2 13 2 3 3" xfId="7046" xr:uid="{FFE9B506-7E2C-460F-80E3-0AC2D57F0BDF}"/>
    <cellStyle name="Normal 2 13 2 4" xfId="7047" xr:uid="{0B6F7417-51D7-4959-80BB-DDE78BF110E7}"/>
    <cellStyle name="Normal 2 13 2 5" xfId="7048" xr:uid="{E14BADED-D246-4EA4-9818-755E444A58A9}"/>
    <cellStyle name="Normal 2 13 20" xfId="7049" xr:uid="{693AD5F4-A61E-4618-ADED-7212BA7D8DA8}"/>
    <cellStyle name="Normal 2 13 20 2" xfId="7050" xr:uid="{B84DB770-EAD2-490D-90B8-DC13B9509298}"/>
    <cellStyle name="Normal 2 13 20 2 2" xfId="7051" xr:uid="{1330F028-0171-4E4F-8DE3-89913981FFE9}"/>
    <cellStyle name="Normal 2 13 20 2 3" xfId="7052" xr:uid="{F5815110-8B52-4924-801B-DE3AC03358D5}"/>
    <cellStyle name="Normal 2 13 20 3" xfId="7053" xr:uid="{328A47FC-3876-4923-ACB4-DAC636FD347A}"/>
    <cellStyle name="Normal 2 13 20 3 2" xfId="7054" xr:uid="{67B1A670-00AB-47BD-B01E-01EB026DEF1C}"/>
    <cellStyle name="Normal 2 13 20 3 3" xfId="7055" xr:uid="{BFF758A6-A10B-4F3F-95B0-005CFB281E8D}"/>
    <cellStyle name="Normal 2 13 20 4" xfId="7056" xr:uid="{9F43C6A9-1F4E-41E0-9D59-C21718ED00DB}"/>
    <cellStyle name="Normal 2 13 20 5" xfId="7057" xr:uid="{79856BA5-134A-492F-B3AE-2C5D81935D1E}"/>
    <cellStyle name="Normal 2 13 21" xfId="7058" xr:uid="{47CC6DF2-4F65-439E-81F8-BE2423143DE1}"/>
    <cellStyle name="Normal 2 13 21 2" xfId="7059" xr:uid="{5540D4AA-94AE-47A7-A1F2-FC3AF0A60DDA}"/>
    <cellStyle name="Normal 2 13 21 2 2" xfId="7060" xr:uid="{1743F008-7D04-4C19-B21B-54D176B4B179}"/>
    <cellStyle name="Normal 2 13 21 2 3" xfId="7061" xr:uid="{13CD3875-D74E-4320-8F92-D70F1CB2AA6E}"/>
    <cellStyle name="Normal 2 13 21 3" xfId="7062" xr:uid="{B417D83A-D810-40F9-AA2D-FCA6F70EF9E0}"/>
    <cellStyle name="Normal 2 13 21 3 2" xfId="7063" xr:uid="{F8C6B6BD-3943-4F4B-8C29-3790E1AAE523}"/>
    <cellStyle name="Normal 2 13 21 3 3" xfId="7064" xr:uid="{EF9D8B1B-6E0A-4EDB-A245-B8FBD1F3AF5C}"/>
    <cellStyle name="Normal 2 13 21 4" xfId="7065" xr:uid="{731D9574-1983-4D1C-BAF4-5A2DF079BC9D}"/>
    <cellStyle name="Normal 2 13 21 5" xfId="7066" xr:uid="{7E88E5DA-478B-48E1-9CE5-69494615C116}"/>
    <cellStyle name="Normal 2 13 22" xfId="7067" xr:uid="{E1EAC188-9D3E-4FBA-9482-21C82559CAB1}"/>
    <cellStyle name="Normal 2 13 22 2" xfId="7068" xr:uid="{47519609-23BC-4021-A097-6B71870AAC52}"/>
    <cellStyle name="Normal 2 13 22 2 2" xfId="7069" xr:uid="{33441952-FDB0-434E-96B9-D4F41400382A}"/>
    <cellStyle name="Normal 2 13 22 2 3" xfId="7070" xr:uid="{5918C50D-9CB4-4A0D-8A91-61BE6A49A7BF}"/>
    <cellStyle name="Normal 2 13 22 3" xfId="7071" xr:uid="{D519BCD4-B1DD-46CB-A6BA-C6E0504232BD}"/>
    <cellStyle name="Normal 2 13 22 3 2" xfId="7072" xr:uid="{1BD6FC77-7B05-48BC-A1B9-98137D6D31C4}"/>
    <cellStyle name="Normal 2 13 22 3 3" xfId="7073" xr:uid="{D675BEBE-3590-4AB9-9C27-52223584182B}"/>
    <cellStyle name="Normal 2 13 22 4" xfId="7074" xr:uid="{97834357-9914-42A7-A622-F2A464AC2197}"/>
    <cellStyle name="Normal 2 13 22 5" xfId="7075" xr:uid="{7EAAA835-3594-488A-AB95-1A079ED4935E}"/>
    <cellStyle name="Normal 2 13 23" xfId="7076" xr:uid="{AEC006F5-03F3-402C-849A-6841693CC6F1}"/>
    <cellStyle name="Normal 2 13 23 2" xfId="7077" xr:uid="{01851C0C-D087-4437-83EF-0CDD6969D712}"/>
    <cellStyle name="Normal 2 13 23 2 2" xfId="7078" xr:uid="{D55A3B47-A712-44DA-90E3-C17ADBFF8EB0}"/>
    <cellStyle name="Normal 2 13 23 2 3" xfId="7079" xr:uid="{7539243C-22C9-4CB7-8733-715FDB80B562}"/>
    <cellStyle name="Normal 2 13 23 3" xfId="7080" xr:uid="{188FA7DF-9117-488C-A503-425515FA6280}"/>
    <cellStyle name="Normal 2 13 23 3 2" xfId="7081" xr:uid="{A9B9875E-A313-4A4F-9EAE-8BDA42488A9A}"/>
    <cellStyle name="Normal 2 13 23 3 3" xfId="7082" xr:uid="{7E3C4D8E-B09D-4C12-B933-FB18D0B0C5A7}"/>
    <cellStyle name="Normal 2 13 23 4" xfId="7083" xr:uid="{9144FCEB-406B-4EED-A764-2B28F3631D89}"/>
    <cellStyle name="Normal 2 13 23 5" xfId="7084" xr:uid="{9C554D7F-697E-4EED-A062-ED6D52A6946E}"/>
    <cellStyle name="Normal 2 13 24" xfId="7085" xr:uid="{DE8C42A5-68C8-489A-8E94-4E47FEE922B0}"/>
    <cellStyle name="Normal 2 13 24 2" xfId="7086" xr:uid="{0E7DD642-9E93-4173-AE03-9ED5EFA98E13}"/>
    <cellStyle name="Normal 2 13 24 3" xfId="7087" xr:uid="{1004B2E0-9824-4E34-AB1B-4DCA52EF9186}"/>
    <cellStyle name="Normal 2 13 25" xfId="7088" xr:uid="{3ED4A222-79DA-405D-B1BD-B556CDCB91E3}"/>
    <cellStyle name="Normal 2 13 25 2" xfId="7089" xr:uid="{2E65AE95-72C9-4308-8948-21A70F3210C9}"/>
    <cellStyle name="Normal 2 13 25 3" xfId="7090" xr:uid="{6A4CA40B-45DD-4B3C-BD83-65DDE068E7C0}"/>
    <cellStyle name="Normal 2 13 26" xfId="7091" xr:uid="{3ABD954A-D8E1-4693-9478-55D6A636010D}"/>
    <cellStyle name="Normal 2 13 27" xfId="7092" xr:uid="{D40BF64B-DE2B-4FBB-A43D-827492DD9002}"/>
    <cellStyle name="Normal 2 13 3" xfId="7093" xr:uid="{0958FCEC-9B10-40B8-8464-0069F8A73E58}"/>
    <cellStyle name="Normal 2 13 3 2" xfId="7094" xr:uid="{83CE6476-48FF-4945-8572-D039EBB6016E}"/>
    <cellStyle name="Normal 2 13 3 2 2" xfId="7095" xr:uid="{B13A9F0A-1345-41F9-AC6A-3E742D0E21EC}"/>
    <cellStyle name="Normal 2 13 3 2 3" xfId="7096" xr:uid="{A1FF4785-CBC6-42A3-AD68-7F48A53FB6E9}"/>
    <cellStyle name="Normal 2 13 3 3" xfId="7097" xr:uid="{C2630D1B-1FDC-4B09-9E76-39BFA08378E0}"/>
    <cellStyle name="Normal 2 13 3 3 2" xfId="7098" xr:uid="{4BC9D49C-2F0E-48E0-8FB5-C95CCEDA8483}"/>
    <cellStyle name="Normal 2 13 3 3 3" xfId="7099" xr:uid="{AA148513-A49C-4418-A0BF-77F62DC2A6F8}"/>
    <cellStyle name="Normal 2 13 3 4" xfId="7100" xr:uid="{5A9BA02D-AD04-4F09-9D53-9D41828C6647}"/>
    <cellStyle name="Normal 2 13 3 5" xfId="7101" xr:uid="{9751A7D4-CCF6-42A8-9FE1-0B05E04DD73B}"/>
    <cellStyle name="Normal 2 13 4" xfId="7102" xr:uid="{F79AEB15-8D11-40E1-8CF8-3BB34F14D43C}"/>
    <cellStyle name="Normal 2 13 4 2" xfId="7103" xr:uid="{4EE0C4D8-8D1E-49FB-A68A-C7C0C0D5B82A}"/>
    <cellStyle name="Normal 2 13 4 2 2" xfId="7104" xr:uid="{CFD57671-602F-4C75-80CF-5A0A1A8E25DB}"/>
    <cellStyle name="Normal 2 13 4 2 3" xfId="7105" xr:uid="{DBD2D724-C481-46B1-8757-B0C3248EF143}"/>
    <cellStyle name="Normal 2 13 4 3" xfId="7106" xr:uid="{5ED5D569-198B-456B-92DA-C72060491B55}"/>
    <cellStyle name="Normal 2 13 4 3 2" xfId="7107" xr:uid="{B832217F-15A2-4692-8833-52BECED2D1C9}"/>
    <cellStyle name="Normal 2 13 4 3 3" xfId="7108" xr:uid="{89907848-D1E8-41AB-8923-31AD6D62528A}"/>
    <cellStyle name="Normal 2 13 4 4" xfId="7109" xr:uid="{5FD1EB55-3D78-46EB-98D5-2488DE28B5B5}"/>
    <cellStyle name="Normal 2 13 4 5" xfId="7110" xr:uid="{B3C48FB5-020E-42A4-BC8D-20297DE85151}"/>
    <cellStyle name="Normal 2 13 5" xfId="7111" xr:uid="{65389D58-47D4-4053-999A-D4C6CE228A33}"/>
    <cellStyle name="Normal 2 13 5 2" xfId="7112" xr:uid="{172DA57D-96A9-4742-89B8-163474A39E03}"/>
    <cellStyle name="Normal 2 13 5 2 2" xfId="7113" xr:uid="{2E056F4F-452C-48C1-84E2-5F67A125D923}"/>
    <cellStyle name="Normal 2 13 5 2 3" xfId="7114" xr:uid="{8F9AFCA1-9744-4A8A-8BE7-AF2F852F93E3}"/>
    <cellStyle name="Normal 2 13 5 3" xfId="7115" xr:uid="{53977B7E-E55E-4196-BD11-2D6EF04A64EC}"/>
    <cellStyle name="Normal 2 13 5 3 2" xfId="7116" xr:uid="{17F5C545-9550-44B1-9950-AE0F80892F1F}"/>
    <cellStyle name="Normal 2 13 5 3 3" xfId="7117" xr:uid="{D0631E66-6BFD-44B7-9EEC-1296E8F16DA4}"/>
    <cellStyle name="Normal 2 13 5 4" xfId="7118" xr:uid="{BE89C596-33B5-4140-9821-2450E8D57A7C}"/>
    <cellStyle name="Normal 2 13 5 5" xfId="7119" xr:uid="{7A0025DA-3A35-4022-9E73-876A56A2B08B}"/>
    <cellStyle name="Normal 2 13 6" xfId="7120" xr:uid="{BE243DAC-6CAA-4CBB-80DF-EEC4145B1B74}"/>
    <cellStyle name="Normal 2 13 6 2" xfId="7121" xr:uid="{8E262593-CC69-4756-B848-15D50089434F}"/>
    <cellStyle name="Normal 2 13 6 2 2" xfId="7122" xr:uid="{AA54DB26-4815-4640-B881-1A94EDB0ACB5}"/>
    <cellStyle name="Normal 2 13 6 2 3" xfId="7123" xr:uid="{5645D2BD-7D52-4ADD-935C-EF9DEF2349BE}"/>
    <cellStyle name="Normal 2 13 6 3" xfId="7124" xr:uid="{F75FDC41-A066-438E-8533-D61CB27D5E0C}"/>
    <cellStyle name="Normal 2 13 6 3 2" xfId="7125" xr:uid="{C263FD2D-B23F-4009-A420-3C079397AA15}"/>
    <cellStyle name="Normal 2 13 6 3 3" xfId="7126" xr:uid="{D2515103-B7BC-4BEB-BA35-FB9B2270EFBD}"/>
    <cellStyle name="Normal 2 13 6 4" xfId="7127" xr:uid="{9171561A-7F5D-4FE4-BD6A-0FC6F5DD9738}"/>
    <cellStyle name="Normal 2 13 6 5" xfId="7128" xr:uid="{FF9657E2-5DB1-41D2-AFDB-2DB54DF9726E}"/>
    <cellStyle name="Normal 2 13 7" xfId="7129" xr:uid="{A0A4BD69-D143-4C97-A13C-0C2DB3518DE9}"/>
    <cellStyle name="Normal 2 13 7 2" xfId="7130" xr:uid="{834E01D0-1F1E-4621-B6FF-946B5BDDC9CF}"/>
    <cellStyle name="Normal 2 13 7 2 2" xfId="7131" xr:uid="{3C6348EC-D22F-4C6F-9F8C-9DF9C703DA2C}"/>
    <cellStyle name="Normal 2 13 7 2 3" xfId="7132" xr:uid="{080D361E-1890-4692-B93C-6B504F805BC9}"/>
    <cellStyle name="Normal 2 13 7 3" xfId="7133" xr:uid="{F5E7A254-6782-4F2F-98FA-8ADAFA489DF0}"/>
    <cellStyle name="Normal 2 13 7 3 2" xfId="7134" xr:uid="{6DB068BB-424E-4F9D-8957-580C5F0641A7}"/>
    <cellStyle name="Normal 2 13 7 3 3" xfId="7135" xr:uid="{419552D5-C114-4879-A741-570511B38FFA}"/>
    <cellStyle name="Normal 2 13 7 4" xfId="7136" xr:uid="{21DE05A6-FEF4-46C0-B8DD-B37FE778D02C}"/>
    <cellStyle name="Normal 2 13 7 5" xfId="7137" xr:uid="{F8AAEDC9-5DDA-4C1A-8C71-8102CE9BC9CA}"/>
    <cellStyle name="Normal 2 13 8" xfId="7138" xr:uid="{88E1F84A-A374-43B5-A172-3E6F134E26E1}"/>
    <cellStyle name="Normal 2 13 8 2" xfId="7139" xr:uid="{710AF3C7-78E5-491C-AB84-059645E5A534}"/>
    <cellStyle name="Normal 2 13 8 2 2" xfId="7140" xr:uid="{D249B9BA-30CC-4794-89BE-6D276EB17C57}"/>
    <cellStyle name="Normal 2 13 8 2 3" xfId="7141" xr:uid="{3C03DC60-0AA1-4AD1-88C6-D7AB80194CF7}"/>
    <cellStyle name="Normal 2 13 8 3" xfId="7142" xr:uid="{0DE81B84-F911-4214-8C9B-263AAE1943C4}"/>
    <cellStyle name="Normal 2 13 8 3 2" xfId="7143" xr:uid="{066F6DCE-A405-4112-9438-A757F1265587}"/>
    <cellStyle name="Normal 2 13 8 3 3" xfId="7144" xr:uid="{20B72021-4792-4C08-8D82-6163FEB56DA6}"/>
    <cellStyle name="Normal 2 13 8 4" xfId="7145" xr:uid="{21A217F6-A514-4C65-8CB7-6A6290EA8647}"/>
    <cellStyle name="Normal 2 13 8 5" xfId="7146" xr:uid="{66AEBF59-8665-4167-8E2E-CCE3A4C73BB6}"/>
    <cellStyle name="Normal 2 13 9" xfId="7147" xr:uid="{DECD325D-4AFA-4E28-B2D1-27259AE5B8E9}"/>
    <cellStyle name="Normal 2 13 9 2" xfId="7148" xr:uid="{06E01C11-26EA-4DD2-9459-7276EC1FDA58}"/>
    <cellStyle name="Normal 2 13 9 2 2" xfId="7149" xr:uid="{53FEC24C-A723-41BD-A5A5-B6146672F8F7}"/>
    <cellStyle name="Normal 2 13 9 2 3" xfId="7150" xr:uid="{02AF80E9-6D80-41D8-BBEC-BE15B050FE19}"/>
    <cellStyle name="Normal 2 13 9 3" xfId="7151" xr:uid="{3672A85A-553B-4494-91CB-916D3706943B}"/>
    <cellStyle name="Normal 2 13 9 3 2" xfId="7152" xr:uid="{243E86E6-3714-4485-A599-CA701F813BD5}"/>
    <cellStyle name="Normal 2 13 9 3 3" xfId="7153" xr:uid="{ED554D59-A625-46E0-B792-F130A017221D}"/>
    <cellStyle name="Normal 2 13 9 4" xfId="7154" xr:uid="{68BDFDF7-BE32-4E60-84D2-B6AE2EA2FFFB}"/>
    <cellStyle name="Normal 2 13 9 5" xfId="7155" xr:uid="{F9B83952-AADE-4740-AC3A-4930B39A336A}"/>
    <cellStyle name="Normal 2 130" xfId="7156" xr:uid="{98C57F13-C533-4BA0-BF98-B9525A2227C6}"/>
    <cellStyle name="Normal 2 130 2" xfId="7157" xr:uid="{5B78C289-EFCB-40CF-82E5-B2BB47CFE5D3}"/>
    <cellStyle name="Normal 2 130 2 2" xfId="7158" xr:uid="{F735A225-9701-437D-AD35-A0F0111E8341}"/>
    <cellStyle name="Normal 2 130 2 3" xfId="7159" xr:uid="{02C1339E-E7FD-40B2-9839-40DEF357F878}"/>
    <cellStyle name="Normal 2 130 3" xfId="7160" xr:uid="{D243C07E-14F2-4F1E-856E-D38BA449B6BF}"/>
    <cellStyle name="Normal 2 130 3 2" xfId="7161" xr:uid="{10147D53-1073-4D97-8429-7BF712130EC2}"/>
    <cellStyle name="Normal 2 130 3 3" xfId="7162" xr:uid="{72336BFC-1DE4-423A-B4C6-09DA4F13CBB6}"/>
    <cellStyle name="Normal 2 130 4" xfId="7163" xr:uid="{C223B11C-0C0F-4032-9235-C3E7F5231ECB}"/>
    <cellStyle name="Normal 2 130 5" xfId="7164" xr:uid="{185B47C4-838C-4888-84D8-C6AC74751FC0}"/>
    <cellStyle name="Normal 2 131" xfId="7165" xr:uid="{307EF975-8699-4EA7-8D26-016B2D80381B}"/>
    <cellStyle name="Normal 2 131 2" xfId="7166" xr:uid="{00313CDF-804A-44AD-B911-B455E42F664C}"/>
    <cellStyle name="Normal 2 131 2 2" xfId="7167" xr:uid="{8F07296D-080C-42F9-B1E0-D164B3542CE7}"/>
    <cellStyle name="Normal 2 131 2 3" xfId="7168" xr:uid="{EB74264B-33A7-43AB-8845-5395F210AA96}"/>
    <cellStyle name="Normal 2 131 3" xfId="7169" xr:uid="{4E85A19E-CA18-4973-B5BA-FA2629A18DA3}"/>
    <cellStyle name="Normal 2 131 3 2" xfId="7170" xr:uid="{13CA3D1E-DD74-4678-92E0-E951ABFC4072}"/>
    <cellStyle name="Normal 2 131 3 3" xfId="7171" xr:uid="{3875E2FE-09E1-4791-8DB6-F0AAD4E0A260}"/>
    <cellStyle name="Normal 2 131 4" xfId="7172" xr:uid="{73574ACC-5742-4B81-B754-A6049B5EF2C1}"/>
    <cellStyle name="Normal 2 131 5" xfId="7173" xr:uid="{715CFD89-ACA0-4E85-AAA6-030F5E2B8113}"/>
    <cellStyle name="Normal 2 132" xfId="7174" xr:uid="{D6492725-9A53-4764-AE0D-E6C69971771C}"/>
    <cellStyle name="Normal 2 132 2" xfId="7175" xr:uid="{E0F4C5E0-8334-4349-A13A-E2B5A1AD51DA}"/>
    <cellStyle name="Normal 2 132 2 2" xfId="7176" xr:uid="{D197F276-D9ED-4DB0-BEDE-AD38D4BE5C47}"/>
    <cellStyle name="Normal 2 132 2 3" xfId="7177" xr:uid="{7D65D3A3-C6A2-48A0-B937-00427FC654D9}"/>
    <cellStyle name="Normal 2 132 3" xfId="7178" xr:uid="{70CFF43E-FD41-4FAB-9523-7B18ED2E2B74}"/>
    <cellStyle name="Normal 2 132 3 2" xfId="7179" xr:uid="{CD0222FF-3253-45BF-B77A-4AEA00DE2C75}"/>
    <cellStyle name="Normal 2 132 3 3" xfId="7180" xr:uid="{93C70DEA-D9FA-4586-BA79-BF7DCFBE3F61}"/>
    <cellStyle name="Normal 2 132 4" xfId="7181" xr:uid="{3BEF697F-032F-49C4-A4A0-22A481E3030D}"/>
    <cellStyle name="Normal 2 132 5" xfId="7182" xr:uid="{6FDF9C83-2E7A-48F3-9B7B-C65FEC7AD7E0}"/>
    <cellStyle name="Normal 2 133" xfId="7183" xr:uid="{3A402486-6352-40AA-AF15-9923FD07A7E9}"/>
    <cellStyle name="Normal 2 133 2" xfId="7184" xr:uid="{BBC27B39-8C58-4C51-832F-6CB8DFB6BFF1}"/>
    <cellStyle name="Normal 2 133 2 2" xfId="7185" xr:uid="{EA1B0E0C-D063-4C4F-A611-3DCCE8A40620}"/>
    <cellStyle name="Normal 2 133 2 3" xfId="7186" xr:uid="{3CE48BA6-A04C-4307-BC5E-DF9707B7321D}"/>
    <cellStyle name="Normal 2 133 3" xfId="7187" xr:uid="{3A73FE6A-0BB7-4E6F-9158-B05EBA135D27}"/>
    <cellStyle name="Normal 2 133 3 2" xfId="7188" xr:uid="{7B79F293-CD12-42D0-A7F7-9154939FD1A8}"/>
    <cellStyle name="Normal 2 133 3 3" xfId="7189" xr:uid="{77F42698-F1F0-4D4C-A772-2B4492F4F225}"/>
    <cellStyle name="Normal 2 133 4" xfId="7190" xr:uid="{D63CEC2E-1625-44EF-B9A4-BCE3A0A1651E}"/>
    <cellStyle name="Normal 2 133 5" xfId="7191" xr:uid="{8536A5B6-0ADE-4167-AA9B-3307C73FD8F4}"/>
    <cellStyle name="Normal 2 134" xfId="7192" xr:uid="{C348D3E9-D847-43FE-9AA1-EF062AF0561B}"/>
    <cellStyle name="Normal 2 134 2" xfId="7193" xr:uid="{1BE346FB-A245-4B9A-8686-C1B84C58FEED}"/>
    <cellStyle name="Normal 2 134 2 2" xfId="7194" xr:uid="{187C88C7-0C25-40C8-8C68-546D44C444B9}"/>
    <cellStyle name="Normal 2 134 2 3" xfId="7195" xr:uid="{7FC142AB-883D-46C4-A418-895860A6B8ED}"/>
    <cellStyle name="Normal 2 134 3" xfId="7196" xr:uid="{3569456B-9969-4DAD-9060-BAE70E800200}"/>
    <cellStyle name="Normal 2 134 3 2" xfId="7197" xr:uid="{82D8B080-4BD0-4E76-B481-BF9BAFADE792}"/>
    <cellStyle name="Normal 2 134 3 3" xfId="7198" xr:uid="{E17838B5-3A00-4DAC-8944-D8A786291283}"/>
    <cellStyle name="Normal 2 134 4" xfId="7199" xr:uid="{CE78DB20-07DE-4DC3-BDA3-809E2D5237B7}"/>
    <cellStyle name="Normal 2 134 5" xfId="7200" xr:uid="{678DBFD4-BB79-4710-A760-B3DDC126B93D}"/>
    <cellStyle name="Normal 2 135" xfId="7201" xr:uid="{BA0D5741-5602-460B-87E0-06C83A0E7AA3}"/>
    <cellStyle name="Normal 2 135 2" xfId="7202" xr:uid="{8813AB6C-231D-429C-A811-F58FEABA7D68}"/>
    <cellStyle name="Normal 2 135 2 2" xfId="7203" xr:uid="{7BDACAA8-39F9-4E74-B6BA-2AF6BF5F7F6C}"/>
    <cellStyle name="Normal 2 135 2 3" xfId="7204" xr:uid="{5678AE9F-B1E0-4B65-99CC-1770D21CA227}"/>
    <cellStyle name="Normal 2 135 3" xfId="7205" xr:uid="{36654DBF-A99E-4941-BC6C-FD68D6218AE9}"/>
    <cellStyle name="Normal 2 135 3 2" xfId="7206" xr:uid="{5C6DDC1D-7A77-4940-89DB-128AF9E60211}"/>
    <cellStyle name="Normal 2 135 3 3" xfId="7207" xr:uid="{24FC55B3-C9F8-4179-A195-2D387618A70E}"/>
    <cellStyle name="Normal 2 135 4" xfId="7208" xr:uid="{47AE2E7A-4B9B-4E17-A152-56023A086B59}"/>
    <cellStyle name="Normal 2 135 5" xfId="7209" xr:uid="{3F304ACC-3B93-48ED-835B-31F877FF4FD9}"/>
    <cellStyle name="Normal 2 136" xfId="7210" xr:uid="{32636584-3C42-405D-AC4E-6C5FB802CFB9}"/>
    <cellStyle name="Normal 2 136 2" xfId="7211" xr:uid="{691A2E3D-932D-4B50-86DB-56F048BC67AB}"/>
    <cellStyle name="Normal 2 136 2 2" xfId="7212" xr:uid="{E57341CD-B1AE-4E1C-97DF-880DF69EEBC8}"/>
    <cellStyle name="Normal 2 136 2 3" xfId="7213" xr:uid="{AF691B94-AFF7-482C-AEFB-DB7E3B11A450}"/>
    <cellStyle name="Normal 2 136 3" xfId="7214" xr:uid="{BCDAB551-D364-436E-B361-8103DB85440E}"/>
    <cellStyle name="Normal 2 136 3 2" xfId="7215" xr:uid="{72AFE19F-E370-44E1-8F74-331A2EC86992}"/>
    <cellStyle name="Normal 2 136 3 3" xfId="7216" xr:uid="{69467C19-2AD4-4F87-90E5-F3F9DB49A738}"/>
    <cellStyle name="Normal 2 136 4" xfId="7217" xr:uid="{C524937B-2DD9-4AB4-A9A5-5D13F1DDB945}"/>
    <cellStyle name="Normal 2 136 5" xfId="7218" xr:uid="{801F0475-B8D5-47AB-949A-87D21DD15F0E}"/>
    <cellStyle name="Normal 2 137" xfId="7219" xr:uid="{7CE69B1D-0E2C-4BF0-8237-22CCBC9D421D}"/>
    <cellStyle name="Normal 2 137 2" xfId="7220" xr:uid="{7744C8DE-F984-49F2-BED2-099BDE2F4A56}"/>
    <cellStyle name="Normal 2 137 2 2" xfId="7221" xr:uid="{5463788A-6953-4E0C-9666-742B906A0370}"/>
    <cellStyle name="Normal 2 137 2 3" xfId="7222" xr:uid="{3ABC54B0-E976-4754-BC52-83505CD288E6}"/>
    <cellStyle name="Normal 2 137 3" xfId="7223" xr:uid="{F09C0D1C-0602-41A9-AB5E-1403F377E455}"/>
    <cellStyle name="Normal 2 137 3 2" xfId="7224" xr:uid="{D2A6837C-8FF8-400D-8560-4DD79742E9E0}"/>
    <cellStyle name="Normal 2 137 3 3" xfId="7225" xr:uid="{4EE38B42-2B8E-4D2D-9661-F51768D0A161}"/>
    <cellStyle name="Normal 2 137 4" xfId="7226" xr:uid="{56C1BFD8-871D-45A9-82C2-1D2B329E2C9D}"/>
    <cellStyle name="Normal 2 137 5" xfId="7227" xr:uid="{4CFC26BF-2AEF-44AC-836B-76611941CEB3}"/>
    <cellStyle name="Normal 2 138" xfId="7228" xr:uid="{BDDC5408-5824-45E1-9073-F1B9580D22B7}"/>
    <cellStyle name="Normal 2 138 2" xfId="7229" xr:uid="{A9558849-4836-43DE-9FF9-FEC61758AE30}"/>
    <cellStyle name="Normal 2 138 2 2" xfId="7230" xr:uid="{EC009C6E-1F98-483E-B215-035B3A60CA41}"/>
    <cellStyle name="Normal 2 138 2 3" xfId="7231" xr:uid="{3DA40968-E6C6-4FAC-9E34-826B0A5B940A}"/>
    <cellStyle name="Normal 2 138 3" xfId="7232" xr:uid="{51A238AC-B955-462B-AC65-C40AA3651E18}"/>
    <cellStyle name="Normal 2 138 3 2" xfId="7233" xr:uid="{A35934D5-6C10-4CE1-9F4D-FE0C59A15A3C}"/>
    <cellStyle name="Normal 2 138 3 3" xfId="7234" xr:uid="{EF23600A-D925-418A-BC52-1804BC8008C0}"/>
    <cellStyle name="Normal 2 138 4" xfId="7235" xr:uid="{ECCD9ED9-20EA-42F2-A311-E7B65492FD5C}"/>
    <cellStyle name="Normal 2 138 5" xfId="7236" xr:uid="{CB678F48-528E-467B-9CAC-5A5E4A7EF5CC}"/>
    <cellStyle name="Normal 2 139" xfId="7237" xr:uid="{22C9F00D-2557-44A7-BACF-CC2C6567ED56}"/>
    <cellStyle name="Normal 2 139 2" xfId="7238" xr:uid="{293766E1-5ADA-4DA3-A7CE-777D3B04A355}"/>
    <cellStyle name="Normal 2 139 2 2" xfId="7239" xr:uid="{13FC50B2-EB77-4D9F-8242-3C2EB3681205}"/>
    <cellStyle name="Normal 2 139 2 3" xfId="7240" xr:uid="{C2E31B66-0DC8-43F3-B11E-A008FDCD23C7}"/>
    <cellStyle name="Normal 2 139 3" xfId="7241" xr:uid="{F8FE03DE-2A1D-4DCE-BE56-3C59197FFCCC}"/>
    <cellStyle name="Normal 2 139 3 2" xfId="7242" xr:uid="{60D62D9F-48FF-454A-85F1-E8ADE40E2EC9}"/>
    <cellStyle name="Normal 2 139 3 3" xfId="7243" xr:uid="{517238F9-A96D-4770-958B-D15836EA1B16}"/>
    <cellStyle name="Normal 2 139 4" xfId="7244" xr:uid="{8F6127BC-9EAF-4C12-94BB-D123249AE4FE}"/>
    <cellStyle name="Normal 2 139 5" xfId="7245" xr:uid="{B8861A8A-E1A1-474A-BBF0-AB7A0C127B8E}"/>
    <cellStyle name="Normal 2 14" xfId="7246" xr:uid="{4BACDD6C-CDD3-4FB7-B884-E34D151ADA1C}"/>
    <cellStyle name="Normal 2 14 10" xfId="7247" xr:uid="{0A45A54F-98EF-4BBC-845F-BD07298442EA}"/>
    <cellStyle name="Normal 2 14 10 2" xfId="7248" xr:uid="{C241E44A-0E32-475D-90D0-44175A1BDB7D}"/>
    <cellStyle name="Normal 2 14 10 2 2" xfId="7249" xr:uid="{EADC615B-CBA8-441D-AB34-E740A5D468BC}"/>
    <cellStyle name="Normal 2 14 10 2 3" xfId="7250" xr:uid="{F914F0EF-7E6B-40C5-AD11-2D93FF64BB74}"/>
    <cellStyle name="Normal 2 14 10 3" xfId="7251" xr:uid="{D65CBC71-CBB6-4697-9711-A3691874D12F}"/>
    <cellStyle name="Normal 2 14 10 3 2" xfId="7252" xr:uid="{05F8B356-B203-4283-B698-D37D31E38B8F}"/>
    <cellStyle name="Normal 2 14 10 3 3" xfId="7253" xr:uid="{6F2CC307-7972-4BED-8234-9789F92EE6A4}"/>
    <cellStyle name="Normal 2 14 10 4" xfId="7254" xr:uid="{8F0C3BD0-81A2-4A36-8877-A22DF2E89AE6}"/>
    <cellStyle name="Normal 2 14 10 5" xfId="7255" xr:uid="{92A64367-EFA9-477A-95FF-5995E3BC9FBB}"/>
    <cellStyle name="Normal 2 14 11" xfId="7256" xr:uid="{B12281F2-0536-427D-B5C3-9CE2EB3658B7}"/>
    <cellStyle name="Normal 2 14 11 2" xfId="7257" xr:uid="{74FAECA2-4F40-4D4E-B307-9DA50F2EC85E}"/>
    <cellStyle name="Normal 2 14 11 2 2" xfId="7258" xr:uid="{E9D461B7-8656-477F-9A6E-83625073D5A0}"/>
    <cellStyle name="Normal 2 14 11 2 3" xfId="7259" xr:uid="{CF34D5FD-FDE1-4A1D-B8FE-AC561630C7AF}"/>
    <cellStyle name="Normal 2 14 11 3" xfId="7260" xr:uid="{7D2A0D96-B5B4-444B-A0AB-02BE647AC5DF}"/>
    <cellStyle name="Normal 2 14 11 3 2" xfId="7261" xr:uid="{5F8CD63D-CB9D-4E94-9B94-4AE854425A16}"/>
    <cellStyle name="Normal 2 14 11 3 3" xfId="7262" xr:uid="{CE9F24B5-4FD4-4C6F-9EAA-41DF1A3793F0}"/>
    <cellStyle name="Normal 2 14 11 4" xfId="7263" xr:uid="{90F2B25B-23AA-4CDF-920D-60C26B380ACC}"/>
    <cellStyle name="Normal 2 14 11 5" xfId="7264" xr:uid="{BE44EFEB-CEE5-4E69-8258-459A72693CA6}"/>
    <cellStyle name="Normal 2 14 12" xfId="7265" xr:uid="{65D9176F-86EF-4D7D-AA99-835783B55630}"/>
    <cellStyle name="Normal 2 14 12 2" xfId="7266" xr:uid="{521B8B7E-66E5-4A35-BAE3-B455DC510465}"/>
    <cellStyle name="Normal 2 14 12 2 2" xfId="7267" xr:uid="{D87F7921-CDCB-48ED-9656-64D2E803289C}"/>
    <cellStyle name="Normal 2 14 12 2 3" xfId="7268" xr:uid="{CA0AB274-F3F0-4A91-97BA-548BA66C18F7}"/>
    <cellStyle name="Normal 2 14 12 3" xfId="7269" xr:uid="{0A6941E3-BDD3-4C03-B7CB-645F92BCC675}"/>
    <cellStyle name="Normal 2 14 12 3 2" xfId="7270" xr:uid="{9EE50394-3EFD-4F55-BF12-20FEF65AD300}"/>
    <cellStyle name="Normal 2 14 12 3 3" xfId="7271" xr:uid="{F95EE2D0-A867-4674-B13F-D878E8317CF1}"/>
    <cellStyle name="Normal 2 14 12 4" xfId="7272" xr:uid="{66ADD636-81BF-4C64-9FBE-7D0A02FA9258}"/>
    <cellStyle name="Normal 2 14 12 5" xfId="7273" xr:uid="{E639B2C9-CB94-4CCD-98C2-7CDDC394E04A}"/>
    <cellStyle name="Normal 2 14 13" xfId="7274" xr:uid="{7C08A0B0-2701-42E0-913B-F4D54455E029}"/>
    <cellStyle name="Normal 2 14 13 2" xfId="7275" xr:uid="{EFC03EA1-6377-4888-ADFA-905A1289E557}"/>
    <cellStyle name="Normal 2 14 13 2 2" xfId="7276" xr:uid="{169C315B-605F-4A71-AEB8-EA7EA742DF1B}"/>
    <cellStyle name="Normal 2 14 13 2 3" xfId="7277" xr:uid="{B416D469-0224-403F-A24B-2E2A027F3668}"/>
    <cellStyle name="Normal 2 14 13 3" xfId="7278" xr:uid="{C240CC9C-77D3-4094-90C4-D05730009846}"/>
    <cellStyle name="Normal 2 14 13 3 2" xfId="7279" xr:uid="{D177FDA9-6F9A-4ABE-8290-359181186A6E}"/>
    <cellStyle name="Normal 2 14 13 3 3" xfId="7280" xr:uid="{31EB2665-6330-4514-A18F-0A14D8EE371C}"/>
    <cellStyle name="Normal 2 14 13 4" xfId="7281" xr:uid="{B5FCD1C9-A20F-4344-BE56-C443D0443847}"/>
    <cellStyle name="Normal 2 14 13 5" xfId="7282" xr:uid="{932A45B0-0AA8-4513-A373-651D91B51746}"/>
    <cellStyle name="Normal 2 14 14" xfId="7283" xr:uid="{1D173FED-E96B-4852-97C0-C61E4E82D1D8}"/>
    <cellStyle name="Normal 2 14 14 2" xfId="7284" xr:uid="{C066ED40-A0A7-4481-87C5-33C6D6128C38}"/>
    <cellStyle name="Normal 2 14 14 2 2" xfId="7285" xr:uid="{3E88C811-2C53-4519-92A1-B413266B078A}"/>
    <cellStyle name="Normal 2 14 14 2 3" xfId="7286" xr:uid="{B29BD45C-EBFC-4144-BA6F-E6DA75B98624}"/>
    <cellStyle name="Normal 2 14 14 3" xfId="7287" xr:uid="{A22034EF-A09E-4964-BBBF-0BE5B222C853}"/>
    <cellStyle name="Normal 2 14 14 3 2" xfId="7288" xr:uid="{F630DB0D-A8B5-4D1E-8330-F6C3FF747DC6}"/>
    <cellStyle name="Normal 2 14 14 3 3" xfId="7289" xr:uid="{F54DA4B3-F5DA-4BA9-8DA9-89B058A6A27A}"/>
    <cellStyle name="Normal 2 14 14 4" xfId="7290" xr:uid="{D41CB4EA-8191-4490-9356-EFAF42CA5514}"/>
    <cellStyle name="Normal 2 14 14 5" xfId="7291" xr:uid="{C7B009BD-33C6-4B2B-95D5-902EE78824A3}"/>
    <cellStyle name="Normal 2 14 15" xfId="7292" xr:uid="{05EFD827-2B04-43D2-AD79-321BC7759222}"/>
    <cellStyle name="Normal 2 14 15 2" xfId="7293" xr:uid="{6F570B3E-74AD-4B82-B7D5-21042F59FCA0}"/>
    <cellStyle name="Normal 2 14 15 2 2" xfId="7294" xr:uid="{761934FB-E405-476B-9285-EF65D357A313}"/>
    <cellStyle name="Normal 2 14 15 2 3" xfId="7295" xr:uid="{87FB3144-F52D-4ADE-B1EF-FD02CA79E7BB}"/>
    <cellStyle name="Normal 2 14 15 3" xfId="7296" xr:uid="{E2C0E7C9-45DE-45FF-8C41-7CD63EC3BDF9}"/>
    <cellStyle name="Normal 2 14 15 3 2" xfId="7297" xr:uid="{C457A259-2F59-4F04-9D5A-00132136A4AE}"/>
    <cellStyle name="Normal 2 14 15 3 3" xfId="7298" xr:uid="{BE95D12D-0C40-4DB1-9F4F-DECC9CA850B4}"/>
    <cellStyle name="Normal 2 14 15 4" xfId="7299" xr:uid="{877D1E39-446F-456F-A3CF-1FCB4CF63098}"/>
    <cellStyle name="Normal 2 14 15 5" xfId="7300" xr:uid="{2511DC76-8B55-435B-A15E-24D42CCADB24}"/>
    <cellStyle name="Normal 2 14 16" xfId="7301" xr:uid="{7AC3C697-3671-4F15-B05D-18CAE4331A48}"/>
    <cellStyle name="Normal 2 14 16 2" xfId="7302" xr:uid="{8A844A01-D512-4838-875B-7A7BD52602F8}"/>
    <cellStyle name="Normal 2 14 16 2 2" xfId="7303" xr:uid="{DF380415-4D72-45C2-87D1-3247D205CE4F}"/>
    <cellStyle name="Normal 2 14 16 2 3" xfId="7304" xr:uid="{29782754-BA89-4ACE-9281-EA6252ECEAC6}"/>
    <cellStyle name="Normal 2 14 16 3" xfId="7305" xr:uid="{3B0EFF78-74B8-4B06-82C5-4EAB2A4534D4}"/>
    <cellStyle name="Normal 2 14 16 3 2" xfId="7306" xr:uid="{B3C5B87E-EB4C-420A-ADC5-B8D92F25F8B1}"/>
    <cellStyle name="Normal 2 14 16 3 3" xfId="7307" xr:uid="{C5C5D6CB-CF5B-4749-87C1-D85E4A27D44A}"/>
    <cellStyle name="Normal 2 14 16 4" xfId="7308" xr:uid="{37E4DB5C-3CCF-4D87-B0C6-A8C62D593C47}"/>
    <cellStyle name="Normal 2 14 16 5" xfId="7309" xr:uid="{FB1AC9FF-9789-482A-9C53-ABBE772223CF}"/>
    <cellStyle name="Normal 2 14 17" xfId="7310" xr:uid="{A10476F2-717E-4916-BA33-A2FFF839F99B}"/>
    <cellStyle name="Normal 2 14 17 2" xfId="7311" xr:uid="{3C75B69D-FB47-48E3-9F29-194D39F57BAB}"/>
    <cellStyle name="Normal 2 14 17 2 2" xfId="7312" xr:uid="{A1567C50-234E-4290-ABBB-AAAACCFDC063}"/>
    <cellStyle name="Normal 2 14 17 2 3" xfId="7313" xr:uid="{22C2E1F9-0193-43B5-8570-2583B018AEF2}"/>
    <cellStyle name="Normal 2 14 17 3" xfId="7314" xr:uid="{EFE19DF3-2028-4FC5-A455-ADC29168BDF9}"/>
    <cellStyle name="Normal 2 14 17 3 2" xfId="7315" xr:uid="{365F23AA-149B-41D5-81E7-A7718C3AC0B7}"/>
    <cellStyle name="Normal 2 14 17 3 3" xfId="7316" xr:uid="{A15EF6DB-F159-4F41-BD39-C3AC9B9C35CB}"/>
    <cellStyle name="Normal 2 14 17 4" xfId="7317" xr:uid="{330CC8D7-ED35-4D29-BF46-DBA12FD4C569}"/>
    <cellStyle name="Normal 2 14 17 5" xfId="7318" xr:uid="{2ECB0E5A-203B-4987-8C67-5A310000BE80}"/>
    <cellStyle name="Normal 2 14 18" xfId="7319" xr:uid="{E23A7B32-262D-4D1C-A560-74B55AD99134}"/>
    <cellStyle name="Normal 2 14 18 2" xfId="7320" xr:uid="{C9DD55A0-C6A7-4DB0-9100-E274CD5BD5DE}"/>
    <cellStyle name="Normal 2 14 18 2 2" xfId="7321" xr:uid="{64D47B7A-8708-445A-AAE8-0E0AA5859C63}"/>
    <cellStyle name="Normal 2 14 18 2 3" xfId="7322" xr:uid="{3304F00C-F3FA-473F-89D3-4A5CB9A5E861}"/>
    <cellStyle name="Normal 2 14 18 3" xfId="7323" xr:uid="{5FD52476-174B-4DA1-80D2-D3451B61AF13}"/>
    <cellStyle name="Normal 2 14 18 3 2" xfId="7324" xr:uid="{5D45D7CE-21DC-41E5-8CA5-37C0F992AC83}"/>
    <cellStyle name="Normal 2 14 18 3 3" xfId="7325" xr:uid="{859BBB97-DE87-4A6B-9C3B-5803FDC70B86}"/>
    <cellStyle name="Normal 2 14 18 4" xfId="7326" xr:uid="{3A33194B-F19C-4386-A2E9-DBCFE96C1773}"/>
    <cellStyle name="Normal 2 14 18 5" xfId="7327" xr:uid="{C2E98796-579C-4B2B-942C-C7ED258FB990}"/>
    <cellStyle name="Normal 2 14 19" xfId="7328" xr:uid="{A11F4550-4929-4A7F-99DA-64ABDB393108}"/>
    <cellStyle name="Normal 2 14 19 2" xfId="7329" xr:uid="{E3BABD32-86F4-446D-AAD4-A7AAED56BEA7}"/>
    <cellStyle name="Normal 2 14 19 2 2" xfId="7330" xr:uid="{6A0C45E2-F178-475A-B546-940F13CFF79F}"/>
    <cellStyle name="Normal 2 14 19 2 3" xfId="7331" xr:uid="{CE0CBCA9-9A69-4305-B660-6084E2E75CAB}"/>
    <cellStyle name="Normal 2 14 19 3" xfId="7332" xr:uid="{94BD92F0-497F-4F6E-BF4B-D572BF4A0A8F}"/>
    <cellStyle name="Normal 2 14 19 3 2" xfId="7333" xr:uid="{8AEAB18F-26F0-43E4-A338-2B5FFC5EFFE5}"/>
    <cellStyle name="Normal 2 14 19 3 3" xfId="7334" xr:uid="{6013E14D-321A-4AFC-B5C1-BA0958546139}"/>
    <cellStyle name="Normal 2 14 19 4" xfId="7335" xr:uid="{5F7A58C4-EB25-4B7C-8BF1-6368C642B6DB}"/>
    <cellStyle name="Normal 2 14 19 5" xfId="7336" xr:uid="{B1336EC2-48E4-4E1C-B30A-9F955D595DF0}"/>
    <cellStyle name="Normal 2 14 2" xfId="7337" xr:uid="{2C01FA3B-7BD9-47A4-8572-F1A19003972E}"/>
    <cellStyle name="Normal 2 14 2 2" xfId="7338" xr:uid="{AA4BCA77-175F-4BD6-AB0B-6F1B65750D38}"/>
    <cellStyle name="Normal 2 14 2 2 2" xfId="7339" xr:uid="{C3DA98DA-8EA0-4461-B53B-8455093E8463}"/>
    <cellStyle name="Normal 2 14 2 2 3" xfId="7340" xr:uid="{600D4D33-8440-420F-AFB1-AC7AADCE2905}"/>
    <cellStyle name="Normal 2 14 2 3" xfId="7341" xr:uid="{5137F3A1-3202-4D09-9506-676DB53F2A86}"/>
    <cellStyle name="Normal 2 14 2 3 2" xfId="7342" xr:uid="{CF396AE4-9D9E-48E6-8E7F-F03CABA383DE}"/>
    <cellStyle name="Normal 2 14 2 3 3" xfId="7343" xr:uid="{8920E6EE-4C07-4B07-8949-DCF774625D4E}"/>
    <cellStyle name="Normal 2 14 2 4" xfId="7344" xr:uid="{446D92EF-49FD-4DEE-80AD-02A6F136ECE6}"/>
    <cellStyle name="Normal 2 14 2 5" xfId="7345" xr:uid="{D5209C6A-4AC9-4948-A164-D302940F9F0C}"/>
    <cellStyle name="Normal 2 14 20" xfId="7346" xr:uid="{A79917F0-F834-4232-9933-625ADCC45CB3}"/>
    <cellStyle name="Normal 2 14 20 2" xfId="7347" xr:uid="{0C053000-E135-4482-BFD6-C6BBDD18384F}"/>
    <cellStyle name="Normal 2 14 20 2 2" xfId="7348" xr:uid="{3560D4B7-8060-4F57-B13D-85C566783FC0}"/>
    <cellStyle name="Normal 2 14 20 2 3" xfId="7349" xr:uid="{16A19F59-7749-4306-ABEC-E13E692F3437}"/>
    <cellStyle name="Normal 2 14 20 3" xfId="7350" xr:uid="{972CF099-7B26-4762-A529-0AD27853F043}"/>
    <cellStyle name="Normal 2 14 20 3 2" xfId="7351" xr:uid="{4A079604-BAAE-4B51-8E5A-CA385505A717}"/>
    <cellStyle name="Normal 2 14 20 3 3" xfId="7352" xr:uid="{0807C819-211C-4741-AB32-691CF825CB0F}"/>
    <cellStyle name="Normal 2 14 20 4" xfId="7353" xr:uid="{229814EE-4FC7-4A70-85C7-D827D7870C36}"/>
    <cellStyle name="Normal 2 14 20 5" xfId="7354" xr:uid="{7D58C702-0B9B-45B3-A7DF-020EC986DB1E}"/>
    <cellStyle name="Normal 2 14 21" xfId="7355" xr:uid="{2F4310C2-C1BD-493C-997F-3911B13B5B0E}"/>
    <cellStyle name="Normal 2 14 21 2" xfId="7356" xr:uid="{F3E92095-ED26-4026-AF6D-897EC00896EB}"/>
    <cellStyle name="Normal 2 14 21 2 2" xfId="7357" xr:uid="{6A374CCA-04AB-400B-8F27-A6DB118A00BA}"/>
    <cellStyle name="Normal 2 14 21 2 3" xfId="7358" xr:uid="{30D7A20F-1B26-4D01-AC14-7C8FADC18429}"/>
    <cellStyle name="Normal 2 14 21 3" xfId="7359" xr:uid="{AB288FFA-2F94-4B68-9871-48B4DD43A4B0}"/>
    <cellStyle name="Normal 2 14 21 3 2" xfId="7360" xr:uid="{6BB607DE-E29B-417B-A7D8-E2877669F27A}"/>
    <cellStyle name="Normal 2 14 21 3 3" xfId="7361" xr:uid="{2592F835-925C-44C7-A7C5-E4EFD188CDF4}"/>
    <cellStyle name="Normal 2 14 21 4" xfId="7362" xr:uid="{C616DC81-DE1F-4357-B482-632DD8E02F57}"/>
    <cellStyle name="Normal 2 14 21 5" xfId="7363" xr:uid="{6A6C4C40-8D90-4701-A67E-72993080E926}"/>
    <cellStyle name="Normal 2 14 22" xfId="7364" xr:uid="{68ABA671-49A3-4E5A-8ECD-092683C166F3}"/>
    <cellStyle name="Normal 2 14 22 2" xfId="7365" xr:uid="{8BA6AE87-FAC2-4B0A-99F4-944D46CBA0B1}"/>
    <cellStyle name="Normal 2 14 22 2 2" xfId="7366" xr:uid="{13801643-DB17-452D-8E57-6E83A1CF00DA}"/>
    <cellStyle name="Normal 2 14 22 2 3" xfId="7367" xr:uid="{3EA6CF0E-359C-4E2B-9882-ADC6116271CA}"/>
    <cellStyle name="Normal 2 14 22 3" xfId="7368" xr:uid="{9DC37EE1-29E1-449D-92F3-5A9242A27EB8}"/>
    <cellStyle name="Normal 2 14 22 3 2" xfId="7369" xr:uid="{B51F7C5D-C9D2-49DC-AD2A-1F19A4EF1B5E}"/>
    <cellStyle name="Normal 2 14 22 3 3" xfId="7370" xr:uid="{68AF8650-72E2-4180-8B5E-B42183C3C358}"/>
    <cellStyle name="Normal 2 14 22 4" xfId="7371" xr:uid="{F34466D6-F0CA-43A8-B9C9-39BE0C3E85DD}"/>
    <cellStyle name="Normal 2 14 22 5" xfId="7372" xr:uid="{18B143DC-31F1-44ED-A0CE-6CDEF332B8BB}"/>
    <cellStyle name="Normal 2 14 23" xfId="7373" xr:uid="{7AAD6837-9AAD-45C1-A9EA-34A100BF8328}"/>
    <cellStyle name="Normal 2 14 23 2" xfId="7374" xr:uid="{AB1EAAB9-842D-4DFC-8CBB-436DE2FBD016}"/>
    <cellStyle name="Normal 2 14 23 2 2" xfId="7375" xr:uid="{7D3FB13B-2B0C-4FDC-9AE9-7BC3EB629B6F}"/>
    <cellStyle name="Normal 2 14 23 2 3" xfId="7376" xr:uid="{D9591E12-AF89-4642-AE12-309F1A6E090B}"/>
    <cellStyle name="Normal 2 14 23 3" xfId="7377" xr:uid="{8C6AF921-3B6B-4134-B349-C06195D7D837}"/>
    <cellStyle name="Normal 2 14 23 3 2" xfId="7378" xr:uid="{C19C8522-6671-4789-980C-A4BD311F2E90}"/>
    <cellStyle name="Normal 2 14 23 3 3" xfId="7379" xr:uid="{C10B6ADC-BB47-444B-AA33-564874933C12}"/>
    <cellStyle name="Normal 2 14 23 4" xfId="7380" xr:uid="{64148DFE-CD3D-4CE3-8DB1-004E79D357F8}"/>
    <cellStyle name="Normal 2 14 23 5" xfId="7381" xr:uid="{777ED7DD-9868-437B-BA13-B95866AE1543}"/>
    <cellStyle name="Normal 2 14 24" xfId="7382" xr:uid="{6395A34C-3B5E-4704-9AF7-A40DF2E0E1D5}"/>
    <cellStyle name="Normal 2 14 24 2" xfId="7383" xr:uid="{BC9EEE23-31B1-477F-BF6A-B2923DD2456F}"/>
    <cellStyle name="Normal 2 14 24 3" xfId="7384" xr:uid="{AF79A190-69C3-44DB-8947-155EC4E52720}"/>
    <cellStyle name="Normal 2 14 25" xfId="7385" xr:uid="{0CDB8518-AA84-4799-8C25-CE60E4124FB8}"/>
    <cellStyle name="Normal 2 14 25 2" xfId="7386" xr:uid="{B8681887-2CA4-4742-ADA7-D6ED89ED3C06}"/>
    <cellStyle name="Normal 2 14 25 3" xfId="7387" xr:uid="{1687BC82-B77D-46D5-A600-EB0875212124}"/>
    <cellStyle name="Normal 2 14 26" xfId="7388" xr:uid="{7D5012EC-1B87-4A9D-8B33-D54AF46DEB58}"/>
    <cellStyle name="Normal 2 14 27" xfId="7389" xr:uid="{5C7A8A91-F5EC-43DB-96C8-DE959917CBE8}"/>
    <cellStyle name="Normal 2 14 3" xfId="7390" xr:uid="{AF2B1E62-EB1D-4795-B396-8B770D94C9E8}"/>
    <cellStyle name="Normal 2 14 3 2" xfId="7391" xr:uid="{4610D9DC-7D84-4908-87A4-9135BE9FECC0}"/>
    <cellStyle name="Normal 2 14 3 2 2" xfId="7392" xr:uid="{3102D9F5-E043-4F84-91E8-EA42A8860D34}"/>
    <cellStyle name="Normal 2 14 3 2 3" xfId="7393" xr:uid="{B93C2C70-E1F4-49DC-8D50-D705F4FDC155}"/>
    <cellStyle name="Normal 2 14 3 3" xfId="7394" xr:uid="{81A4D40C-1557-442F-BD2E-C5C9FA7794B4}"/>
    <cellStyle name="Normal 2 14 3 3 2" xfId="7395" xr:uid="{9214FD4B-2445-46EA-AC5B-6F122E674B4D}"/>
    <cellStyle name="Normal 2 14 3 3 3" xfId="7396" xr:uid="{1C98986D-F09B-4530-B53C-97F2EB9F0271}"/>
    <cellStyle name="Normal 2 14 3 4" xfId="7397" xr:uid="{8C3E475A-7FD4-4A33-9ABB-A6CAE0A24FFE}"/>
    <cellStyle name="Normal 2 14 3 5" xfId="7398" xr:uid="{7F91B495-BBD2-41AE-BCB4-32C0B217F605}"/>
    <cellStyle name="Normal 2 14 4" xfId="7399" xr:uid="{7A4CC449-71ED-4551-8DBD-162D8C35D3F8}"/>
    <cellStyle name="Normal 2 14 4 2" xfId="7400" xr:uid="{C3CD31CD-2E99-4038-A8D0-86C93EC2205F}"/>
    <cellStyle name="Normal 2 14 4 2 2" xfId="7401" xr:uid="{7A2DDCB5-D903-43F8-B10C-E798A84072D2}"/>
    <cellStyle name="Normal 2 14 4 2 3" xfId="7402" xr:uid="{45F6997A-1774-4C12-9279-DCA283A3DEB1}"/>
    <cellStyle name="Normal 2 14 4 3" xfId="7403" xr:uid="{5115E54D-5CC3-4B7F-9133-5F18C9A87D4D}"/>
    <cellStyle name="Normal 2 14 4 3 2" xfId="7404" xr:uid="{166928D9-B480-4152-9A96-436580A663B1}"/>
    <cellStyle name="Normal 2 14 4 3 3" xfId="7405" xr:uid="{EFB40F86-84E9-47E1-8784-A7835858E91B}"/>
    <cellStyle name="Normal 2 14 4 4" xfId="7406" xr:uid="{40CA4390-5B20-4094-ACEB-AFCFC31BFA5F}"/>
    <cellStyle name="Normal 2 14 4 5" xfId="7407" xr:uid="{67E93C44-EF64-4A27-9720-D2D6168A0BF6}"/>
    <cellStyle name="Normal 2 14 5" xfId="7408" xr:uid="{5EE38DB1-48A3-46C2-80F5-9222A8B06BD0}"/>
    <cellStyle name="Normal 2 14 5 2" xfId="7409" xr:uid="{E903A336-4E9C-4943-A755-E38DDB4C6A49}"/>
    <cellStyle name="Normal 2 14 5 2 2" xfId="7410" xr:uid="{E3D22473-6946-4F60-8843-D78D45D0A38F}"/>
    <cellStyle name="Normal 2 14 5 2 3" xfId="7411" xr:uid="{FA60F0B4-C94B-4414-8B9B-F29C4B6F57F2}"/>
    <cellStyle name="Normal 2 14 5 3" xfId="7412" xr:uid="{4F3EBDF6-09CA-4663-80BB-1B2B68F0529A}"/>
    <cellStyle name="Normal 2 14 5 3 2" xfId="7413" xr:uid="{B92CB99F-195D-4A95-B7BC-0D912E90421A}"/>
    <cellStyle name="Normal 2 14 5 3 3" xfId="7414" xr:uid="{48E9CE85-4F4D-490D-96D8-A711991F383D}"/>
    <cellStyle name="Normal 2 14 5 4" xfId="7415" xr:uid="{AC0B7B8B-C020-4CC2-9206-E8438754E7E7}"/>
    <cellStyle name="Normal 2 14 5 5" xfId="7416" xr:uid="{2F8C9453-43F9-4111-8A3D-B40872DDA820}"/>
    <cellStyle name="Normal 2 14 6" xfId="7417" xr:uid="{3568680A-43CF-4F13-AF68-6F1685D9B301}"/>
    <cellStyle name="Normal 2 14 6 2" xfId="7418" xr:uid="{EA7958FF-0684-498B-BA36-12920444B803}"/>
    <cellStyle name="Normal 2 14 6 2 2" xfId="7419" xr:uid="{75630A2E-3E4C-4B80-94A5-F351E22081C8}"/>
    <cellStyle name="Normal 2 14 6 2 3" xfId="7420" xr:uid="{EF230DFF-C373-4D29-8EBD-FEE8E6EF2D2E}"/>
    <cellStyle name="Normal 2 14 6 3" xfId="7421" xr:uid="{65B45B09-6A13-41C5-AEE1-5474F183374E}"/>
    <cellStyle name="Normal 2 14 6 3 2" xfId="7422" xr:uid="{1A2EC0FD-9402-44E2-A735-B31E207E8253}"/>
    <cellStyle name="Normal 2 14 6 3 3" xfId="7423" xr:uid="{D694FA8E-0EDD-49C3-BD49-42F476DD06E2}"/>
    <cellStyle name="Normal 2 14 6 4" xfId="7424" xr:uid="{F2166544-AB60-455A-986D-584287AAD7FA}"/>
    <cellStyle name="Normal 2 14 6 5" xfId="7425" xr:uid="{B3FF011E-D43D-47C9-BF47-D5214346DC49}"/>
    <cellStyle name="Normal 2 14 7" xfId="7426" xr:uid="{1BB30E7E-CAED-46EE-A6EF-EC1382E3D1DF}"/>
    <cellStyle name="Normal 2 14 7 2" xfId="7427" xr:uid="{5A0DD12D-9A41-4C5D-AA7C-1A64EF8C2517}"/>
    <cellStyle name="Normal 2 14 7 2 2" xfId="7428" xr:uid="{AB2C3A57-EF09-46A7-ABAA-D37FD8E8D5D8}"/>
    <cellStyle name="Normal 2 14 7 2 3" xfId="7429" xr:uid="{0AF79883-31BB-418F-BDB1-79845ECE6E33}"/>
    <cellStyle name="Normal 2 14 7 3" xfId="7430" xr:uid="{FA72AD39-537E-4D9A-975F-36535D7C9F8B}"/>
    <cellStyle name="Normal 2 14 7 3 2" xfId="7431" xr:uid="{C83613FD-8FA6-439A-A27D-3F83464D9090}"/>
    <cellStyle name="Normal 2 14 7 3 3" xfId="7432" xr:uid="{961F56BC-19CE-469E-9D74-52DAB2A45460}"/>
    <cellStyle name="Normal 2 14 7 4" xfId="7433" xr:uid="{0EC852E5-FB88-49CF-AFAA-74124D1F1881}"/>
    <cellStyle name="Normal 2 14 7 5" xfId="7434" xr:uid="{0E716336-8111-4AFB-BB16-990E9C54A7F9}"/>
    <cellStyle name="Normal 2 14 8" xfId="7435" xr:uid="{4AE58DF4-D5E0-483C-A6A8-EE63E1C47EE5}"/>
    <cellStyle name="Normal 2 14 8 2" xfId="7436" xr:uid="{40F61753-61D5-44AA-9C3F-111D71A94A5D}"/>
    <cellStyle name="Normal 2 14 8 2 2" xfId="7437" xr:uid="{57C82908-204E-406F-84BB-6A712553F74E}"/>
    <cellStyle name="Normal 2 14 8 2 3" xfId="7438" xr:uid="{F93619B0-44E2-47CB-9CE6-19D6493EDB8C}"/>
    <cellStyle name="Normal 2 14 8 3" xfId="7439" xr:uid="{3DF196E3-5A13-42EB-AA0E-D0B10F9132F0}"/>
    <cellStyle name="Normal 2 14 8 3 2" xfId="7440" xr:uid="{62ED40D0-3EE5-4EAB-99D2-12052DED3954}"/>
    <cellStyle name="Normal 2 14 8 3 3" xfId="7441" xr:uid="{C2F24FB4-7576-4EC1-8343-3245BA252690}"/>
    <cellStyle name="Normal 2 14 8 4" xfId="7442" xr:uid="{04B794E5-39D5-4660-A8D6-8A3A3F0E9A28}"/>
    <cellStyle name="Normal 2 14 8 5" xfId="7443" xr:uid="{A9F54FB1-795D-442A-ABF4-BB4A5AD52E20}"/>
    <cellStyle name="Normal 2 14 9" xfId="7444" xr:uid="{7A6D7AFC-8BF7-44CB-AF5F-9AF11ECA6660}"/>
    <cellStyle name="Normal 2 14 9 2" xfId="7445" xr:uid="{95878703-6670-443F-975F-47FDDB2DF292}"/>
    <cellStyle name="Normal 2 14 9 2 2" xfId="7446" xr:uid="{E68256E5-7D24-46AF-9B7A-8D3EE6BCDBC4}"/>
    <cellStyle name="Normal 2 14 9 2 3" xfId="7447" xr:uid="{B86C58AB-9905-4BF5-B16F-013EB93F195C}"/>
    <cellStyle name="Normal 2 14 9 3" xfId="7448" xr:uid="{3F1610FE-501B-463C-AAA7-62BC6A47A230}"/>
    <cellStyle name="Normal 2 14 9 3 2" xfId="7449" xr:uid="{C41F75E7-D613-4A6E-B9AB-9DE56F956FA3}"/>
    <cellStyle name="Normal 2 14 9 3 3" xfId="7450" xr:uid="{5630C3F0-3BA4-4DCC-8DA5-4A2E58B1AB4C}"/>
    <cellStyle name="Normal 2 14 9 4" xfId="7451" xr:uid="{2A323215-9D1F-4C84-9ECA-EFDEB28FF6B3}"/>
    <cellStyle name="Normal 2 14 9 5" xfId="7452" xr:uid="{0BE616E4-C346-4036-86F1-256106AED098}"/>
    <cellStyle name="Normal 2 140" xfId="7453" xr:uid="{CDE32BF5-3813-4886-80CC-8170D9D5481B}"/>
    <cellStyle name="Normal 2 140 2" xfId="7454" xr:uid="{91DF4893-7B88-4445-AA23-2C9FDF5D5719}"/>
    <cellStyle name="Normal 2 140 2 2" xfId="7455" xr:uid="{AAA98057-51B4-40E4-A0CE-B62D16A6069F}"/>
    <cellStyle name="Normal 2 140 2 3" xfId="7456" xr:uid="{B6B45302-0D8C-43AA-A7D2-513EA7AA44B6}"/>
    <cellStyle name="Normal 2 140 3" xfId="7457" xr:uid="{5C3108AF-BAD3-4987-BAFC-F833E4B8536D}"/>
    <cellStyle name="Normal 2 140 3 2" xfId="7458" xr:uid="{221A5A09-0BCA-4682-8012-50507087D1B5}"/>
    <cellStyle name="Normal 2 140 3 3" xfId="7459" xr:uid="{1D0C86AA-38FF-42C4-B998-4F10384319B6}"/>
    <cellStyle name="Normal 2 140 4" xfId="7460" xr:uid="{83EC32F7-D932-451E-80AA-106E2A58E8A1}"/>
    <cellStyle name="Normal 2 140 5" xfId="7461" xr:uid="{52D83713-B4E6-4142-9787-DD0FCE5AF1CB}"/>
    <cellStyle name="Normal 2 141" xfId="7462" xr:uid="{594EB4B5-0724-4B47-BB99-6FF6F6629819}"/>
    <cellStyle name="Normal 2 141 2" xfId="7463" xr:uid="{7B68DF4F-9178-481E-9935-72EEC574C9A3}"/>
    <cellStyle name="Normal 2 141 2 2" xfId="7464" xr:uid="{EE33ACDF-1597-4D2E-9344-0E0FC3599E0B}"/>
    <cellStyle name="Normal 2 141 2 3" xfId="7465" xr:uid="{0941E369-DB89-43B8-AB5E-E696E14A488E}"/>
    <cellStyle name="Normal 2 141 3" xfId="7466" xr:uid="{BF8D864D-53F6-49AA-B82B-5AB90975ABC4}"/>
    <cellStyle name="Normal 2 141 3 2" xfId="7467" xr:uid="{B20BD0DD-B181-47D8-9185-638A8F2EB25A}"/>
    <cellStyle name="Normal 2 141 3 3" xfId="7468" xr:uid="{196CB21E-31DA-4E56-A879-32438C92A391}"/>
    <cellStyle name="Normal 2 141 4" xfId="7469" xr:uid="{DA77F3C5-A56B-48DE-99C2-7A67717D5E71}"/>
    <cellStyle name="Normal 2 141 5" xfId="7470" xr:uid="{75CBF5E0-7B19-4C7B-ADE7-2F1E8FC80F13}"/>
    <cellStyle name="Normal 2 142" xfId="7471" xr:uid="{0B733F95-1DBB-46E5-81A5-9A04E00C9E7C}"/>
    <cellStyle name="Normal 2 142 2" xfId="7472" xr:uid="{0E6FF809-28CB-45BE-9E31-D9FEF19602B7}"/>
    <cellStyle name="Normal 2 142 2 2" xfId="7473" xr:uid="{EC46168E-8052-4A41-B7BD-DFB6C88561B6}"/>
    <cellStyle name="Normal 2 142 2 3" xfId="7474" xr:uid="{98A1BDE0-A2E3-45D2-8A7A-2F7B7929DC5D}"/>
    <cellStyle name="Normal 2 142 3" xfId="7475" xr:uid="{B554670A-A3B9-4A64-8515-532E275CAC57}"/>
    <cellStyle name="Normal 2 142 3 2" xfId="7476" xr:uid="{1A5E68D6-1D87-49B6-AECE-307479617C3F}"/>
    <cellStyle name="Normal 2 142 3 3" xfId="7477" xr:uid="{F92E71B5-7B6B-46B6-9076-FCA8C9E8448C}"/>
    <cellStyle name="Normal 2 142 4" xfId="7478" xr:uid="{1946E4DC-2D5B-46E1-B8B6-E2E5D778305D}"/>
    <cellStyle name="Normal 2 142 5" xfId="7479" xr:uid="{FBF86B91-E059-4A25-9C61-E077BACD45DE}"/>
    <cellStyle name="Normal 2 143" xfId="7480" xr:uid="{67A2EAD4-C4FA-494B-9CBE-1A81DDF51124}"/>
    <cellStyle name="Normal 2 143 2" xfId="7481" xr:uid="{8BF67AAB-8323-4EAB-A5A4-947B800B5D28}"/>
    <cellStyle name="Normal 2 143 2 2" xfId="7482" xr:uid="{1601514B-E477-4866-A47D-4D4E5F03A97D}"/>
    <cellStyle name="Normal 2 143 2 3" xfId="7483" xr:uid="{8791A691-BFCB-4840-B1B1-D2E8A65A7C98}"/>
    <cellStyle name="Normal 2 143 3" xfId="7484" xr:uid="{5AE881E9-09C8-4213-A8D3-0D0A4BA4D937}"/>
    <cellStyle name="Normal 2 143 3 2" xfId="7485" xr:uid="{39FFE9C5-1688-4BF2-A9CC-0DEADC5C77D1}"/>
    <cellStyle name="Normal 2 143 3 3" xfId="7486" xr:uid="{B77FB9F5-5071-4338-BCFD-E6B80098DFBB}"/>
    <cellStyle name="Normal 2 143 4" xfId="7487" xr:uid="{865D77C2-C51E-4C69-959D-D6720DD7F6CC}"/>
    <cellStyle name="Normal 2 143 5" xfId="7488" xr:uid="{C04A4D7D-7CD0-4C5E-8B89-872A0153050F}"/>
    <cellStyle name="Normal 2 144" xfId="7489" xr:uid="{F084DEBA-337C-4395-B9E4-568CFF633696}"/>
    <cellStyle name="Normal 2 144 2" xfId="7490" xr:uid="{5529E7AF-5662-4A7C-9DB9-DB7073531A51}"/>
    <cellStyle name="Normal 2 144 2 2" xfId="7491" xr:uid="{1A8D6864-CF7A-47F7-B756-781F5A906E44}"/>
    <cellStyle name="Normal 2 144 2 3" xfId="7492" xr:uid="{38FA7328-DF48-41D6-A38B-5AA84CECCA71}"/>
    <cellStyle name="Normal 2 144 3" xfId="7493" xr:uid="{273D173A-EFBA-4B0D-B215-1855633A2CBB}"/>
    <cellStyle name="Normal 2 144 3 2" xfId="7494" xr:uid="{54C702A4-643D-43E5-BBAC-271B65D0F7FD}"/>
    <cellStyle name="Normal 2 144 3 3" xfId="7495" xr:uid="{E106C490-96EC-48EA-BCA8-1394687CCDC3}"/>
    <cellStyle name="Normal 2 144 4" xfId="7496" xr:uid="{4E3A3DE3-6D80-4020-BFEB-9ECAEBF2CCC0}"/>
    <cellStyle name="Normal 2 144 5" xfId="7497" xr:uid="{DA8CCC8C-C34D-4227-835A-1B2588278E7E}"/>
    <cellStyle name="Normal 2 145" xfId="7498" xr:uid="{093642A6-D9FC-49EF-B5DD-A3BBEF1DC2F3}"/>
    <cellStyle name="Normal 2 145 2" xfId="7499" xr:uid="{A14FDB82-F1FC-4521-A973-62EACF87B579}"/>
    <cellStyle name="Normal 2 145 2 2" xfId="7500" xr:uid="{77ABE211-5E00-4B2A-941B-A282EA0B91BC}"/>
    <cellStyle name="Normal 2 145 2 3" xfId="7501" xr:uid="{C8CA6B4F-055C-427B-9500-6D64C9D6E26B}"/>
    <cellStyle name="Normal 2 145 3" xfId="7502" xr:uid="{4E696380-8414-47B6-B89E-6B24CC2DE099}"/>
    <cellStyle name="Normal 2 145 3 2" xfId="7503" xr:uid="{35080DAE-EF04-4927-ABC3-A30246D173D5}"/>
    <cellStyle name="Normal 2 145 3 3" xfId="7504" xr:uid="{2E722BC6-12BD-488C-A69E-394F9F190BDC}"/>
    <cellStyle name="Normal 2 145 4" xfId="7505" xr:uid="{78C7029D-5E7F-4C29-A3ED-07DA114CA21A}"/>
    <cellStyle name="Normal 2 145 5" xfId="7506" xr:uid="{8E558F4B-18DE-4505-B6D1-49FC15219B0E}"/>
    <cellStyle name="Normal 2 146" xfId="7507" xr:uid="{61A01EEF-34EE-4B11-97B3-AB69641BA724}"/>
    <cellStyle name="Normal 2 146 2" xfId="7508" xr:uid="{FD3EA134-A492-43CD-BC6E-C6D372502806}"/>
    <cellStyle name="Normal 2 146 2 2" xfId="7509" xr:uid="{2DF56086-AA09-4E9C-89E9-6F3733BCED92}"/>
    <cellStyle name="Normal 2 146 2 3" xfId="7510" xr:uid="{BB1EEF19-5C45-477E-BEEE-6C496534E26B}"/>
    <cellStyle name="Normal 2 146 3" xfId="7511" xr:uid="{05D28FB2-FAAC-4335-8EFA-63E3EBEB6532}"/>
    <cellStyle name="Normal 2 146 3 2" xfId="7512" xr:uid="{A336E5EB-01E1-42A0-91CA-A738E369506C}"/>
    <cellStyle name="Normal 2 146 3 3" xfId="7513" xr:uid="{28776884-71F1-4082-AE49-802F62606D55}"/>
    <cellStyle name="Normal 2 146 4" xfId="7514" xr:uid="{5A719ECD-04B8-4C88-9FAC-F25846CBBA80}"/>
    <cellStyle name="Normal 2 146 5" xfId="7515" xr:uid="{E90B8544-A13C-4C00-9111-C0D445E1CCFB}"/>
    <cellStyle name="Normal 2 147" xfId="7516" xr:uid="{5C612CA6-5996-4FB0-84D3-15AD0694265F}"/>
    <cellStyle name="Normal 2 147 2" xfId="7517" xr:uid="{46760488-9776-4AE1-BCE2-C1764377C3C6}"/>
    <cellStyle name="Normal 2 147 2 2" xfId="7518" xr:uid="{D83EEF85-649B-4F99-A6EC-E2CB818350DD}"/>
    <cellStyle name="Normal 2 147 2 3" xfId="7519" xr:uid="{1FEF92E3-EBA9-4E1D-B22C-CCDFF669A077}"/>
    <cellStyle name="Normal 2 147 3" xfId="7520" xr:uid="{A553B258-297B-422B-9898-C276572EFF17}"/>
    <cellStyle name="Normal 2 147 3 2" xfId="7521" xr:uid="{921C7D50-C3B9-49A7-BFBD-2F45DB921979}"/>
    <cellStyle name="Normal 2 147 3 3" xfId="7522" xr:uid="{67EE67A0-B7E2-4286-9CC8-2815A1D41D5F}"/>
    <cellStyle name="Normal 2 147 4" xfId="7523" xr:uid="{36684063-65CF-4C9B-9628-CA34454C6C35}"/>
    <cellStyle name="Normal 2 147 5" xfId="7524" xr:uid="{3660EA87-ADA8-4105-8BE0-EB734A3D8C91}"/>
    <cellStyle name="Normal 2 148" xfId="7525" xr:uid="{E0B80676-AFB7-46DF-8660-3EE9876B3E01}"/>
    <cellStyle name="Normal 2 148 2" xfId="7526" xr:uid="{AB4F20DF-F96B-49DC-AD33-EE9368B2D1E4}"/>
    <cellStyle name="Normal 2 148 2 2" xfId="7527" xr:uid="{165060E8-5F7F-4BB1-9D91-F712738BB989}"/>
    <cellStyle name="Normal 2 148 2 3" xfId="7528" xr:uid="{BE2F92AD-99E1-4511-8F5A-1A8A57B4E776}"/>
    <cellStyle name="Normal 2 148 3" xfId="7529" xr:uid="{FD9962A3-60E6-490D-B668-750B709B651E}"/>
    <cellStyle name="Normal 2 148 3 2" xfId="7530" xr:uid="{65D41C74-9366-474B-99BA-27559A2E34E8}"/>
    <cellStyle name="Normal 2 148 3 3" xfId="7531" xr:uid="{9D934372-9752-40FD-8415-A3EFB5E7B420}"/>
    <cellStyle name="Normal 2 148 4" xfId="7532" xr:uid="{F8379E24-8B21-4446-BC38-73B239DF76FA}"/>
    <cellStyle name="Normal 2 148 5" xfId="7533" xr:uid="{A76750EE-42ED-4248-B4CD-93527AE50A9A}"/>
    <cellStyle name="Normal 2 149" xfId="7534" xr:uid="{70E13885-0B46-4066-8CA7-BE120E5517EE}"/>
    <cellStyle name="Normal 2 149 2" xfId="7535" xr:uid="{D1314531-F60F-4FD9-B2CB-0BB4097F8C07}"/>
    <cellStyle name="Normal 2 149 2 2" xfId="7536" xr:uid="{FC37764F-48AC-4FB8-BE86-B7C9ECDC5C2C}"/>
    <cellStyle name="Normal 2 149 2 3" xfId="7537" xr:uid="{CA29AC42-7DE3-4CDC-94EC-D3ACE2629829}"/>
    <cellStyle name="Normal 2 149 3" xfId="7538" xr:uid="{AF856CCE-B88A-4E58-9878-BA71B84747C3}"/>
    <cellStyle name="Normal 2 149 3 2" xfId="7539" xr:uid="{A3648529-03A5-4A49-92EF-AD4A45AAF4B4}"/>
    <cellStyle name="Normal 2 149 3 3" xfId="7540" xr:uid="{8AF0EDA9-5003-4BC5-A0CB-2679D6DA232F}"/>
    <cellStyle name="Normal 2 149 4" xfId="7541" xr:uid="{025BE798-BFD3-4319-AAC4-23AA95B4644B}"/>
    <cellStyle name="Normal 2 149 5" xfId="7542" xr:uid="{A70FC7F9-A299-4365-98DE-6144EF49F78E}"/>
    <cellStyle name="Normal 2 15" xfId="7543" xr:uid="{D68443C4-6172-4BBC-AFA0-90758FC1F5C9}"/>
    <cellStyle name="Normal 2 15 10" xfId="7544" xr:uid="{54946835-383E-4EBA-8F8F-57A6BAD17182}"/>
    <cellStyle name="Normal 2 15 10 2" xfId="7545" xr:uid="{5D534726-67AF-4A6B-AB76-76692AB56CD3}"/>
    <cellStyle name="Normal 2 15 10 2 2" xfId="7546" xr:uid="{BD57C7AD-F6D4-4F51-A1BC-579A78F49674}"/>
    <cellStyle name="Normal 2 15 10 2 3" xfId="7547" xr:uid="{4974C0F4-BBFE-4B9D-B1D2-2ABAF9AE9C10}"/>
    <cellStyle name="Normal 2 15 10 3" xfId="7548" xr:uid="{15F19868-E724-4000-AC09-E65CEED610E9}"/>
    <cellStyle name="Normal 2 15 10 3 2" xfId="7549" xr:uid="{76A18379-CEC7-469B-946C-38E98268399E}"/>
    <cellStyle name="Normal 2 15 10 3 3" xfId="7550" xr:uid="{B143DA47-8144-482E-B6FE-1184BF237E23}"/>
    <cellStyle name="Normal 2 15 10 4" xfId="7551" xr:uid="{BA7320DC-8519-4B85-B03B-485195270A53}"/>
    <cellStyle name="Normal 2 15 10 5" xfId="7552" xr:uid="{10960325-5E8B-490D-AD67-CEB68E2AB1A9}"/>
    <cellStyle name="Normal 2 15 11" xfId="7553" xr:uid="{7F454BC1-5B60-4110-90DA-BB1913DDF804}"/>
    <cellStyle name="Normal 2 15 11 2" xfId="7554" xr:uid="{7A434D71-F0B1-4A58-A805-5C9E3B8BC982}"/>
    <cellStyle name="Normal 2 15 11 2 2" xfId="7555" xr:uid="{347781CD-FD7B-4992-8BCD-961733951E64}"/>
    <cellStyle name="Normal 2 15 11 2 3" xfId="7556" xr:uid="{AC714372-3A7F-4AE0-B025-91333D2AF1E1}"/>
    <cellStyle name="Normal 2 15 11 3" xfId="7557" xr:uid="{2B0C0A50-0D07-4A28-892A-F5B8EB7E6E40}"/>
    <cellStyle name="Normal 2 15 11 3 2" xfId="7558" xr:uid="{3C79B96C-C32D-448E-98C5-519087EC3CB6}"/>
    <cellStyle name="Normal 2 15 11 3 3" xfId="7559" xr:uid="{8EB673A1-FF0C-44F1-8589-AB47D334471E}"/>
    <cellStyle name="Normal 2 15 11 4" xfId="7560" xr:uid="{1A873F37-3B0B-4A79-9D45-8A048236451B}"/>
    <cellStyle name="Normal 2 15 11 5" xfId="7561" xr:uid="{94F2ABAF-2BC4-478B-AFDF-3B9A16E7F98B}"/>
    <cellStyle name="Normal 2 15 12" xfId="7562" xr:uid="{8F632B3C-331F-49D4-A109-1C2B6919F450}"/>
    <cellStyle name="Normal 2 15 12 2" xfId="7563" xr:uid="{9DFBEB30-BEC0-4C67-AB45-22FF1B453C34}"/>
    <cellStyle name="Normal 2 15 12 2 2" xfId="7564" xr:uid="{F7885AB6-A35B-4BBE-AA61-02952A7DE9A3}"/>
    <cellStyle name="Normal 2 15 12 2 3" xfId="7565" xr:uid="{4BF1BA13-601A-44A1-81BE-339EE7E1CA0F}"/>
    <cellStyle name="Normal 2 15 12 3" xfId="7566" xr:uid="{57A83DAE-2BCA-43C4-99A2-BF8ED7EBBE14}"/>
    <cellStyle name="Normal 2 15 12 3 2" xfId="7567" xr:uid="{7D91CD0A-C09B-46B6-BB23-D0DECA5AB69E}"/>
    <cellStyle name="Normal 2 15 12 3 3" xfId="7568" xr:uid="{14E1A0D9-1C9D-43D8-A6C5-5FE222EBC6F8}"/>
    <cellStyle name="Normal 2 15 12 4" xfId="7569" xr:uid="{EA2679F9-104C-4CEB-94B5-119455567CC6}"/>
    <cellStyle name="Normal 2 15 12 5" xfId="7570" xr:uid="{B4C9388C-DF46-44CA-A4CB-AB6CBB903948}"/>
    <cellStyle name="Normal 2 15 13" xfId="7571" xr:uid="{3A1F709D-AC52-4B51-89DC-46484FAFED02}"/>
    <cellStyle name="Normal 2 15 13 2" xfId="7572" xr:uid="{7C35E6E8-019E-42E8-B8EB-6362C8A92A06}"/>
    <cellStyle name="Normal 2 15 13 2 2" xfId="7573" xr:uid="{E930CAB5-AAA7-4F89-BF7D-A064F0ECE455}"/>
    <cellStyle name="Normal 2 15 13 2 3" xfId="7574" xr:uid="{2361F489-CA52-4542-B99B-64BA83AEE51F}"/>
    <cellStyle name="Normal 2 15 13 3" xfId="7575" xr:uid="{61CCF01B-A59D-463C-B240-F627BF8AA99B}"/>
    <cellStyle name="Normal 2 15 13 3 2" xfId="7576" xr:uid="{CFF55B34-EFE2-43AD-92DC-7A8494FF6640}"/>
    <cellStyle name="Normal 2 15 13 3 3" xfId="7577" xr:uid="{792A9453-3341-402D-B719-C3051EBF99C1}"/>
    <cellStyle name="Normal 2 15 13 4" xfId="7578" xr:uid="{6A724D7C-EC2D-47A2-9849-AD1E38C1A2A4}"/>
    <cellStyle name="Normal 2 15 13 5" xfId="7579" xr:uid="{62ADF178-E344-4513-970E-55328BB27685}"/>
    <cellStyle name="Normal 2 15 14" xfId="7580" xr:uid="{74173C63-5E01-4CD9-A7C5-EF79F5B8406C}"/>
    <cellStyle name="Normal 2 15 14 2" xfId="7581" xr:uid="{D804C2A2-788F-4DAD-9C56-3F624F2885B3}"/>
    <cellStyle name="Normal 2 15 14 2 2" xfId="7582" xr:uid="{E4E8EB6D-EEE9-43FC-9DFF-FAC79EC1AF6C}"/>
    <cellStyle name="Normal 2 15 14 2 3" xfId="7583" xr:uid="{3158C737-D264-4F5C-A1FD-2D5968095638}"/>
    <cellStyle name="Normal 2 15 14 3" xfId="7584" xr:uid="{5186A94E-347F-491B-A18F-3AFC53F69B90}"/>
    <cellStyle name="Normal 2 15 14 3 2" xfId="7585" xr:uid="{676C4D85-46CF-4132-B226-E4B11691455C}"/>
    <cellStyle name="Normal 2 15 14 3 3" xfId="7586" xr:uid="{1042F71A-6103-43BD-822E-7424A1F737F1}"/>
    <cellStyle name="Normal 2 15 14 4" xfId="7587" xr:uid="{8FF17C07-ADAF-4411-8ECF-3F28509AF5EB}"/>
    <cellStyle name="Normal 2 15 14 5" xfId="7588" xr:uid="{698731D5-5DC7-489C-B4C0-3C0A3CA87BC8}"/>
    <cellStyle name="Normal 2 15 15" xfId="7589" xr:uid="{871D93C1-ABBA-4822-B1A5-2B5035BC17DA}"/>
    <cellStyle name="Normal 2 15 15 2" xfId="7590" xr:uid="{07A7BFCF-B13A-4AA8-A64B-E0DDE1AE5637}"/>
    <cellStyle name="Normal 2 15 15 2 2" xfId="7591" xr:uid="{061BDCF7-2115-46FE-8DFF-2AC2308B482A}"/>
    <cellStyle name="Normal 2 15 15 2 3" xfId="7592" xr:uid="{5C8C0BF8-EA0A-4E56-ADD8-4145FB618405}"/>
    <cellStyle name="Normal 2 15 15 3" xfId="7593" xr:uid="{AD1475B9-126C-42A4-9314-80E9EECE7B06}"/>
    <cellStyle name="Normal 2 15 15 3 2" xfId="7594" xr:uid="{CAE76E22-4DE3-442B-81F7-24CC13483938}"/>
    <cellStyle name="Normal 2 15 15 3 3" xfId="7595" xr:uid="{110AE39E-EAA0-4664-9335-74A989FA28B7}"/>
    <cellStyle name="Normal 2 15 15 4" xfId="7596" xr:uid="{FA31C022-2EB4-4C46-B2B9-11B10594B7F8}"/>
    <cellStyle name="Normal 2 15 15 5" xfId="7597" xr:uid="{B2B06A64-BDC9-4E6E-B8A8-1BE5D84A2258}"/>
    <cellStyle name="Normal 2 15 16" xfId="7598" xr:uid="{D785873B-811D-4695-86CE-ED44C6753FEB}"/>
    <cellStyle name="Normal 2 15 16 2" xfId="7599" xr:uid="{0DBB7115-E847-494A-B6D2-0CECB458A17E}"/>
    <cellStyle name="Normal 2 15 16 2 2" xfId="7600" xr:uid="{78ABB9DD-15B1-4349-83CC-151AC2CFACE9}"/>
    <cellStyle name="Normal 2 15 16 2 3" xfId="7601" xr:uid="{AFE515F5-1683-45A8-A591-50774E2A51D4}"/>
    <cellStyle name="Normal 2 15 16 3" xfId="7602" xr:uid="{BF5EFAB8-1809-4133-A09E-900EDB20A54A}"/>
    <cellStyle name="Normal 2 15 16 3 2" xfId="7603" xr:uid="{CEC0283F-025E-4F7E-845A-1ADD6E184DF2}"/>
    <cellStyle name="Normal 2 15 16 3 3" xfId="7604" xr:uid="{E693F675-FAE0-449E-993E-D98AEC753380}"/>
    <cellStyle name="Normal 2 15 16 4" xfId="7605" xr:uid="{E1A96BD3-4015-4007-9431-FD23A556DC4C}"/>
    <cellStyle name="Normal 2 15 16 5" xfId="7606" xr:uid="{458FE128-8B41-40AD-96E2-3917FBCE513A}"/>
    <cellStyle name="Normal 2 15 17" xfId="7607" xr:uid="{FEDB1D80-5B9A-406E-B995-01B56C250F33}"/>
    <cellStyle name="Normal 2 15 17 2" xfId="7608" xr:uid="{C0998E4A-F1B9-4BFC-A2B1-B079F194DFF9}"/>
    <cellStyle name="Normal 2 15 17 2 2" xfId="7609" xr:uid="{1BD0C6C5-270B-418D-9F11-DAFB836F859D}"/>
    <cellStyle name="Normal 2 15 17 2 3" xfId="7610" xr:uid="{1A2C73B7-5A04-40D2-A533-A599EA89D289}"/>
    <cellStyle name="Normal 2 15 17 3" xfId="7611" xr:uid="{0D64672D-4FAB-426D-8891-6F04668576A3}"/>
    <cellStyle name="Normal 2 15 17 3 2" xfId="7612" xr:uid="{7B726326-FE4F-4A49-843E-A5B4D32D36B7}"/>
    <cellStyle name="Normal 2 15 17 3 3" xfId="7613" xr:uid="{054D4C94-2F02-452D-8CE6-4527483ADD99}"/>
    <cellStyle name="Normal 2 15 17 4" xfId="7614" xr:uid="{7E45A7C7-AF86-4351-AF6B-5652CFF5E454}"/>
    <cellStyle name="Normal 2 15 17 5" xfId="7615" xr:uid="{7427AB67-201C-41A8-AE90-375FF236414A}"/>
    <cellStyle name="Normal 2 15 18" xfId="7616" xr:uid="{E5B10BF4-5E99-44FA-AD92-8330B8922AD4}"/>
    <cellStyle name="Normal 2 15 18 2" xfId="7617" xr:uid="{C1F2E407-8A15-48D1-B08D-67DADAF8220F}"/>
    <cellStyle name="Normal 2 15 18 2 2" xfId="7618" xr:uid="{BD10CC29-05CF-4E2B-8579-60E62ECA2947}"/>
    <cellStyle name="Normal 2 15 18 2 3" xfId="7619" xr:uid="{8D70DB06-376C-4347-A934-F37C66714B9F}"/>
    <cellStyle name="Normal 2 15 18 3" xfId="7620" xr:uid="{0FB63032-A111-4762-A596-A5C77824C0F6}"/>
    <cellStyle name="Normal 2 15 18 3 2" xfId="7621" xr:uid="{CDB4D921-CEBE-45C4-A4E1-7CAC0837A936}"/>
    <cellStyle name="Normal 2 15 18 3 3" xfId="7622" xr:uid="{2EE43271-1744-4EED-A0D0-D51392B71828}"/>
    <cellStyle name="Normal 2 15 18 4" xfId="7623" xr:uid="{492A9EED-F020-4E63-8412-CA54F0660921}"/>
    <cellStyle name="Normal 2 15 18 5" xfId="7624" xr:uid="{36348E11-BEB1-4859-8BB9-8B25A971C1D7}"/>
    <cellStyle name="Normal 2 15 19" xfId="7625" xr:uid="{A0A0A7F4-DA2C-472C-9C9A-D504C27EAA59}"/>
    <cellStyle name="Normal 2 15 19 2" xfId="7626" xr:uid="{239053B5-2248-41DA-B041-2698439B4EA3}"/>
    <cellStyle name="Normal 2 15 19 2 2" xfId="7627" xr:uid="{F3C84EF5-BFE8-4423-AF51-7AD9ADC14C66}"/>
    <cellStyle name="Normal 2 15 19 2 3" xfId="7628" xr:uid="{2FB115C6-C94A-4715-8487-F57BC965341E}"/>
    <cellStyle name="Normal 2 15 19 3" xfId="7629" xr:uid="{499BC8C7-B204-481C-A759-E12F84AAEEFE}"/>
    <cellStyle name="Normal 2 15 19 3 2" xfId="7630" xr:uid="{5A12599D-C55C-4CE1-A522-ACA030C55EC7}"/>
    <cellStyle name="Normal 2 15 19 3 3" xfId="7631" xr:uid="{AEA94D9B-76AF-4231-A513-1FE40847A986}"/>
    <cellStyle name="Normal 2 15 19 4" xfId="7632" xr:uid="{6BBE29C7-7497-43F4-BCB7-C794EFB36B92}"/>
    <cellStyle name="Normal 2 15 19 5" xfId="7633" xr:uid="{99B6065F-110F-4BB1-AF50-FFCA78567A06}"/>
    <cellStyle name="Normal 2 15 2" xfId="7634" xr:uid="{5AAC9289-66F7-487E-935C-85F0F81E850B}"/>
    <cellStyle name="Normal 2 15 2 2" xfId="7635" xr:uid="{013E4F21-03F5-4C16-B0CB-8CE7F8040EC7}"/>
    <cellStyle name="Normal 2 15 2 2 2" xfId="7636" xr:uid="{1616E98B-EBCA-46DC-860D-D5A0C2ECF824}"/>
    <cellStyle name="Normal 2 15 2 2 3" xfId="7637" xr:uid="{AAFDB2C2-A762-461A-AB7F-C94176A1919A}"/>
    <cellStyle name="Normal 2 15 2 3" xfId="7638" xr:uid="{43A27963-6E02-46A2-9C91-E99EBEE4EEB7}"/>
    <cellStyle name="Normal 2 15 2 3 2" xfId="7639" xr:uid="{CBA4AAD5-7309-478F-A264-F7D95FBB2FCF}"/>
    <cellStyle name="Normal 2 15 2 3 3" xfId="7640" xr:uid="{9CCEA3F6-D433-4771-A63A-515A86C15BB1}"/>
    <cellStyle name="Normal 2 15 2 4" xfId="7641" xr:uid="{81F8043D-FD06-4D25-AE03-DBD4C349477B}"/>
    <cellStyle name="Normal 2 15 2 5" xfId="7642" xr:uid="{F3CB3975-BF13-40A5-9797-11637704C0BD}"/>
    <cellStyle name="Normal 2 15 20" xfId="7643" xr:uid="{18B7B93C-C39C-4AFB-A882-7265B3120AAD}"/>
    <cellStyle name="Normal 2 15 20 2" xfId="7644" xr:uid="{CC228903-EFA9-429F-85F0-A7163739705B}"/>
    <cellStyle name="Normal 2 15 20 2 2" xfId="7645" xr:uid="{EB55F4CC-E349-4439-A2E7-2F1F61554669}"/>
    <cellStyle name="Normal 2 15 20 2 3" xfId="7646" xr:uid="{2882E6A3-4943-4D58-BDC7-F52F799CC420}"/>
    <cellStyle name="Normal 2 15 20 3" xfId="7647" xr:uid="{2B95ECEE-4F34-428B-876B-28D9B3DC2958}"/>
    <cellStyle name="Normal 2 15 20 3 2" xfId="7648" xr:uid="{CA324085-54EE-44DF-8587-D3BE31408C50}"/>
    <cellStyle name="Normal 2 15 20 3 3" xfId="7649" xr:uid="{75BC9751-9FB3-4B87-9910-7BFDDE379B06}"/>
    <cellStyle name="Normal 2 15 20 4" xfId="7650" xr:uid="{1077B5E0-41B3-4202-897A-F72133B62DC6}"/>
    <cellStyle name="Normal 2 15 20 5" xfId="7651" xr:uid="{64F55DEF-AAC9-4B66-A9A8-45BF1F6C812A}"/>
    <cellStyle name="Normal 2 15 21" xfId="7652" xr:uid="{46139EBE-D987-4B81-8762-F1D2567308C5}"/>
    <cellStyle name="Normal 2 15 21 2" xfId="7653" xr:uid="{C6195FD6-D735-47F6-B36A-AA5E64FE97A2}"/>
    <cellStyle name="Normal 2 15 21 2 2" xfId="7654" xr:uid="{06A60518-2A7F-4BA4-B014-F74858419180}"/>
    <cellStyle name="Normal 2 15 21 2 3" xfId="7655" xr:uid="{54B4D928-6F5E-4D9F-96AF-D9C295B247C6}"/>
    <cellStyle name="Normal 2 15 21 3" xfId="7656" xr:uid="{61D77F94-AB09-414F-A4FD-0F5AEC9455D2}"/>
    <cellStyle name="Normal 2 15 21 3 2" xfId="7657" xr:uid="{1AAFC4BA-39F6-4AE2-BD47-6D800790FEE2}"/>
    <cellStyle name="Normal 2 15 21 3 3" xfId="7658" xr:uid="{020F591F-CA5B-4EA2-BFBB-DE837A30C340}"/>
    <cellStyle name="Normal 2 15 21 4" xfId="7659" xr:uid="{0257D636-0D53-420A-A051-C92B1F7E773E}"/>
    <cellStyle name="Normal 2 15 21 5" xfId="7660" xr:uid="{53271186-9CD8-46F3-B65F-2A4AC2C032EC}"/>
    <cellStyle name="Normal 2 15 22" xfId="7661" xr:uid="{83E2BFBF-5E1F-4C74-8579-02C3FD8BFE5E}"/>
    <cellStyle name="Normal 2 15 22 2" xfId="7662" xr:uid="{222499F9-8612-4E33-A723-F89148877F2D}"/>
    <cellStyle name="Normal 2 15 22 2 2" xfId="7663" xr:uid="{0FA58CE2-7A54-42EB-9CBD-9C6CAE63C395}"/>
    <cellStyle name="Normal 2 15 22 2 3" xfId="7664" xr:uid="{9DD50FBE-96FC-4814-8927-25D3014B244D}"/>
    <cellStyle name="Normal 2 15 22 3" xfId="7665" xr:uid="{9C385583-AF9A-4A61-A119-61898BC5356A}"/>
    <cellStyle name="Normal 2 15 22 3 2" xfId="7666" xr:uid="{DC2E8687-EAF4-45CE-A2F2-DFF12133E253}"/>
    <cellStyle name="Normal 2 15 22 3 3" xfId="7667" xr:uid="{43E1C451-4C89-4D0E-AA2B-B8CF375D3338}"/>
    <cellStyle name="Normal 2 15 22 4" xfId="7668" xr:uid="{0FB6A241-8875-4304-8E8C-E9BD615996F8}"/>
    <cellStyle name="Normal 2 15 22 5" xfId="7669" xr:uid="{AC3240BA-8403-4C97-9E03-A5A7F73CA4DE}"/>
    <cellStyle name="Normal 2 15 23" xfId="7670" xr:uid="{239754E7-2BF7-433B-8418-F4494884488A}"/>
    <cellStyle name="Normal 2 15 23 2" xfId="7671" xr:uid="{7436BF50-6119-45BB-9438-0B00209CC0C0}"/>
    <cellStyle name="Normal 2 15 23 2 2" xfId="7672" xr:uid="{4A00EAF5-E1B7-40C6-AE25-69C2C1F163B2}"/>
    <cellStyle name="Normal 2 15 23 2 3" xfId="7673" xr:uid="{D4AA48A5-CFCE-4F85-BC9A-8E1CC7E95DC3}"/>
    <cellStyle name="Normal 2 15 23 3" xfId="7674" xr:uid="{5884D808-2F87-44BF-AD64-960FC4015CB2}"/>
    <cellStyle name="Normal 2 15 23 3 2" xfId="7675" xr:uid="{A5D27C1C-005C-476C-9FF9-E326D4169A40}"/>
    <cellStyle name="Normal 2 15 23 3 3" xfId="7676" xr:uid="{68F9A37B-53FA-4BB9-8366-4C500C6F47A9}"/>
    <cellStyle name="Normal 2 15 23 4" xfId="7677" xr:uid="{CFBCFB76-CFC1-4D9C-B152-4DFC8550CA9D}"/>
    <cellStyle name="Normal 2 15 23 5" xfId="7678" xr:uid="{8CE1DE93-2EDC-4AB7-BCFB-537519F803BA}"/>
    <cellStyle name="Normal 2 15 24" xfId="7679" xr:uid="{D2580D30-6DDE-457B-BE17-CDE7871462FF}"/>
    <cellStyle name="Normal 2 15 24 2" xfId="7680" xr:uid="{B7FE2F53-0251-44D2-B473-2E0B393E01CB}"/>
    <cellStyle name="Normal 2 15 24 3" xfId="7681" xr:uid="{887B13AD-3946-4C89-B78C-A87D473B31DD}"/>
    <cellStyle name="Normal 2 15 25" xfId="7682" xr:uid="{70469172-03CC-4A97-9FEB-77431990CF4D}"/>
    <cellStyle name="Normal 2 15 25 2" xfId="7683" xr:uid="{66B875DB-E80B-43F8-AD58-F4F85DE2F963}"/>
    <cellStyle name="Normal 2 15 25 3" xfId="7684" xr:uid="{D2ED72F9-CC65-4E18-9D52-F0CA29227451}"/>
    <cellStyle name="Normal 2 15 26" xfId="7685" xr:uid="{27D76EFF-D08C-41A9-8468-C8BB9A4E37DC}"/>
    <cellStyle name="Normal 2 15 27" xfId="7686" xr:uid="{145CE5EE-2DE5-4D1B-9A00-6DED08E1006C}"/>
    <cellStyle name="Normal 2 15 3" xfId="7687" xr:uid="{69CA3673-BD72-4174-BFE7-908DC20E27DE}"/>
    <cellStyle name="Normal 2 15 3 2" xfId="7688" xr:uid="{64761955-BC8A-497E-A440-C9093E8E253B}"/>
    <cellStyle name="Normal 2 15 3 2 2" xfId="7689" xr:uid="{4B20545B-EE15-4CC9-855E-19DA077E8864}"/>
    <cellStyle name="Normal 2 15 3 2 3" xfId="7690" xr:uid="{F72023B1-6238-4E6B-84EB-7E3B384BBE98}"/>
    <cellStyle name="Normal 2 15 3 3" xfId="7691" xr:uid="{86672B3C-BE5D-443A-9727-7F3B72CC490B}"/>
    <cellStyle name="Normal 2 15 3 3 2" xfId="7692" xr:uid="{4195E73C-82A0-4D70-A559-7CC7880A6BC4}"/>
    <cellStyle name="Normal 2 15 3 3 3" xfId="7693" xr:uid="{06EAF1E0-210D-4CEC-AF52-D8C9C49B67CB}"/>
    <cellStyle name="Normal 2 15 3 4" xfId="7694" xr:uid="{6BFA7505-26B7-442C-87C4-B849244CE030}"/>
    <cellStyle name="Normal 2 15 3 5" xfId="7695" xr:uid="{058606E1-386D-4657-AE3E-BCB4D0AC17FE}"/>
    <cellStyle name="Normal 2 15 4" xfId="7696" xr:uid="{690E8291-3D6F-4826-A322-DBED0F054D5C}"/>
    <cellStyle name="Normal 2 15 4 2" xfId="7697" xr:uid="{27E7EE25-B0B1-42E0-9356-7E4102C8108F}"/>
    <cellStyle name="Normal 2 15 4 2 2" xfId="7698" xr:uid="{BD26C2F5-CD63-48A6-ADFA-96AE46AFAB9B}"/>
    <cellStyle name="Normal 2 15 4 2 3" xfId="7699" xr:uid="{AD011A71-FE43-439A-AF70-5A05E82D7C5A}"/>
    <cellStyle name="Normal 2 15 4 3" xfId="7700" xr:uid="{2D62B2C0-07C8-4EDB-8FBF-DB165BBF2258}"/>
    <cellStyle name="Normal 2 15 4 3 2" xfId="7701" xr:uid="{9CC17939-A138-428A-B7DE-89CEE12C47D4}"/>
    <cellStyle name="Normal 2 15 4 3 3" xfId="7702" xr:uid="{5BF47F11-C96F-44A4-AD7E-6A5EC4AA1752}"/>
    <cellStyle name="Normal 2 15 4 4" xfId="7703" xr:uid="{00519CBC-6791-474A-B2AE-D9637A32E09B}"/>
    <cellStyle name="Normal 2 15 4 5" xfId="7704" xr:uid="{CB2D03AE-D7A0-4C75-8BAD-6280A962EAE1}"/>
    <cellStyle name="Normal 2 15 5" xfId="7705" xr:uid="{6C9D0268-A8B9-4008-A300-EC787E7877DF}"/>
    <cellStyle name="Normal 2 15 5 2" xfId="7706" xr:uid="{A04A2C12-00CD-403B-8088-4729F934537E}"/>
    <cellStyle name="Normal 2 15 5 2 2" xfId="7707" xr:uid="{57734E28-E73B-492F-A654-8ED5B814F29B}"/>
    <cellStyle name="Normal 2 15 5 2 3" xfId="7708" xr:uid="{353CF639-34C9-4860-84C1-34B87C802332}"/>
    <cellStyle name="Normal 2 15 5 3" xfId="7709" xr:uid="{E80E87EE-1929-4D60-A183-60807D2867F3}"/>
    <cellStyle name="Normal 2 15 5 3 2" xfId="7710" xr:uid="{87E3A260-4E73-448A-A192-809099B18FBB}"/>
    <cellStyle name="Normal 2 15 5 3 3" xfId="7711" xr:uid="{B176B2A6-C97E-4ECC-B61B-FA76900818F6}"/>
    <cellStyle name="Normal 2 15 5 4" xfId="7712" xr:uid="{2A9FC595-7FE9-49D6-86D5-823E19CFC629}"/>
    <cellStyle name="Normal 2 15 5 5" xfId="7713" xr:uid="{444252FE-FED2-4287-89EB-D89682A63FFE}"/>
    <cellStyle name="Normal 2 15 6" xfId="7714" xr:uid="{EACE0BCB-B049-4DAD-ADD5-95DCDB354F47}"/>
    <cellStyle name="Normal 2 15 6 2" xfId="7715" xr:uid="{61A2A49D-E45B-48CD-93DC-89B9FD5CE091}"/>
    <cellStyle name="Normal 2 15 6 2 2" xfId="7716" xr:uid="{56D03021-CDD0-491D-B196-C46DC42FE20D}"/>
    <cellStyle name="Normal 2 15 6 2 3" xfId="7717" xr:uid="{30F0C96C-C610-4D20-850A-16922D5AFD9F}"/>
    <cellStyle name="Normal 2 15 6 3" xfId="7718" xr:uid="{E7D7EDE4-3323-4D98-A2DF-D59D53E973E9}"/>
    <cellStyle name="Normal 2 15 6 3 2" xfId="7719" xr:uid="{2EF8D6CC-B2BC-4C77-8273-82DC7810775F}"/>
    <cellStyle name="Normal 2 15 6 3 3" xfId="7720" xr:uid="{C2293E28-DA91-4EE4-8B98-8D3B299166C3}"/>
    <cellStyle name="Normal 2 15 6 4" xfId="7721" xr:uid="{89FF7D67-0AD3-4288-B649-40868DE7FB28}"/>
    <cellStyle name="Normal 2 15 6 5" xfId="7722" xr:uid="{43A50A07-8C3A-4962-B8CF-E00C2766AEFC}"/>
    <cellStyle name="Normal 2 15 7" xfId="7723" xr:uid="{2C2312BE-F706-4426-9522-FE0626448D9D}"/>
    <cellStyle name="Normal 2 15 7 2" xfId="7724" xr:uid="{16446FC9-5B52-4A18-8BC4-75323D665CB1}"/>
    <cellStyle name="Normal 2 15 7 2 2" xfId="7725" xr:uid="{257ADF31-958B-4805-9DF7-9C7179DA6D8E}"/>
    <cellStyle name="Normal 2 15 7 2 3" xfId="7726" xr:uid="{A48DB8E7-53FF-439C-B640-F7CBC0766B00}"/>
    <cellStyle name="Normal 2 15 7 3" xfId="7727" xr:uid="{19DA1ABC-BFFD-4AE6-8A5A-BD250D740EA7}"/>
    <cellStyle name="Normal 2 15 7 3 2" xfId="7728" xr:uid="{659A53CB-CB6B-463A-A574-143417038EFD}"/>
    <cellStyle name="Normal 2 15 7 3 3" xfId="7729" xr:uid="{AC15EC5E-C728-421C-BB31-BD655F4AAD2A}"/>
    <cellStyle name="Normal 2 15 7 4" xfId="7730" xr:uid="{6C86C0CB-70B7-4B27-A2B8-16B02E0121A0}"/>
    <cellStyle name="Normal 2 15 7 5" xfId="7731" xr:uid="{6D015E8C-35FE-495F-B13D-600C9DC0D3AB}"/>
    <cellStyle name="Normal 2 15 8" xfId="7732" xr:uid="{B0C70803-CC2D-4A10-8A4E-E4D64927C1CD}"/>
    <cellStyle name="Normal 2 15 8 2" xfId="7733" xr:uid="{43D68D94-97C7-432A-ACE9-823444ECC56A}"/>
    <cellStyle name="Normal 2 15 8 2 2" xfId="7734" xr:uid="{28F2270B-57EC-4898-8907-387904D378C2}"/>
    <cellStyle name="Normal 2 15 8 2 3" xfId="7735" xr:uid="{0F9EE08D-D8CE-4661-9C94-104CCC0EB06D}"/>
    <cellStyle name="Normal 2 15 8 3" xfId="7736" xr:uid="{D2EED3A0-0369-4BAB-B61C-97C2D2D7CBF3}"/>
    <cellStyle name="Normal 2 15 8 3 2" xfId="7737" xr:uid="{E2E1FE76-991F-4ED8-BE6E-B167548ACA5A}"/>
    <cellStyle name="Normal 2 15 8 3 3" xfId="7738" xr:uid="{DBA74A49-12A9-4CC6-B12D-705BD5D3C0A6}"/>
    <cellStyle name="Normal 2 15 8 4" xfId="7739" xr:uid="{EEBCD2EE-D2EE-4DAD-9ADD-B3128BD5DB27}"/>
    <cellStyle name="Normal 2 15 8 5" xfId="7740" xr:uid="{E2684C38-E192-4DFF-ADA5-E35ACA7C09AC}"/>
    <cellStyle name="Normal 2 15 9" xfId="7741" xr:uid="{04B07C92-9EAC-426E-9568-2A1AEC27C69F}"/>
    <cellStyle name="Normal 2 15 9 2" xfId="7742" xr:uid="{0CF4D1C4-356C-416A-AFFA-2E81C7BEBB78}"/>
    <cellStyle name="Normal 2 15 9 2 2" xfId="7743" xr:uid="{639DE3BA-9FEB-4F98-AD3F-37603236EF6D}"/>
    <cellStyle name="Normal 2 15 9 2 3" xfId="7744" xr:uid="{9DE778C0-53B6-40DD-9567-31E3AAEC6501}"/>
    <cellStyle name="Normal 2 15 9 3" xfId="7745" xr:uid="{14CDA30B-03A3-4E7E-97B8-81AA6F42964C}"/>
    <cellStyle name="Normal 2 15 9 3 2" xfId="7746" xr:uid="{60CA5787-123C-4C75-AB6A-B6761E215EA3}"/>
    <cellStyle name="Normal 2 15 9 3 3" xfId="7747" xr:uid="{4A7317FF-21C4-4267-86BC-9B73EA84F606}"/>
    <cellStyle name="Normal 2 15 9 4" xfId="7748" xr:uid="{61E73584-16BB-42F4-94AA-B23BEA1226DF}"/>
    <cellStyle name="Normal 2 15 9 5" xfId="7749" xr:uid="{3D03A284-E1BA-4BFB-88B2-17146C7F26D0}"/>
    <cellStyle name="Normal 2 150" xfId="7750" xr:uid="{A2C6A3E0-17F1-4AF2-B363-1E00A10BF816}"/>
    <cellStyle name="Normal 2 150 2" xfId="7751" xr:uid="{7D62DE7F-4EE4-4177-A7A4-A934F92E3C34}"/>
    <cellStyle name="Normal 2 150 2 2" xfId="7752" xr:uid="{7136F3FB-7047-4B0A-A61F-F848DF8E0AF8}"/>
    <cellStyle name="Normal 2 150 2 3" xfId="7753" xr:uid="{EAE9F3DD-1958-4823-9B31-02D7EE47D26F}"/>
    <cellStyle name="Normal 2 150 3" xfId="7754" xr:uid="{87DBEAD6-6031-46EA-B096-9DB153562819}"/>
    <cellStyle name="Normal 2 150 3 2" xfId="7755" xr:uid="{DE5A1A50-1BEE-4D06-9866-A1C8DB23415E}"/>
    <cellStyle name="Normal 2 150 3 3" xfId="7756" xr:uid="{AAACB911-F0B4-4A76-BAE9-6822AD401540}"/>
    <cellStyle name="Normal 2 150 4" xfId="7757" xr:uid="{B5C2B1C6-E5D7-4DFE-AA6E-B7DA4EADEE76}"/>
    <cellStyle name="Normal 2 150 5" xfId="7758" xr:uid="{1F72B276-82BC-4B5E-A99C-9C00958943F2}"/>
    <cellStyle name="Normal 2 151" xfId="7759" xr:uid="{61227281-A16F-4E34-BEB2-922671E4FEA3}"/>
    <cellStyle name="Normal 2 151 2" xfId="7760" xr:uid="{86A7CEEB-E53C-474F-B237-3B78A365624F}"/>
    <cellStyle name="Normal 2 151 2 2" xfId="7761" xr:uid="{5F2514B5-B8D5-44AB-A860-345E4464CA7E}"/>
    <cellStyle name="Normal 2 151 2 3" xfId="7762" xr:uid="{7799D1BD-4921-443E-B65B-E9095F39942F}"/>
    <cellStyle name="Normal 2 151 3" xfId="7763" xr:uid="{8BC207E5-6B06-4745-A830-65FC148D6DBB}"/>
    <cellStyle name="Normal 2 151 3 2" xfId="7764" xr:uid="{9FA88206-53EA-478D-AE4C-C78F721F1BA2}"/>
    <cellStyle name="Normal 2 151 3 3" xfId="7765" xr:uid="{046B0BC3-F9A1-4CEE-91F6-07E5E983AB7B}"/>
    <cellStyle name="Normal 2 151 4" xfId="7766" xr:uid="{2C163DA4-CC72-4E78-8819-48A0E353D9BC}"/>
    <cellStyle name="Normal 2 151 5" xfId="7767" xr:uid="{0E3CBB4F-8C4E-408A-9FC7-3E81CB99AFBF}"/>
    <cellStyle name="Normal 2 152" xfId="7768" xr:uid="{DD766ADB-2D13-471E-89B4-70275B5B974F}"/>
    <cellStyle name="Normal 2 152 2" xfId="7769" xr:uid="{EFD743CB-50E4-4CF7-B2C5-34AA783A467D}"/>
    <cellStyle name="Normal 2 152 2 2" xfId="7770" xr:uid="{6E1D3ABE-A5BE-42CB-97CD-EDF5BB558145}"/>
    <cellStyle name="Normal 2 152 2 3" xfId="7771" xr:uid="{B708BC31-B54C-48EF-94D0-D7257F0AC4C8}"/>
    <cellStyle name="Normal 2 152 3" xfId="7772" xr:uid="{0C48D5BA-9858-4F99-AB96-D546D31E71CC}"/>
    <cellStyle name="Normal 2 152 3 2" xfId="7773" xr:uid="{2A84FC89-CA49-4BCB-B92B-B93C9C63A336}"/>
    <cellStyle name="Normal 2 152 3 3" xfId="7774" xr:uid="{68E00ED7-527C-4BFF-8A41-AEDB01E22FB6}"/>
    <cellStyle name="Normal 2 152 4" xfId="7775" xr:uid="{CFDFCADE-A847-46C6-9641-7D94C54CFDB9}"/>
    <cellStyle name="Normal 2 152 5" xfId="7776" xr:uid="{0AA94F85-45A2-4F92-9609-1B3489B133C7}"/>
    <cellStyle name="Normal 2 153" xfId="7777" xr:uid="{C453943A-0363-437F-B604-80667168F73B}"/>
    <cellStyle name="Normal 2 153 2" xfId="7778" xr:uid="{A4F2BF6B-0ABC-4404-A61A-C99B042E00F7}"/>
    <cellStyle name="Normal 2 153 2 2" xfId="7779" xr:uid="{DAF52870-3C29-4F24-BB36-ECC95349536E}"/>
    <cellStyle name="Normal 2 153 2 3" xfId="7780" xr:uid="{CD42D9F3-142B-45B5-8120-8F96A10144B1}"/>
    <cellStyle name="Normal 2 153 3" xfId="7781" xr:uid="{D7836B88-47EF-44B5-8358-249DA0AADC5C}"/>
    <cellStyle name="Normal 2 153 3 2" xfId="7782" xr:uid="{2F14486E-623F-40A5-A6FB-9B6803F3D4CE}"/>
    <cellStyle name="Normal 2 153 3 3" xfId="7783" xr:uid="{89ECC07B-5B49-488E-BADC-3500ADB27C87}"/>
    <cellStyle name="Normal 2 153 4" xfId="7784" xr:uid="{E44DDFE8-0091-434E-81B0-998F2E067324}"/>
    <cellStyle name="Normal 2 153 5" xfId="7785" xr:uid="{F29ED627-EE49-422F-B931-CD467FC49B72}"/>
    <cellStyle name="Normal 2 154" xfId="7786" xr:uid="{0311837A-4440-4266-9782-B97F30E9F862}"/>
    <cellStyle name="Normal 2 154 2" xfId="7787" xr:uid="{587E3959-13E2-43B3-BB51-032B182750E0}"/>
    <cellStyle name="Normal 2 154 2 2" xfId="7788" xr:uid="{F4D6EE8F-59D5-4B29-A493-7D988B5DAB71}"/>
    <cellStyle name="Normal 2 154 2 3" xfId="7789" xr:uid="{E67E76E8-495F-473B-AD05-91AEB889FD33}"/>
    <cellStyle name="Normal 2 154 3" xfId="7790" xr:uid="{CBE8C47B-A7B7-4157-9A63-9FF3CEC62A6C}"/>
    <cellStyle name="Normal 2 154 3 2" xfId="7791" xr:uid="{AD464427-5AAA-4B05-A28F-003425E00CD7}"/>
    <cellStyle name="Normal 2 154 3 3" xfId="7792" xr:uid="{8876F2FD-9515-4B7E-BB18-E572FB341CDD}"/>
    <cellStyle name="Normal 2 154 4" xfId="7793" xr:uid="{A60B58D7-B90E-4957-86AC-26C9CBC77F0D}"/>
    <cellStyle name="Normal 2 154 5" xfId="7794" xr:uid="{CBB650DA-2371-43CB-8A9C-2750E9E584B1}"/>
    <cellStyle name="Normal 2 155" xfId="7795" xr:uid="{A094DF23-F73F-486D-AD7C-95D9E3483AFF}"/>
    <cellStyle name="Normal 2 155 2" xfId="7796" xr:uid="{A3232A37-4EC9-47CE-9C84-CE80537514EB}"/>
    <cellStyle name="Normal 2 155 2 2" xfId="7797" xr:uid="{F03CC87F-1CA5-4E2A-AF4D-1087C44416AB}"/>
    <cellStyle name="Normal 2 155 2 3" xfId="7798" xr:uid="{7D890C78-1CDC-46DF-BFC1-60F4071082ED}"/>
    <cellStyle name="Normal 2 155 3" xfId="7799" xr:uid="{1E8FB2F8-5FB2-4464-B74A-A2196F512D7A}"/>
    <cellStyle name="Normal 2 155 3 2" xfId="7800" xr:uid="{47553771-D100-4821-B491-6A723CB9926E}"/>
    <cellStyle name="Normal 2 155 3 3" xfId="7801" xr:uid="{B2105BF4-17AD-4C12-9600-8B2D0DF5F506}"/>
    <cellStyle name="Normal 2 155 4" xfId="7802" xr:uid="{B6BEB60B-8837-4C99-801E-6EE951344611}"/>
    <cellStyle name="Normal 2 155 5" xfId="7803" xr:uid="{BD77DDF3-57B5-4FA1-960F-C649A5A84CBF}"/>
    <cellStyle name="Normal 2 156" xfId="7804" xr:uid="{99618B60-A8FD-43B7-9C62-066DF6BF91F2}"/>
    <cellStyle name="Normal 2 156 2" xfId="7805" xr:uid="{9517F3FB-B724-4299-A6EE-A578FE7CC24D}"/>
    <cellStyle name="Normal 2 156 2 2" xfId="7806" xr:uid="{B8BB83BB-0E4B-435E-B74F-A0FAFD02765C}"/>
    <cellStyle name="Normal 2 156 2 3" xfId="7807" xr:uid="{5E511D0A-C179-4FB4-AA7F-335303010D4C}"/>
    <cellStyle name="Normal 2 156 3" xfId="7808" xr:uid="{A8FC5FBC-9A2D-48C6-BCAF-D60DFB9D72CD}"/>
    <cellStyle name="Normal 2 156 3 2" xfId="7809" xr:uid="{6B66D9D4-CD70-45FF-92B0-E324091A0E24}"/>
    <cellStyle name="Normal 2 156 3 3" xfId="7810" xr:uid="{414C4AC9-425A-4403-81E9-1C4ECBCED961}"/>
    <cellStyle name="Normal 2 156 4" xfId="7811" xr:uid="{B65CDC30-B695-49BA-B6DA-5BE1A7EE7423}"/>
    <cellStyle name="Normal 2 156 5" xfId="7812" xr:uid="{0C5C1E78-C6A1-430A-9EAE-EC76782B1E20}"/>
    <cellStyle name="Normal 2 157" xfId="7813" xr:uid="{33273E6F-DBD0-4127-9AC8-30ADCEB220DE}"/>
    <cellStyle name="Normal 2 157 2" xfId="7814" xr:uid="{F2F8C4AB-1EF5-4EE4-A888-2B05B6373C20}"/>
    <cellStyle name="Normal 2 157 2 2" xfId="7815" xr:uid="{2F9BBAB4-8B89-4ED7-BB4A-DE578F725E2C}"/>
    <cellStyle name="Normal 2 157 2 3" xfId="7816" xr:uid="{C3499F97-1A7F-4AF6-B0A2-8EF4AC9EBCE0}"/>
    <cellStyle name="Normal 2 157 3" xfId="7817" xr:uid="{1478DED7-9817-4053-A374-E171318B3EBB}"/>
    <cellStyle name="Normal 2 157 3 2" xfId="7818" xr:uid="{50682275-E3D8-433F-AEDF-2EF59699DA9E}"/>
    <cellStyle name="Normal 2 157 3 3" xfId="7819" xr:uid="{454B6283-913D-4FAD-80BA-6582143005B2}"/>
    <cellStyle name="Normal 2 157 4" xfId="7820" xr:uid="{FDB12EA7-4186-499F-83F1-C9FFE5DD5593}"/>
    <cellStyle name="Normal 2 157 5" xfId="7821" xr:uid="{663CD85A-70DE-4B76-9251-A0783E132582}"/>
    <cellStyle name="Normal 2 158" xfId="7822" xr:uid="{318DD04D-7787-4B70-B5F1-0282589665F2}"/>
    <cellStyle name="Normal 2 158 2" xfId="7823" xr:uid="{B3E957F2-50E8-40B2-BD58-C2F586E65DD7}"/>
    <cellStyle name="Normal 2 158 2 2" xfId="7824" xr:uid="{1B600D8D-CDA2-4D70-99B5-4D92A489C2C0}"/>
    <cellStyle name="Normal 2 158 2 3" xfId="7825" xr:uid="{A859BE05-A7A8-46E8-BD88-AC2779267C96}"/>
    <cellStyle name="Normal 2 158 3" xfId="7826" xr:uid="{5939B872-03B2-4658-A9DA-F2719A740F0F}"/>
    <cellStyle name="Normal 2 158 3 2" xfId="7827" xr:uid="{A30C7F38-2B7B-4CC3-B1F5-5F77DC5671C9}"/>
    <cellStyle name="Normal 2 158 3 3" xfId="7828" xr:uid="{FA0C9279-3706-483F-BAD3-05484A7D4F26}"/>
    <cellStyle name="Normal 2 158 4" xfId="7829" xr:uid="{2B06B7FF-A16E-434E-BFF1-7639C0CA1E88}"/>
    <cellStyle name="Normal 2 158 5" xfId="7830" xr:uid="{0BF8499C-EED4-46E7-A55C-00C95838A841}"/>
    <cellStyle name="Normal 2 159" xfId="7831" xr:uid="{E5720934-3329-4729-8F4B-5AC34BD19864}"/>
    <cellStyle name="Normal 2 159 2" xfId="7832" xr:uid="{53B63632-389C-4B46-A53A-C26B5C0F5E9A}"/>
    <cellStyle name="Normal 2 159 2 2" xfId="7833" xr:uid="{B4B7772D-C3AC-4A93-8CEC-6AE0E22C92C2}"/>
    <cellStyle name="Normal 2 159 2 3" xfId="7834" xr:uid="{89144D23-92F4-46C7-9F9E-897680C489AB}"/>
    <cellStyle name="Normal 2 159 3" xfId="7835" xr:uid="{EC5CABDA-22D6-415B-81AD-4E4E0345945F}"/>
    <cellStyle name="Normal 2 159 3 2" xfId="7836" xr:uid="{EE75E00B-5725-441C-8F85-DB5DA075C1C6}"/>
    <cellStyle name="Normal 2 159 3 3" xfId="7837" xr:uid="{835E0117-7240-4D38-AE20-E0A97680C71F}"/>
    <cellStyle name="Normal 2 159 4" xfId="7838" xr:uid="{B62E0178-3092-4A74-806F-694231CAD108}"/>
    <cellStyle name="Normal 2 159 5" xfId="7839" xr:uid="{DFABCF01-0954-4336-8C11-BC19CFDF10EE}"/>
    <cellStyle name="Normal 2 16" xfId="7840" xr:uid="{AD190319-15E8-4F6A-A507-BBBEABCA58F7}"/>
    <cellStyle name="Normal 2 16 10" xfId="7841" xr:uid="{34C879A6-FD93-415E-8741-9780E463D70A}"/>
    <cellStyle name="Normal 2 16 10 2" xfId="7842" xr:uid="{3A7B01C4-29A8-4910-9CE9-7285532D3157}"/>
    <cellStyle name="Normal 2 16 10 2 2" xfId="7843" xr:uid="{F46648A8-749A-4016-B9E8-18AF59A258C9}"/>
    <cellStyle name="Normal 2 16 10 2 3" xfId="7844" xr:uid="{A985C198-9ACA-4C20-94CE-73166E1C490C}"/>
    <cellStyle name="Normal 2 16 10 3" xfId="7845" xr:uid="{C5B214DC-7F9A-4C52-9263-C8DDF40C8965}"/>
    <cellStyle name="Normal 2 16 10 3 2" xfId="7846" xr:uid="{6904933D-DFD5-4ADC-9D11-867BEFA91B78}"/>
    <cellStyle name="Normal 2 16 10 3 3" xfId="7847" xr:uid="{8A4185BE-B7B6-448E-86B5-BDDDCD2DF89E}"/>
    <cellStyle name="Normal 2 16 10 4" xfId="7848" xr:uid="{09A42D1E-DAF1-4009-8BCC-88FF2C0D92D0}"/>
    <cellStyle name="Normal 2 16 10 5" xfId="7849" xr:uid="{8A3FC0FB-2D0C-4719-A1CC-E26D6AB5E313}"/>
    <cellStyle name="Normal 2 16 11" xfId="7850" xr:uid="{ACA14393-F396-4209-8BA8-E4E528AE51A5}"/>
    <cellStyle name="Normal 2 16 11 2" xfId="7851" xr:uid="{73FEAEC3-A1EF-406D-8EE2-119575C8051D}"/>
    <cellStyle name="Normal 2 16 11 2 2" xfId="7852" xr:uid="{F1D451EB-FFD8-4429-8730-72FACF2AD89E}"/>
    <cellStyle name="Normal 2 16 11 2 3" xfId="7853" xr:uid="{E6F004B4-3E25-45E8-A559-2837469FE789}"/>
    <cellStyle name="Normal 2 16 11 3" xfId="7854" xr:uid="{F0C8A71C-2113-40BE-89F0-B8F749AE540B}"/>
    <cellStyle name="Normal 2 16 11 3 2" xfId="7855" xr:uid="{A1FF4508-775D-4BD2-A78A-084D45A6EA77}"/>
    <cellStyle name="Normal 2 16 11 3 3" xfId="7856" xr:uid="{50F946FA-186D-4A35-AADD-5AFD60864885}"/>
    <cellStyle name="Normal 2 16 11 4" xfId="7857" xr:uid="{7FE13668-AD7B-441D-8B40-5888491F98E9}"/>
    <cellStyle name="Normal 2 16 11 5" xfId="7858" xr:uid="{EEB877B7-4F9D-4875-B7D5-1FA0C598849E}"/>
    <cellStyle name="Normal 2 16 12" xfId="7859" xr:uid="{1E222D7A-AF6C-4D5D-8964-9D2C08AD365F}"/>
    <cellStyle name="Normal 2 16 12 2" xfId="7860" xr:uid="{DD289B15-9F59-4DFA-88E2-ACB96A99F4CB}"/>
    <cellStyle name="Normal 2 16 12 2 2" xfId="7861" xr:uid="{081A2E02-68B9-47C0-B696-B3448C2F7CC1}"/>
    <cellStyle name="Normal 2 16 12 2 3" xfId="7862" xr:uid="{B3917690-0F8F-4F13-9E76-79423D0D395A}"/>
    <cellStyle name="Normal 2 16 12 3" xfId="7863" xr:uid="{831D8E0E-FA40-49ED-B84F-26D3FF83B33A}"/>
    <cellStyle name="Normal 2 16 12 3 2" xfId="7864" xr:uid="{C5ADA1EB-F7B5-4C64-A7A0-7DC296A347B5}"/>
    <cellStyle name="Normal 2 16 12 3 3" xfId="7865" xr:uid="{D95EB4B8-F910-45DC-BFCC-C5886A898FD9}"/>
    <cellStyle name="Normal 2 16 12 4" xfId="7866" xr:uid="{2A83FFDE-3E7A-4938-8BCC-6D710098A29F}"/>
    <cellStyle name="Normal 2 16 12 5" xfId="7867" xr:uid="{1A2FA2B1-2C4F-472D-8767-6E1E130B43AD}"/>
    <cellStyle name="Normal 2 16 13" xfId="7868" xr:uid="{8AD451B2-9A76-447B-8F22-5B796BC31306}"/>
    <cellStyle name="Normal 2 16 13 2" xfId="7869" xr:uid="{3F3EB3DE-2E29-4145-8CB9-BE5089433DBE}"/>
    <cellStyle name="Normal 2 16 13 2 2" xfId="7870" xr:uid="{4AF3937C-39BA-459D-ACD5-50F76EA406F6}"/>
    <cellStyle name="Normal 2 16 13 2 3" xfId="7871" xr:uid="{7FF7DEBF-7FE9-459C-90D5-C5460F8C0B2E}"/>
    <cellStyle name="Normal 2 16 13 3" xfId="7872" xr:uid="{4E2583F9-ABC9-437F-8CC1-3B1F0C2C1C23}"/>
    <cellStyle name="Normal 2 16 13 3 2" xfId="7873" xr:uid="{2EEF9432-8701-4FB3-9C9D-8C100F47C4EE}"/>
    <cellStyle name="Normal 2 16 13 3 3" xfId="7874" xr:uid="{B2793240-859D-44CB-B5BE-59C82F05BA3F}"/>
    <cellStyle name="Normal 2 16 13 4" xfId="7875" xr:uid="{52D66871-9EDE-4392-9B03-620F4D09E5F8}"/>
    <cellStyle name="Normal 2 16 13 5" xfId="7876" xr:uid="{88CB2D04-C8B8-42F4-9287-F659244F329B}"/>
    <cellStyle name="Normal 2 16 14" xfId="7877" xr:uid="{0355FB11-FD82-4586-AF99-2DDB4017D7A5}"/>
    <cellStyle name="Normal 2 16 14 2" xfId="7878" xr:uid="{F2D50BAF-D058-41ED-9F41-A4159CE33829}"/>
    <cellStyle name="Normal 2 16 14 2 2" xfId="7879" xr:uid="{0323155D-DAD3-42DE-A0C5-8B1B218D6DC7}"/>
    <cellStyle name="Normal 2 16 14 2 3" xfId="7880" xr:uid="{D2C53442-8A28-45AE-BC15-00A10A92F1A8}"/>
    <cellStyle name="Normal 2 16 14 3" xfId="7881" xr:uid="{707C41AB-C709-463A-B5C2-87423C51FB08}"/>
    <cellStyle name="Normal 2 16 14 3 2" xfId="7882" xr:uid="{4EC6F86E-5E8D-4B61-AE39-FF4AC255CF64}"/>
    <cellStyle name="Normal 2 16 14 3 3" xfId="7883" xr:uid="{3877167F-0EA6-413B-A984-A5CC9D9B4741}"/>
    <cellStyle name="Normal 2 16 14 4" xfId="7884" xr:uid="{290F7381-D4CF-4E6F-9664-D487231D3473}"/>
    <cellStyle name="Normal 2 16 14 5" xfId="7885" xr:uid="{0F41E4E4-77C8-46A0-916F-EF3323F03C69}"/>
    <cellStyle name="Normal 2 16 15" xfId="7886" xr:uid="{D662F47B-3A73-473D-8DFF-CBB4010B45C1}"/>
    <cellStyle name="Normal 2 16 15 2" xfId="7887" xr:uid="{F0CCCB4B-419C-4713-BB8E-CECC067DABEF}"/>
    <cellStyle name="Normal 2 16 15 2 2" xfId="7888" xr:uid="{D7D11885-8B99-4574-A383-77F8F3D7F7D2}"/>
    <cellStyle name="Normal 2 16 15 2 3" xfId="7889" xr:uid="{C9ED41EE-F66D-49DC-A98D-874251513CFF}"/>
    <cellStyle name="Normal 2 16 15 3" xfId="7890" xr:uid="{87C606D5-F989-4CF4-BDA7-D57D5F7541C4}"/>
    <cellStyle name="Normal 2 16 15 3 2" xfId="7891" xr:uid="{CE3D1563-3B1D-45A5-9643-AC9CB0191267}"/>
    <cellStyle name="Normal 2 16 15 3 3" xfId="7892" xr:uid="{E0DF0940-2ED4-4099-AD31-5C217AD5863C}"/>
    <cellStyle name="Normal 2 16 15 4" xfId="7893" xr:uid="{8B1F871C-6646-4A63-B498-4AB170108263}"/>
    <cellStyle name="Normal 2 16 15 5" xfId="7894" xr:uid="{7BB4A7DB-9212-463C-99C7-95450BF681A1}"/>
    <cellStyle name="Normal 2 16 16" xfId="7895" xr:uid="{711E575C-92A6-440D-BB7C-790DB6E76F3B}"/>
    <cellStyle name="Normal 2 16 16 2" xfId="7896" xr:uid="{02B6AD6B-9842-4525-BB28-55161651836B}"/>
    <cellStyle name="Normal 2 16 16 2 2" xfId="7897" xr:uid="{01965086-E3DB-4BFB-B753-92C8544E0B8F}"/>
    <cellStyle name="Normal 2 16 16 2 3" xfId="7898" xr:uid="{48AB2FA0-4330-42E9-BD44-8B144DB06D63}"/>
    <cellStyle name="Normal 2 16 16 3" xfId="7899" xr:uid="{BA6FD567-10A8-4917-BC66-B7CC24B2D1F2}"/>
    <cellStyle name="Normal 2 16 16 3 2" xfId="7900" xr:uid="{83E9E1F8-0646-4A31-93BC-3503C8F59506}"/>
    <cellStyle name="Normal 2 16 16 3 3" xfId="7901" xr:uid="{23DAC555-D479-4F62-B773-5A320C3D19AF}"/>
    <cellStyle name="Normal 2 16 16 4" xfId="7902" xr:uid="{3421E27F-2E28-4B3A-B53E-FD1D7E95A37E}"/>
    <cellStyle name="Normal 2 16 16 5" xfId="7903" xr:uid="{64694AB0-67CD-4463-AD06-76BAEC279E8B}"/>
    <cellStyle name="Normal 2 16 17" xfId="7904" xr:uid="{5DBEA913-5B0F-4EFE-BF99-3AB6CAEF0908}"/>
    <cellStyle name="Normal 2 16 17 2" xfId="7905" xr:uid="{E3CC1F5A-26B9-453D-B31D-0279948EBF5A}"/>
    <cellStyle name="Normal 2 16 17 2 2" xfId="7906" xr:uid="{AA7F1748-1A1E-4BB4-90BB-F3B455EDF741}"/>
    <cellStyle name="Normal 2 16 17 2 3" xfId="7907" xr:uid="{EFB45254-B0F7-4970-AA2F-302FBD659CA9}"/>
    <cellStyle name="Normal 2 16 17 3" xfId="7908" xr:uid="{647A11FB-5D7D-4D44-8E5E-68957158A7A0}"/>
    <cellStyle name="Normal 2 16 17 3 2" xfId="7909" xr:uid="{58207EB3-1E9D-47D0-865D-54FC2CBD8BF8}"/>
    <cellStyle name="Normal 2 16 17 3 3" xfId="7910" xr:uid="{B8EBE0DD-A4C4-424A-86DD-9D9462F4EC93}"/>
    <cellStyle name="Normal 2 16 17 4" xfId="7911" xr:uid="{CFE7D81B-2689-42B5-9AF0-B7078403D0F6}"/>
    <cellStyle name="Normal 2 16 17 5" xfId="7912" xr:uid="{91E27C78-D39F-4D3E-A2CE-8A10E16651F5}"/>
    <cellStyle name="Normal 2 16 18" xfId="7913" xr:uid="{54E2EB76-91EB-4117-A26B-DE686B16793C}"/>
    <cellStyle name="Normal 2 16 18 2" xfId="7914" xr:uid="{BFE95CB3-F0F0-4F32-B37C-B184D3C1A2C2}"/>
    <cellStyle name="Normal 2 16 18 2 2" xfId="7915" xr:uid="{DCD442D1-47E7-47B0-BA6E-2F06B3D9771C}"/>
    <cellStyle name="Normal 2 16 18 2 3" xfId="7916" xr:uid="{7817D148-6471-49CA-94CE-B6DCCD7D785B}"/>
    <cellStyle name="Normal 2 16 18 3" xfId="7917" xr:uid="{3EA93D78-C507-44A9-89DE-F5E82337893D}"/>
    <cellStyle name="Normal 2 16 18 3 2" xfId="7918" xr:uid="{D0F2531E-57AD-4FC2-BBA5-8302561474B2}"/>
    <cellStyle name="Normal 2 16 18 3 3" xfId="7919" xr:uid="{FBD4E305-103D-4A8C-BABF-E15803016BF9}"/>
    <cellStyle name="Normal 2 16 18 4" xfId="7920" xr:uid="{F80E58F7-0708-4FA9-8706-A4BF2771DF08}"/>
    <cellStyle name="Normal 2 16 18 5" xfId="7921" xr:uid="{733362BD-8466-4D6D-A60C-51C4CE1BB226}"/>
    <cellStyle name="Normal 2 16 19" xfId="7922" xr:uid="{945341B2-987C-4027-80F4-8CBC50BC3EE5}"/>
    <cellStyle name="Normal 2 16 19 2" xfId="7923" xr:uid="{B6A848D4-D585-497D-8093-0E6C9CF17E16}"/>
    <cellStyle name="Normal 2 16 19 2 2" xfId="7924" xr:uid="{47206A7D-9D6D-416F-96F5-02279DDEC7AD}"/>
    <cellStyle name="Normal 2 16 19 2 3" xfId="7925" xr:uid="{A05C2AB6-6C7D-4DF5-865D-AAE058D1AE9D}"/>
    <cellStyle name="Normal 2 16 19 3" xfId="7926" xr:uid="{C0CA2B22-D52B-4E98-AFC4-A6A692693540}"/>
    <cellStyle name="Normal 2 16 19 3 2" xfId="7927" xr:uid="{2590BE75-9043-453C-8314-5C833605B532}"/>
    <cellStyle name="Normal 2 16 19 3 3" xfId="7928" xr:uid="{5E80DECF-08E1-4281-934E-658650C620F3}"/>
    <cellStyle name="Normal 2 16 19 4" xfId="7929" xr:uid="{A3E69378-DF24-4993-B3CD-EAF003168F37}"/>
    <cellStyle name="Normal 2 16 19 5" xfId="7930" xr:uid="{8C051977-80F6-4AFF-AF25-C5988C7F69F0}"/>
    <cellStyle name="Normal 2 16 2" xfId="7931" xr:uid="{ED9DABD6-DDC4-4BD7-9DEA-FD181F18ABB2}"/>
    <cellStyle name="Normal 2 16 2 2" xfId="7932" xr:uid="{52EC8939-8187-4EE1-A371-022405BED87E}"/>
    <cellStyle name="Normal 2 16 2 2 2" xfId="7933" xr:uid="{9BE12A9B-5A7B-48FE-809F-A2D0324336A9}"/>
    <cellStyle name="Normal 2 16 2 2 3" xfId="7934" xr:uid="{69B811F9-2909-4128-9371-99BE6164548B}"/>
    <cellStyle name="Normal 2 16 2 3" xfId="7935" xr:uid="{4F34D31A-9598-4E17-8255-FD37A7D17AD2}"/>
    <cellStyle name="Normal 2 16 2 3 2" xfId="7936" xr:uid="{AD04D432-D29B-46E5-90CC-2A988E3020F1}"/>
    <cellStyle name="Normal 2 16 2 3 3" xfId="7937" xr:uid="{71936921-F7AF-4DB7-B7DD-1CFC8BF1ECCB}"/>
    <cellStyle name="Normal 2 16 2 4" xfId="7938" xr:uid="{0896BCEF-5766-4D2D-AA93-115D6BD6905E}"/>
    <cellStyle name="Normal 2 16 2 5" xfId="7939" xr:uid="{BF4A2D0C-F336-46F7-A294-3C9EC853E89B}"/>
    <cellStyle name="Normal 2 16 20" xfId="7940" xr:uid="{6376560A-B1A9-4C63-964A-5E86A0573F43}"/>
    <cellStyle name="Normal 2 16 20 2" xfId="7941" xr:uid="{E435148F-E3A2-4D91-928F-57F718D32428}"/>
    <cellStyle name="Normal 2 16 20 2 2" xfId="7942" xr:uid="{575CB535-F5E3-40D0-8FA6-C893E47515ED}"/>
    <cellStyle name="Normal 2 16 20 2 3" xfId="7943" xr:uid="{1777444D-CD09-43C4-B37D-5BD35405CED3}"/>
    <cellStyle name="Normal 2 16 20 3" xfId="7944" xr:uid="{0A9D0967-A61A-4861-8182-8E1EEC4AE684}"/>
    <cellStyle name="Normal 2 16 20 3 2" xfId="7945" xr:uid="{14F69389-5D9B-421E-88F9-B99818542FE7}"/>
    <cellStyle name="Normal 2 16 20 3 3" xfId="7946" xr:uid="{EBB60269-32F8-41D9-B2BB-34BFCFD16BCA}"/>
    <cellStyle name="Normal 2 16 20 4" xfId="7947" xr:uid="{B880353C-3B0E-489F-9761-3EE7A0BB8E57}"/>
    <cellStyle name="Normal 2 16 20 5" xfId="7948" xr:uid="{88694C9E-5942-4CF0-B924-34577C7C462D}"/>
    <cellStyle name="Normal 2 16 21" xfId="7949" xr:uid="{F97F9848-F014-4086-B918-663C7456F0DB}"/>
    <cellStyle name="Normal 2 16 21 2" xfId="7950" xr:uid="{7483327A-5566-4D9E-A234-3D3AD0ACDD4D}"/>
    <cellStyle name="Normal 2 16 21 2 2" xfId="7951" xr:uid="{8F6DD78E-7D24-48BA-9AE5-FEC4C7F0FB14}"/>
    <cellStyle name="Normal 2 16 21 2 3" xfId="7952" xr:uid="{1BBAC2D0-7077-492E-8856-34B966815993}"/>
    <cellStyle name="Normal 2 16 21 3" xfId="7953" xr:uid="{190698B4-CB70-4139-92D4-D628B3F7F282}"/>
    <cellStyle name="Normal 2 16 21 3 2" xfId="7954" xr:uid="{100BDCF8-66C4-4D99-B2E1-5F6310B61B16}"/>
    <cellStyle name="Normal 2 16 21 3 3" xfId="7955" xr:uid="{32BDD483-3292-487F-8F27-BB07E5A83AD5}"/>
    <cellStyle name="Normal 2 16 21 4" xfId="7956" xr:uid="{D3FE587C-92EB-421F-AEEB-82E6FFB017FA}"/>
    <cellStyle name="Normal 2 16 21 5" xfId="7957" xr:uid="{83CD1847-35EC-4F99-8FD4-5911F4121456}"/>
    <cellStyle name="Normal 2 16 22" xfId="7958" xr:uid="{4F21CCCA-103E-4E46-B6F0-A59DF604143B}"/>
    <cellStyle name="Normal 2 16 22 2" xfId="7959" xr:uid="{EE18515C-D6BB-47C9-98D7-4E0213CA28C0}"/>
    <cellStyle name="Normal 2 16 22 2 2" xfId="7960" xr:uid="{33CB9406-4380-411E-9CFA-373844DCA17D}"/>
    <cellStyle name="Normal 2 16 22 2 3" xfId="7961" xr:uid="{525971AF-1FDE-47C7-AD90-69202C038452}"/>
    <cellStyle name="Normal 2 16 22 3" xfId="7962" xr:uid="{F2F2FF0E-B711-4B69-B6E9-F3482F5B64C7}"/>
    <cellStyle name="Normal 2 16 22 3 2" xfId="7963" xr:uid="{60CB7297-DFF0-47BD-A442-871A3D65BF70}"/>
    <cellStyle name="Normal 2 16 22 3 3" xfId="7964" xr:uid="{A88D1634-ECF2-4127-8525-1C341E2161D6}"/>
    <cellStyle name="Normal 2 16 22 4" xfId="7965" xr:uid="{FE7B1515-DC18-48D9-BF5E-238ADF5F93A9}"/>
    <cellStyle name="Normal 2 16 22 5" xfId="7966" xr:uid="{68D837A2-DD0A-4356-8E82-1F20D9323F61}"/>
    <cellStyle name="Normal 2 16 23" xfId="7967" xr:uid="{CFB35BDC-00BA-4125-8701-AC573EB4480C}"/>
    <cellStyle name="Normal 2 16 23 2" xfId="7968" xr:uid="{59B2877E-4C39-4B86-8669-E84207DF78F4}"/>
    <cellStyle name="Normal 2 16 23 2 2" xfId="7969" xr:uid="{7CC59575-B420-4DE7-976B-64CC492D0363}"/>
    <cellStyle name="Normal 2 16 23 2 3" xfId="7970" xr:uid="{3C2C5323-34A7-47F3-9AA0-138412BA6F7A}"/>
    <cellStyle name="Normal 2 16 23 3" xfId="7971" xr:uid="{C1E74C07-12B0-48B2-BE1A-10D3ADC5DDCA}"/>
    <cellStyle name="Normal 2 16 23 3 2" xfId="7972" xr:uid="{2498BD45-27CF-42F2-AA10-AE715A6EF565}"/>
    <cellStyle name="Normal 2 16 23 3 3" xfId="7973" xr:uid="{D047B722-70DE-4942-AF81-BDE27207DE6F}"/>
    <cellStyle name="Normal 2 16 23 4" xfId="7974" xr:uid="{D9DEA851-BCA8-467A-857D-AB06C4C858A0}"/>
    <cellStyle name="Normal 2 16 23 5" xfId="7975" xr:uid="{2DC24DC2-B36C-4F16-BF1D-D29B7163BFEB}"/>
    <cellStyle name="Normal 2 16 24" xfId="7976" xr:uid="{F05A1E1E-EA09-4695-9302-58E9C491B1C2}"/>
    <cellStyle name="Normal 2 16 24 2" xfId="7977" xr:uid="{19653EE8-33D2-4486-849C-5174F4A8529B}"/>
    <cellStyle name="Normal 2 16 24 3" xfId="7978" xr:uid="{377FF591-9DD2-442B-9CFE-9F214DFEEA72}"/>
    <cellStyle name="Normal 2 16 25" xfId="7979" xr:uid="{85CA7832-950D-48F0-B607-AB6356833D1A}"/>
    <cellStyle name="Normal 2 16 25 2" xfId="7980" xr:uid="{7364CABE-ABD2-410C-897F-7027246EFD6A}"/>
    <cellStyle name="Normal 2 16 25 3" xfId="7981" xr:uid="{91197F84-BD0F-4B89-88C1-8CA51A853E78}"/>
    <cellStyle name="Normal 2 16 26" xfId="7982" xr:uid="{01591719-C09C-4DE5-896E-CC58ABAE11E7}"/>
    <cellStyle name="Normal 2 16 27" xfId="7983" xr:uid="{544D08B2-1807-4B4A-9561-03A8F7EB42D5}"/>
    <cellStyle name="Normal 2 16 3" xfId="7984" xr:uid="{9875E99C-4123-4143-A206-958ECB6EBCAF}"/>
    <cellStyle name="Normal 2 16 3 2" xfId="7985" xr:uid="{6595894E-3B6A-41A7-909D-6CB29B8E24FB}"/>
    <cellStyle name="Normal 2 16 3 2 2" xfId="7986" xr:uid="{FD73440D-948E-48E7-9BD9-46D0E0C6544C}"/>
    <cellStyle name="Normal 2 16 3 2 3" xfId="7987" xr:uid="{6A17CA2B-9D4B-4099-B228-19A8192D47C4}"/>
    <cellStyle name="Normal 2 16 3 3" xfId="7988" xr:uid="{FC2DA7B2-7415-4B74-9059-8B93A4D8C84A}"/>
    <cellStyle name="Normal 2 16 3 3 2" xfId="7989" xr:uid="{E60C7FCD-7EF8-4BAF-84F0-5FD95D1D1AE8}"/>
    <cellStyle name="Normal 2 16 3 3 3" xfId="7990" xr:uid="{16CC2CBF-AA1C-44B7-83D1-9F9DBEDAB240}"/>
    <cellStyle name="Normal 2 16 3 4" xfId="7991" xr:uid="{94AC0F67-8575-41AC-B018-99C02C4B36F3}"/>
    <cellStyle name="Normal 2 16 3 5" xfId="7992" xr:uid="{FAC3EAD2-C537-4B74-B21E-71B7C2A1F2D7}"/>
    <cellStyle name="Normal 2 16 4" xfId="7993" xr:uid="{E60AC48B-736A-46CE-822E-DFD3A0FA70A8}"/>
    <cellStyle name="Normal 2 16 4 2" xfId="7994" xr:uid="{8E34F0EC-1F74-455B-9666-3402497AD4F8}"/>
    <cellStyle name="Normal 2 16 4 2 2" xfId="7995" xr:uid="{50B3E051-4CEE-46DE-88CC-3B2E07933DAC}"/>
    <cellStyle name="Normal 2 16 4 2 3" xfId="7996" xr:uid="{3AE52ECA-6500-42DE-8F79-3E30C18099C7}"/>
    <cellStyle name="Normal 2 16 4 3" xfId="7997" xr:uid="{142B9B0D-96A4-4D26-B79C-0620602D7DCC}"/>
    <cellStyle name="Normal 2 16 4 3 2" xfId="7998" xr:uid="{EB3203B1-A0C8-46AA-9122-86F5C385BA29}"/>
    <cellStyle name="Normal 2 16 4 3 3" xfId="7999" xr:uid="{0D078111-D1AD-4D5F-B752-EF6D6B330DC7}"/>
    <cellStyle name="Normal 2 16 4 4" xfId="8000" xr:uid="{2B25AB0A-AC3C-4C56-90D5-F6EB97588AD0}"/>
    <cellStyle name="Normal 2 16 4 5" xfId="8001" xr:uid="{1409DD56-F8C7-4C94-A530-21AB9BD74ACE}"/>
    <cellStyle name="Normal 2 16 5" xfId="8002" xr:uid="{3D5E35B0-8C9F-4BC8-B212-29C5CCE90624}"/>
    <cellStyle name="Normal 2 16 5 2" xfId="8003" xr:uid="{D28C3DD7-E8AA-4BD2-8332-395682299519}"/>
    <cellStyle name="Normal 2 16 5 2 2" xfId="8004" xr:uid="{0A20C11E-2819-4D04-9005-41065E778D8D}"/>
    <cellStyle name="Normal 2 16 5 2 3" xfId="8005" xr:uid="{3A5DF6C4-8894-4071-AA05-E68FE6898DC8}"/>
    <cellStyle name="Normal 2 16 5 3" xfId="8006" xr:uid="{5FDCFF57-96F8-422D-96CA-B4AF13F0B883}"/>
    <cellStyle name="Normal 2 16 5 3 2" xfId="8007" xr:uid="{7840BF76-EC91-4D56-AC1B-257FFD6FC066}"/>
    <cellStyle name="Normal 2 16 5 3 3" xfId="8008" xr:uid="{A8D6B9F6-F0F2-435C-ABE0-AB71B3B61A50}"/>
    <cellStyle name="Normal 2 16 5 4" xfId="8009" xr:uid="{4556D009-3C74-43C9-9E56-D53854D58078}"/>
    <cellStyle name="Normal 2 16 5 5" xfId="8010" xr:uid="{BF11D9A0-7129-4EA7-9F87-D5FF43C05966}"/>
    <cellStyle name="Normal 2 16 6" xfId="8011" xr:uid="{ADD56E1D-B630-4EB7-9F62-09260918BB55}"/>
    <cellStyle name="Normal 2 16 6 2" xfId="8012" xr:uid="{E4588B81-B4E7-4749-8C24-6A18FB4749FD}"/>
    <cellStyle name="Normal 2 16 6 2 2" xfId="8013" xr:uid="{BABF33CD-C48D-4162-A958-3D0DF0F76D77}"/>
    <cellStyle name="Normal 2 16 6 2 3" xfId="8014" xr:uid="{261CD0E2-C9F1-454D-921C-314BA0A833A3}"/>
    <cellStyle name="Normal 2 16 6 3" xfId="8015" xr:uid="{B8F354E9-2610-4D78-B2C0-22BDB5A72031}"/>
    <cellStyle name="Normal 2 16 6 3 2" xfId="8016" xr:uid="{94344B8E-3A4A-4CD5-B221-BCE6CE19F29C}"/>
    <cellStyle name="Normal 2 16 6 3 3" xfId="8017" xr:uid="{BF19D1E1-B13D-4D32-9FCD-A7A867CBD26A}"/>
    <cellStyle name="Normal 2 16 6 4" xfId="8018" xr:uid="{292EDC6C-FFBE-4C20-A395-BA6CAE8AFCF8}"/>
    <cellStyle name="Normal 2 16 6 5" xfId="8019" xr:uid="{00845179-9091-40B4-AC72-CE26F81EEDB7}"/>
    <cellStyle name="Normal 2 16 7" xfId="8020" xr:uid="{0C812091-1B58-429C-ADCC-024949AF4D07}"/>
    <cellStyle name="Normal 2 16 7 2" xfId="8021" xr:uid="{2D1DA0FA-D479-495D-886F-1F9F5F090B0D}"/>
    <cellStyle name="Normal 2 16 7 2 2" xfId="8022" xr:uid="{9C8B57FA-CB7C-4534-8C2F-930940DCB4BC}"/>
    <cellStyle name="Normal 2 16 7 2 3" xfId="8023" xr:uid="{AB5E4DDF-3A6A-4E4F-B0C9-64F5F8C95AE8}"/>
    <cellStyle name="Normal 2 16 7 3" xfId="8024" xr:uid="{6221822D-9043-4D34-88F3-AC938D18C062}"/>
    <cellStyle name="Normal 2 16 7 3 2" xfId="8025" xr:uid="{64CD7290-ED92-4443-9E31-BEE1721DDC8D}"/>
    <cellStyle name="Normal 2 16 7 3 3" xfId="8026" xr:uid="{6ADD4A40-6948-4A0D-BD4D-FAEED6DDBC03}"/>
    <cellStyle name="Normal 2 16 7 4" xfId="8027" xr:uid="{E4DBD500-4205-4409-8CD8-6ED47C963ACC}"/>
    <cellStyle name="Normal 2 16 7 5" xfId="8028" xr:uid="{F1C93ED4-59D0-4D10-B238-C8EC26157EDE}"/>
    <cellStyle name="Normal 2 16 8" xfId="8029" xr:uid="{C7F5191B-5433-4A75-A479-2E15B6BC2AB1}"/>
    <cellStyle name="Normal 2 16 8 2" xfId="8030" xr:uid="{4FDDA605-860D-42ED-BE48-B13E13DDAF9B}"/>
    <cellStyle name="Normal 2 16 8 2 2" xfId="8031" xr:uid="{A3325F00-D5BE-4CB1-B48A-7DB53FAB2A2D}"/>
    <cellStyle name="Normal 2 16 8 2 3" xfId="8032" xr:uid="{DED7FAB6-98EF-4CCF-81E1-950EE5BDDA5E}"/>
    <cellStyle name="Normal 2 16 8 3" xfId="8033" xr:uid="{C46C03E5-DAFE-434A-85E0-7FA84B6F9632}"/>
    <cellStyle name="Normal 2 16 8 3 2" xfId="8034" xr:uid="{0577C9CB-D7A6-47DD-8402-4A24DCE3AA49}"/>
    <cellStyle name="Normal 2 16 8 3 3" xfId="8035" xr:uid="{B02E03CC-C000-49C1-96C6-EEEA050B2DD0}"/>
    <cellStyle name="Normal 2 16 8 4" xfId="8036" xr:uid="{5A9158A7-BD22-4BC4-8DD8-2406B0A2FDB6}"/>
    <cellStyle name="Normal 2 16 8 5" xfId="8037" xr:uid="{0D02A8BD-7EC0-4C46-B697-FA3A3A466F11}"/>
    <cellStyle name="Normal 2 16 9" xfId="8038" xr:uid="{64D0998A-71BB-492B-8318-D0E403F22E62}"/>
    <cellStyle name="Normal 2 16 9 2" xfId="8039" xr:uid="{7DEC2B4A-1435-4802-BAAD-C589927DBE6A}"/>
    <cellStyle name="Normal 2 16 9 2 2" xfId="8040" xr:uid="{52366471-79CC-4576-AD40-CE25E7953FA4}"/>
    <cellStyle name="Normal 2 16 9 2 3" xfId="8041" xr:uid="{0ECF8F31-22F7-441F-A6A5-E16BE08EF076}"/>
    <cellStyle name="Normal 2 16 9 3" xfId="8042" xr:uid="{EADA351A-06CF-4F90-B6C4-882CAE28E797}"/>
    <cellStyle name="Normal 2 16 9 3 2" xfId="8043" xr:uid="{7C90A2C7-BEA7-4FFA-8FEF-475F836AE709}"/>
    <cellStyle name="Normal 2 16 9 3 3" xfId="8044" xr:uid="{8BD1E020-EA9E-45C4-A589-C74B892060B4}"/>
    <cellStyle name="Normal 2 16 9 4" xfId="8045" xr:uid="{8295CF23-08A5-4527-8C63-8A7F5BFC8BD4}"/>
    <cellStyle name="Normal 2 16 9 5" xfId="8046" xr:uid="{8D88B218-BBCD-4FBA-A8C2-62748484E2C0}"/>
    <cellStyle name="Normal 2 160" xfId="8047" xr:uid="{F2A254C9-72A3-4D8D-821E-AE36A9105E1A}"/>
    <cellStyle name="Normal 2 160 2" xfId="8048" xr:uid="{F4D53AC1-6E36-46C6-B397-42EA224D0773}"/>
    <cellStyle name="Normal 2 160 2 2" xfId="8049" xr:uid="{7C5AE1AB-4AC5-4217-B297-D97A015E295E}"/>
    <cellStyle name="Normal 2 160 2 3" xfId="8050" xr:uid="{CE3EF0DA-E0BD-410E-81C8-30301E20BC5A}"/>
    <cellStyle name="Normal 2 160 3" xfId="8051" xr:uid="{E5E2C60E-5D3A-4D26-A451-D1E7813C9754}"/>
    <cellStyle name="Normal 2 160 3 2" xfId="8052" xr:uid="{5AE1E2EF-82ED-43D6-8C46-5919E55D605D}"/>
    <cellStyle name="Normal 2 160 3 3" xfId="8053" xr:uid="{FB570AA3-61FF-49B6-A27E-F6B33F2687EA}"/>
    <cellStyle name="Normal 2 160 4" xfId="8054" xr:uid="{C4FD16B2-66C9-4958-B65D-E3E1F9B8CA46}"/>
    <cellStyle name="Normal 2 160 5" xfId="8055" xr:uid="{ED8FC482-7155-45BD-BB52-D9C135F6EBF9}"/>
    <cellStyle name="Normal 2 161" xfId="8056" xr:uid="{204E137F-EBDA-47B3-844E-4E3B4EA4E0FF}"/>
    <cellStyle name="Normal 2 161 2" xfId="8057" xr:uid="{8C1F6461-F2CF-49FE-A802-BA30A197B08C}"/>
    <cellStyle name="Normal 2 161 2 2" xfId="8058" xr:uid="{8FF9FDC9-9774-441E-9EC4-9F406C085845}"/>
    <cellStyle name="Normal 2 161 2 3" xfId="8059" xr:uid="{EC62025E-76C1-4C5E-B409-50C828A4517F}"/>
    <cellStyle name="Normal 2 161 3" xfId="8060" xr:uid="{166689F8-083A-4CFE-81B2-19221094C039}"/>
    <cellStyle name="Normal 2 161 3 2" xfId="8061" xr:uid="{BC60B0B7-8CB4-406E-8B87-19FD5C780341}"/>
    <cellStyle name="Normal 2 161 3 3" xfId="8062" xr:uid="{B908D383-EC23-43BF-B38F-7B87CFB9ADDC}"/>
    <cellStyle name="Normal 2 161 4" xfId="8063" xr:uid="{EF43B5CD-4F5F-4DB6-BB5F-865759D80EBD}"/>
    <cellStyle name="Normal 2 161 5" xfId="8064" xr:uid="{A96A4FA7-5372-4B98-BA60-CDF59955D371}"/>
    <cellStyle name="Normal 2 162" xfId="8065" xr:uid="{259A951F-786B-459B-B73C-DC247F5D64B6}"/>
    <cellStyle name="Normal 2 162 2" xfId="8066" xr:uid="{D1D43152-06DC-4BED-8BC6-BAB6ED18EAD7}"/>
    <cellStyle name="Normal 2 162 2 2" xfId="8067" xr:uid="{C7FECCF3-9378-424A-BC4B-873DB926C092}"/>
    <cellStyle name="Normal 2 162 2 3" xfId="8068" xr:uid="{6C58E44A-38C9-4993-A359-AA42D78B5F10}"/>
    <cellStyle name="Normal 2 162 3" xfId="8069" xr:uid="{1CE376E8-27CC-430E-8F94-1A44F255DD73}"/>
    <cellStyle name="Normal 2 162 3 2" xfId="8070" xr:uid="{A25EF931-EE28-431C-A228-3A6F21715017}"/>
    <cellStyle name="Normal 2 162 3 3" xfId="8071" xr:uid="{A04A13AE-BD5A-49CF-AE8F-3868537861DA}"/>
    <cellStyle name="Normal 2 162 4" xfId="8072" xr:uid="{E87648DB-817B-49A5-B372-06D7FD2C73C3}"/>
    <cellStyle name="Normal 2 162 5" xfId="8073" xr:uid="{64530A00-9226-434A-BC4F-B1655EAD62D2}"/>
    <cellStyle name="Normal 2 163" xfId="8074" xr:uid="{13DE431A-A488-4B78-900A-71CAE0E23195}"/>
    <cellStyle name="Normal 2 163 2" xfId="8075" xr:uid="{965AA8AD-8842-4421-BD3E-A8B7B2258EF9}"/>
    <cellStyle name="Normal 2 163 2 2" xfId="8076" xr:uid="{22F2B507-824C-4D9F-9BAA-12341D5EAD00}"/>
    <cellStyle name="Normal 2 163 2 3" xfId="8077" xr:uid="{0D24792D-79EF-496B-B5BC-D5A1561887B6}"/>
    <cellStyle name="Normal 2 163 3" xfId="8078" xr:uid="{97644BF5-88F4-41C7-955F-A4ABC482F254}"/>
    <cellStyle name="Normal 2 163 3 2" xfId="8079" xr:uid="{49482647-6E91-424B-BEDF-D14DACA7A3BC}"/>
    <cellStyle name="Normal 2 163 3 3" xfId="8080" xr:uid="{02E56966-0425-4859-91AE-9B62AEC5660F}"/>
    <cellStyle name="Normal 2 163 4" xfId="8081" xr:uid="{5A3BC098-5AB6-4720-B160-FB328DA7583B}"/>
    <cellStyle name="Normal 2 163 5" xfId="8082" xr:uid="{ABD23166-D9BB-4D49-B62D-05985281896C}"/>
    <cellStyle name="Normal 2 164" xfId="8083" xr:uid="{FD9E19C3-A982-43A9-B9F2-A7FF02923D62}"/>
    <cellStyle name="Normal 2 164 2" xfId="8084" xr:uid="{DB0A1923-70FB-4C38-922D-4DDD532745DB}"/>
    <cellStyle name="Normal 2 164 2 2" xfId="8085" xr:uid="{E50D19FE-8846-4EE0-9F92-FA356A2FBB58}"/>
    <cellStyle name="Normal 2 164 2 3" xfId="8086" xr:uid="{CFE133B3-9F36-40AA-BF93-6D9EBD5FB539}"/>
    <cellStyle name="Normal 2 164 3" xfId="8087" xr:uid="{1F0942F7-ECA3-4926-A263-88B8070270E7}"/>
    <cellStyle name="Normal 2 164 3 2" xfId="8088" xr:uid="{A9D44B91-8B38-40AE-A743-EBE1C6110246}"/>
    <cellStyle name="Normal 2 164 3 3" xfId="8089" xr:uid="{1477CA29-D417-4238-A2A7-F0EED530A0D6}"/>
    <cellStyle name="Normal 2 164 4" xfId="8090" xr:uid="{4F01E629-1263-4C4E-83A8-C0123F96EA72}"/>
    <cellStyle name="Normal 2 164 5" xfId="8091" xr:uid="{F77C7D65-F047-43B0-882F-5B9761989D6C}"/>
    <cellStyle name="Normal 2 165" xfId="8092" xr:uid="{A1D889BE-D853-4D10-A01B-2D14B8D1A53C}"/>
    <cellStyle name="Normal 2 165 2" xfId="8093" xr:uid="{AAEECECB-3AAA-4646-B2B2-2796B98C28EB}"/>
    <cellStyle name="Normal 2 165 2 2" xfId="8094" xr:uid="{BC9FBCEE-E0ED-4F14-98BC-5E9D9C2F3E57}"/>
    <cellStyle name="Normal 2 165 2 3" xfId="8095" xr:uid="{1F61269A-8E62-434A-A365-CEA9C3C7C689}"/>
    <cellStyle name="Normal 2 165 3" xfId="8096" xr:uid="{F56A321D-5A44-408E-A032-5F457F81B7A8}"/>
    <cellStyle name="Normal 2 165 3 2" xfId="8097" xr:uid="{0FB0250E-619B-435A-B933-846B74C3317F}"/>
    <cellStyle name="Normal 2 165 3 3" xfId="8098" xr:uid="{EE03436A-0BDE-4C6D-B738-64AE1142769D}"/>
    <cellStyle name="Normal 2 165 4" xfId="8099" xr:uid="{865BBCC0-E323-4C56-AC5A-48BAB6B51EC8}"/>
    <cellStyle name="Normal 2 165 5" xfId="8100" xr:uid="{44D83EA6-983E-478B-9A1D-0BBC1671631F}"/>
    <cellStyle name="Normal 2 166" xfId="8101" xr:uid="{939C5308-67C6-48E5-AF23-36BA3512E5EE}"/>
    <cellStyle name="Normal 2 166 2" xfId="8102" xr:uid="{21B8A522-D2AF-4F36-AF12-11813BB76329}"/>
    <cellStyle name="Normal 2 166 2 2" xfId="8103" xr:uid="{32C33B30-F935-4E79-88CB-556C59E05A6D}"/>
    <cellStyle name="Normal 2 166 2 3" xfId="8104" xr:uid="{40114C12-5ECD-4FD0-8921-1A9C58726A04}"/>
    <cellStyle name="Normal 2 166 3" xfId="8105" xr:uid="{DD482AEC-EC78-4349-B4DE-FDF67A054D57}"/>
    <cellStyle name="Normal 2 166 3 2" xfId="8106" xr:uid="{4AFBEA0F-D705-477A-AEAB-6BC689F0500B}"/>
    <cellStyle name="Normal 2 166 3 3" xfId="8107" xr:uid="{B2F9FEA7-0B77-4FF6-AE65-97B8C0B5FA64}"/>
    <cellStyle name="Normal 2 166 4" xfId="8108" xr:uid="{D80914DB-59AB-4CBB-9E54-1EFDBA816FF5}"/>
    <cellStyle name="Normal 2 166 5" xfId="8109" xr:uid="{B163C8E4-36EA-4101-843E-4E05FC9B458E}"/>
    <cellStyle name="Normal 2 167" xfId="8110" xr:uid="{14A9926D-3364-411A-83D1-D0F202DB8EE3}"/>
    <cellStyle name="Normal 2 167 2" xfId="8111" xr:uid="{E7697EF3-1CA6-44FC-ADCC-95630C2CB804}"/>
    <cellStyle name="Normal 2 167 2 2" xfId="8112" xr:uid="{D4DFE042-2D8D-45EA-8BD8-36204EF69B26}"/>
    <cellStyle name="Normal 2 167 2 3" xfId="8113" xr:uid="{139E52E7-6271-4950-A374-E1EE114797CA}"/>
    <cellStyle name="Normal 2 167 3" xfId="8114" xr:uid="{27BC1B79-F922-48F2-9797-A47D0CEE0DF7}"/>
    <cellStyle name="Normal 2 167 3 2" xfId="8115" xr:uid="{0BB7DFCA-22B7-4400-8486-2E2E330E60FF}"/>
    <cellStyle name="Normal 2 167 3 3" xfId="8116" xr:uid="{D07228EF-BD22-4EA8-BAAF-57E5E73DC944}"/>
    <cellStyle name="Normal 2 167 4" xfId="8117" xr:uid="{B675E3BF-19E9-4818-BF48-12C1C314A695}"/>
    <cellStyle name="Normal 2 167 5" xfId="8118" xr:uid="{8EC70061-CE53-4A80-8B39-4ED2B883B5D1}"/>
    <cellStyle name="Normal 2 168" xfId="8119" xr:uid="{AF53A78B-B8F1-4982-9225-A4477AC8DB9A}"/>
    <cellStyle name="Normal 2 168 2" xfId="8120" xr:uid="{105F914E-C9CB-4ED4-8139-BAB245B5AE74}"/>
    <cellStyle name="Normal 2 168 2 2" xfId="8121" xr:uid="{03E51E26-69CC-4028-B862-E53061AF20B0}"/>
    <cellStyle name="Normal 2 168 2 3" xfId="8122" xr:uid="{124341A9-A9CB-4251-8956-A28088F5321D}"/>
    <cellStyle name="Normal 2 168 3" xfId="8123" xr:uid="{365D81C0-DE0A-40B8-BC9A-C3034BEC413D}"/>
    <cellStyle name="Normal 2 168 3 2" xfId="8124" xr:uid="{3BA4CA8B-DCAA-4BB8-B597-219BE3916325}"/>
    <cellStyle name="Normal 2 168 3 3" xfId="8125" xr:uid="{9E6331DC-33B5-46A5-97FD-3AFA3B31882F}"/>
    <cellStyle name="Normal 2 168 4" xfId="8126" xr:uid="{E029CDF9-2387-4A04-B2F3-D257B8B17F70}"/>
    <cellStyle name="Normal 2 168 5" xfId="8127" xr:uid="{9973B564-ACAA-44A2-AB71-194DD9843906}"/>
    <cellStyle name="Normal 2 169" xfId="8128" xr:uid="{79B24748-B50E-4F06-B320-9C3BE72F7BED}"/>
    <cellStyle name="Normal 2 169 2" xfId="8129" xr:uid="{7FF9A988-6335-455A-97B7-7D5003563C5A}"/>
    <cellStyle name="Normal 2 169 2 2" xfId="8130" xr:uid="{0BCF4A71-B3DA-435C-B95E-08541A7D937A}"/>
    <cellStyle name="Normal 2 169 2 3" xfId="8131" xr:uid="{E62FB9B6-6D72-4232-B66A-1DEA1650B9DC}"/>
    <cellStyle name="Normal 2 169 3" xfId="8132" xr:uid="{6D9CF6E1-E6B6-45D1-80A5-85B59901C155}"/>
    <cellStyle name="Normal 2 169 3 2" xfId="8133" xr:uid="{5463055E-07E2-4F60-B4D4-D9C3AC77E984}"/>
    <cellStyle name="Normal 2 169 3 3" xfId="8134" xr:uid="{4B922A35-9359-4A46-980E-863822FA4649}"/>
    <cellStyle name="Normal 2 169 4" xfId="8135" xr:uid="{77A081B2-BA5B-42BC-B8A7-DC734B35E491}"/>
    <cellStyle name="Normal 2 169 5" xfId="8136" xr:uid="{2A445F97-846E-4EB0-ABDB-1D5F420EE428}"/>
    <cellStyle name="Normal 2 17" xfId="8137" xr:uid="{F2E3C424-38C6-45AD-89E4-59A3751B3E16}"/>
    <cellStyle name="Normal 2 17 10" xfId="8138" xr:uid="{B6804965-93AB-4AAC-B2C8-47FEF7F211AD}"/>
    <cellStyle name="Normal 2 17 10 2" xfId="8139" xr:uid="{182866FA-DBA9-4BB3-AD31-D1F214F3695C}"/>
    <cellStyle name="Normal 2 17 10 2 2" xfId="8140" xr:uid="{F06A0CF6-445B-4451-80D4-8F1D323EBACF}"/>
    <cellStyle name="Normal 2 17 10 2 3" xfId="8141" xr:uid="{B516D85C-0FF5-4058-BC05-B0E0762741C1}"/>
    <cellStyle name="Normal 2 17 10 3" xfId="8142" xr:uid="{B9171F62-489E-4F6E-A1D2-96072F5B9923}"/>
    <cellStyle name="Normal 2 17 10 3 2" xfId="8143" xr:uid="{39978570-9C83-4ED6-A78B-2C3829A0EFAC}"/>
    <cellStyle name="Normal 2 17 10 3 3" xfId="8144" xr:uid="{A816CFD3-22F1-4FDD-84DF-528E4F3543AD}"/>
    <cellStyle name="Normal 2 17 10 4" xfId="8145" xr:uid="{67BF0F52-71D1-409E-AA5E-41B469460CDF}"/>
    <cellStyle name="Normal 2 17 10 5" xfId="8146" xr:uid="{6DFA39A4-EB07-4913-9E0B-040D268681D8}"/>
    <cellStyle name="Normal 2 17 11" xfId="8147" xr:uid="{34D4C7B5-DBED-42CB-8A01-59CA769A2130}"/>
    <cellStyle name="Normal 2 17 11 2" xfId="8148" xr:uid="{1472C1D9-F222-440E-BADA-6C681C7CF9CF}"/>
    <cellStyle name="Normal 2 17 11 2 2" xfId="8149" xr:uid="{A96CD761-96EF-41BB-9EC7-1DA3DFE32298}"/>
    <cellStyle name="Normal 2 17 11 2 3" xfId="8150" xr:uid="{965FB276-1B44-41DD-9D50-3EBDF6A6F0D2}"/>
    <cellStyle name="Normal 2 17 11 3" xfId="8151" xr:uid="{C696E2F3-68FE-4EFA-BE00-04BF43E2AE90}"/>
    <cellStyle name="Normal 2 17 11 3 2" xfId="8152" xr:uid="{21C55B2D-3209-4EE3-984F-34AEACEED8AF}"/>
    <cellStyle name="Normal 2 17 11 3 3" xfId="8153" xr:uid="{15D43D5D-BB5F-4D41-84AD-8A326BD309B0}"/>
    <cellStyle name="Normal 2 17 11 4" xfId="8154" xr:uid="{7A9B461F-A504-4C83-8053-391CB3219E8F}"/>
    <cellStyle name="Normal 2 17 11 5" xfId="8155" xr:uid="{CDAF177E-235E-4C8D-A0CE-55E5A2EA9391}"/>
    <cellStyle name="Normal 2 17 12" xfId="8156" xr:uid="{86A461B0-EFDE-41E5-85D8-ACCCB960A564}"/>
    <cellStyle name="Normal 2 17 12 2" xfId="8157" xr:uid="{A479DC80-04E4-43DB-BF08-00ECAAAB5773}"/>
    <cellStyle name="Normal 2 17 12 2 2" xfId="8158" xr:uid="{C0DA8495-3540-4CF9-9D54-24E5F0B8D609}"/>
    <cellStyle name="Normal 2 17 12 2 3" xfId="8159" xr:uid="{4C886C1B-9489-442D-AFB5-55D96D2F3BBF}"/>
    <cellStyle name="Normal 2 17 12 3" xfId="8160" xr:uid="{E93A430A-B23E-489A-BFE3-2B8D3F8EC6C2}"/>
    <cellStyle name="Normal 2 17 12 3 2" xfId="8161" xr:uid="{FE4B9E1A-E5EF-47F3-A5E1-81DDA13402F9}"/>
    <cellStyle name="Normal 2 17 12 3 3" xfId="8162" xr:uid="{66556DF6-4B88-4451-B9F7-8D2DE2AECBCA}"/>
    <cellStyle name="Normal 2 17 12 4" xfId="8163" xr:uid="{FDC6E622-9FEB-4204-8955-09FDE3815650}"/>
    <cellStyle name="Normal 2 17 12 5" xfId="8164" xr:uid="{D65F2AE9-73BC-4C59-B127-1D888A7BAD40}"/>
    <cellStyle name="Normal 2 17 13" xfId="8165" xr:uid="{4978AF98-4A39-476B-8B2D-9A75F9999ED4}"/>
    <cellStyle name="Normal 2 17 13 2" xfId="8166" xr:uid="{3E1C34AD-2FC4-4638-826C-792CA1738E0C}"/>
    <cellStyle name="Normal 2 17 13 2 2" xfId="8167" xr:uid="{7FB7EB3F-800E-4877-9DA8-223CE90CBDC2}"/>
    <cellStyle name="Normal 2 17 13 2 3" xfId="8168" xr:uid="{651C1BD7-D2C6-493A-A452-2C4697CE2385}"/>
    <cellStyle name="Normal 2 17 13 3" xfId="8169" xr:uid="{13B19068-068B-4288-B655-05CA72F5501E}"/>
    <cellStyle name="Normal 2 17 13 3 2" xfId="8170" xr:uid="{EB26AE72-7543-43BE-AF77-59F9215D56D9}"/>
    <cellStyle name="Normal 2 17 13 3 3" xfId="8171" xr:uid="{600CAD3E-0350-43C0-8914-0F604DF52385}"/>
    <cellStyle name="Normal 2 17 13 4" xfId="8172" xr:uid="{E1E0552A-E7B7-4D23-A0B7-648D35DC643B}"/>
    <cellStyle name="Normal 2 17 13 5" xfId="8173" xr:uid="{A0EAD8E2-9726-4EBF-96B8-748A3EFA36C8}"/>
    <cellStyle name="Normal 2 17 14" xfId="8174" xr:uid="{ADFE169A-8FE8-4A73-9F55-6F8C0AD5E91F}"/>
    <cellStyle name="Normal 2 17 14 2" xfId="8175" xr:uid="{AE81E376-50E4-4157-90A0-C6208DF3B4EA}"/>
    <cellStyle name="Normal 2 17 14 2 2" xfId="8176" xr:uid="{B05AA619-4A4A-4B98-BD64-8EFFB3E927D5}"/>
    <cellStyle name="Normal 2 17 14 2 3" xfId="8177" xr:uid="{80375FC1-181E-4059-B955-8C699B35D40D}"/>
    <cellStyle name="Normal 2 17 14 3" xfId="8178" xr:uid="{7524639B-411E-4603-8C10-7B21A05D8A4E}"/>
    <cellStyle name="Normal 2 17 14 3 2" xfId="8179" xr:uid="{2C92A79E-373D-4172-8E69-34898AB30C88}"/>
    <cellStyle name="Normal 2 17 14 3 3" xfId="8180" xr:uid="{04578786-25C0-428C-88B7-F462BDDFB23F}"/>
    <cellStyle name="Normal 2 17 14 4" xfId="8181" xr:uid="{AC2359AE-128C-4C3E-8C0E-D9B73E0C989C}"/>
    <cellStyle name="Normal 2 17 14 5" xfId="8182" xr:uid="{ADB6EA84-82B5-4AC0-BE58-2D6C4A311289}"/>
    <cellStyle name="Normal 2 17 15" xfId="8183" xr:uid="{2C880D4D-854F-4FE2-98FE-A5A3AA98195E}"/>
    <cellStyle name="Normal 2 17 15 2" xfId="8184" xr:uid="{08B6318F-D7CF-4F46-8A6F-F7F825696FD2}"/>
    <cellStyle name="Normal 2 17 15 2 2" xfId="8185" xr:uid="{D4705437-30ED-433D-B8DF-0EA663D97B6E}"/>
    <cellStyle name="Normal 2 17 15 2 3" xfId="8186" xr:uid="{AC0BDFCA-E0B8-44BB-B198-866B1E934287}"/>
    <cellStyle name="Normal 2 17 15 3" xfId="8187" xr:uid="{21D21A83-229F-4F3B-9288-89389EBBA82E}"/>
    <cellStyle name="Normal 2 17 15 3 2" xfId="8188" xr:uid="{C94BAFAC-436A-4782-B536-4C3F8F15534C}"/>
    <cellStyle name="Normal 2 17 15 3 3" xfId="8189" xr:uid="{15564D11-02D1-4AF3-9F41-D1A648C5BC8B}"/>
    <cellStyle name="Normal 2 17 15 4" xfId="8190" xr:uid="{1C001E6A-EAF1-43CE-B276-9EE78EB2EB33}"/>
    <cellStyle name="Normal 2 17 15 5" xfId="8191" xr:uid="{879B3E8A-76CE-4938-B2CC-55ECEDF5E078}"/>
    <cellStyle name="Normal 2 17 16" xfId="8192" xr:uid="{AC84D885-A55A-4A9C-8343-8EE088D12F2C}"/>
    <cellStyle name="Normal 2 17 16 2" xfId="8193" xr:uid="{064466F5-D1DE-4987-9734-585A900402E6}"/>
    <cellStyle name="Normal 2 17 16 2 2" xfId="8194" xr:uid="{F691762C-104C-40F9-8F45-E0B85475804A}"/>
    <cellStyle name="Normal 2 17 16 2 3" xfId="8195" xr:uid="{E44C2635-C49F-4F3A-B64A-0C2C68A62055}"/>
    <cellStyle name="Normal 2 17 16 3" xfId="8196" xr:uid="{7FB57276-D709-4A39-955F-4137FB68E95F}"/>
    <cellStyle name="Normal 2 17 16 3 2" xfId="8197" xr:uid="{1DA10295-6E86-4054-965E-26D97457EC19}"/>
    <cellStyle name="Normal 2 17 16 3 3" xfId="8198" xr:uid="{5FF3786E-D334-4362-A961-D1792A9AC495}"/>
    <cellStyle name="Normal 2 17 16 4" xfId="8199" xr:uid="{D758C757-A875-48BC-BAF9-9F705BECCFCA}"/>
    <cellStyle name="Normal 2 17 16 5" xfId="8200" xr:uid="{626AC30D-BCED-468E-8B86-2320102848EB}"/>
    <cellStyle name="Normal 2 17 17" xfId="8201" xr:uid="{E858B0CB-DA33-46D2-A15B-1FF002C33D98}"/>
    <cellStyle name="Normal 2 17 17 2" xfId="8202" xr:uid="{D75F4569-BE6E-48FB-BE84-86F4A9D825B0}"/>
    <cellStyle name="Normal 2 17 17 2 2" xfId="8203" xr:uid="{F53DF8A8-366F-4E44-9D71-DFC68B33AD23}"/>
    <cellStyle name="Normal 2 17 17 2 3" xfId="8204" xr:uid="{EB2E2195-3151-40A2-BA02-9553170417B3}"/>
    <cellStyle name="Normal 2 17 17 3" xfId="8205" xr:uid="{C9741A14-A8CC-4F62-A2DB-374B783BD855}"/>
    <cellStyle name="Normal 2 17 17 3 2" xfId="8206" xr:uid="{1C9A0640-9647-4E7C-9E50-CAA1136BD3BE}"/>
    <cellStyle name="Normal 2 17 17 3 3" xfId="8207" xr:uid="{AFF97A10-94B3-4FD1-B196-429B9FAE955B}"/>
    <cellStyle name="Normal 2 17 17 4" xfId="8208" xr:uid="{B60339F7-2C52-44E2-941E-742A6789946C}"/>
    <cellStyle name="Normal 2 17 17 5" xfId="8209" xr:uid="{9872A4AC-912A-472B-8422-AE4D2DB67D09}"/>
    <cellStyle name="Normal 2 17 18" xfId="8210" xr:uid="{34CAF805-CEF6-421C-AF9C-65F0765B42B6}"/>
    <cellStyle name="Normal 2 17 18 2" xfId="8211" xr:uid="{DA22B1E5-F6FD-47CA-8175-A42F9E402B44}"/>
    <cellStyle name="Normal 2 17 18 2 2" xfId="8212" xr:uid="{F6BB11C5-9477-4317-98E9-248487D4B948}"/>
    <cellStyle name="Normal 2 17 18 2 3" xfId="8213" xr:uid="{7B7D8CD3-7A30-4626-966E-E8292F66CA9C}"/>
    <cellStyle name="Normal 2 17 18 3" xfId="8214" xr:uid="{997641C6-49DC-4A7D-AC70-7729D1660B64}"/>
    <cellStyle name="Normal 2 17 18 3 2" xfId="8215" xr:uid="{3462DA20-A69B-44E9-81C0-EAC19150A36C}"/>
    <cellStyle name="Normal 2 17 18 3 3" xfId="8216" xr:uid="{E618E170-64E6-4FE1-88F8-0AD91650DFEC}"/>
    <cellStyle name="Normal 2 17 18 4" xfId="8217" xr:uid="{599192F8-840D-439E-A2BA-EA54DFA67F56}"/>
    <cellStyle name="Normal 2 17 18 5" xfId="8218" xr:uid="{F713D025-4CB3-4FCB-B700-96F11F8055E6}"/>
    <cellStyle name="Normal 2 17 19" xfId="8219" xr:uid="{9B747AEE-7D31-45D3-B47A-ACF57A077120}"/>
    <cellStyle name="Normal 2 17 19 2" xfId="8220" xr:uid="{007736AD-5949-4C66-B774-B2FF2D1D2E32}"/>
    <cellStyle name="Normal 2 17 19 2 2" xfId="8221" xr:uid="{F7E55D18-C24B-40BD-A43F-3EC6FE4D13DD}"/>
    <cellStyle name="Normal 2 17 19 2 3" xfId="8222" xr:uid="{D900BE92-0AE3-4BDD-844C-61EC639D71E3}"/>
    <cellStyle name="Normal 2 17 19 3" xfId="8223" xr:uid="{33EE525B-3C8A-47C2-AE88-BC0109BF0CDD}"/>
    <cellStyle name="Normal 2 17 19 3 2" xfId="8224" xr:uid="{5C970732-067C-4FA2-86E7-EA6A38268D75}"/>
    <cellStyle name="Normal 2 17 19 3 3" xfId="8225" xr:uid="{4274614F-B6BC-4590-A143-117236CE5893}"/>
    <cellStyle name="Normal 2 17 19 4" xfId="8226" xr:uid="{5B2AF8A7-E648-4B10-815B-FCADC8A5DF8C}"/>
    <cellStyle name="Normal 2 17 19 5" xfId="8227" xr:uid="{B6667944-AA24-4C43-86CF-2A7BA2F26F0D}"/>
    <cellStyle name="Normal 2 17 2" xfId="8228" xr:uid="{16A19CCB-F9A7-4BDB-8060-087AC793478E}"/>
    <cellStyle name="Normal 2 17 2 2" xfId="8229" xr:uid="{E88C1D62-2251-4E2A-B5B4-80B43CCCCCB3}"/>
    <cellStyle name="Normal 2 17 2 2 2" xfId="8230" xr:uid="{5B3173B8-561A-4313-A8C6-7B5905AC726B}"/>
    <cellStyle name="Normal 2 17 2 2 3" xfId="8231" xr:uid="{EA651FF3-E97C-41F0-A5FA-F0CA2F4C6B0E}"/>
    <cellStyle name="Normal 2 17 2 3" xfId="8232" xr:uid="{AC5FF1F3-5F42-44E5-85E6-4DCD48C5CDE5}"/>
    <cellStyle name="Normal 2 17 2 3 2" xfId="8233" xr:uid="{A9B06C2E-ABD5-4022-83FD-91E97181B9DA}"/>
    <cellStyle name="Normal 2 17 2 3 3" xfId="8234" xr:uid="{AE798E99-48D8-4953-9011-2897FEA22A93}"/>
    <cellStyle name="Normal 2 17 2 4" xfId="8235" xr:uid="{97D82421-9E3E-480F-85EA-6389639BECA1}"/>
    <cellStyle name="Normal 2 17 2 5" xfId="8236" xr:uid="{AF9CB189-B34F-4162-906B-CAB7B27BE88C}"/>
    <cellStyle name="Normal 2 17 20" xfId="8237" xr:uid="{B11D9B34-D9A9-4126-9AF6-A4163FADE924}"/>
    <cellStyle name="Normal 2 17 20 2" xfId="8238" xr:uid="{D5A91ADB-1D4C-4BB3-979D-9BD0BAF5E40D}"/>
    <cellStyle name="Normal 2 17 20 2 2" xfId="8239" xr:uid="{0CE6DD52-9FFC-41CF-9FCA-584CBED94FE4}"/>
    <cellStyle name="Normal 2 17 20 2 3" xfId="8240" xr:uid="{415D4892-14BE-4C2E-841D-816C865A1103}"/>
    <cellStyle name="Normal 2 17 20 3" xfId="8241" xr:uid="{7F66C7BD-22A5-41D3-AD0D-3A7111382787}"/>
    <cellStyle name="Normal 2 17 20 3 2" xfId="8242" xr:uid="{11C34560-6A96-4BA7-81C3-CE044D0F43AA}"/>
    <cellStyle name="Normal 2 17 20 3 3" xfId="8243" xr:uid="{1EB157EF-E2B9-46EB-835C-962BFDACD92C}"/>
    <cellStyle name="Normal 2 17 20 4" xfId="8244" xr:uid="{C348556A-0EDA-4EA1-94E9-2E89D4D917BC}"/>
    <cellStyle name="Normal 2 17 20 5" xfId="8245" xr:uid="{39395C6C-CA69-45EF-B21C-9DB44507FBE9}"/>
    <cellStyle name="Normal 2 17 21" xfId="8246" xr:uid="{F212625F-27BF-4354-881E-04B27BBBB0C8}"/>
    <cellStyle name="Normal 2 17 21 2" xfId="8247" xr:uid="{3C683BE4-574F-4ADE-9FC5-40A030F33E93}"/>
    <cellStyle name="Normal 2 17 21 2 2" xfId="8248" xr:uid="{D33E7DB2-0543-4D70-9AD3-DB023ABAFDCB}"/>
    <cellStyle name="Normal 2 17 21 2 3" xfId="8249" xr:uid="{E85600CA-C1FB-410B-A676-7795B38AC25B}"/>
    <cellStyle name="Normal 2 17 21 3" xfId="8250" xr:uid="{7DD19D61-8B81-4A92-93D9-DCF935D3D169}"/>
    <cellStyle name="Normal 2 17 21 3 2" xfId="8251" xr:uid="{882854ED-76B2-4325-B454-DCD0B0E4158C}"/>
    <cellStyle name="Normal 2 17 21 3 3" xfId="8252" xr:uid="{2D807B87-8508-43BC-BF2D-7438E84FF68E}"/>
    <cellStyle name="Normal 2 17 21 4" xfId="8253" xr:uid="{A7E7F65D-AB5F-4541-8052-339683DED446}"/>
    <cellStyle name="Normal 2 17 21 5" xfId="8254" xr:uid="{D68AB092-F826-4C2A-932B-D7C9A59276A6}"/>
    <cellStyle name="Normal 2 17 22" xfId="8255" xr:uid="{B92E30E9-4A13-4A72-AF52-D17A9FCB0472}"/>
    <cellStyle name="Normal 2 17 22 2" xfId="8256" xr:uid="{03590567-BDA3-4E56-81E7-166F6AADE804}"/>
    <cellStyle name="Normal 2 17 22 2 2" xfId="8257" xr:uid="{AC7DF85D-9458-4B54-AF56-A261D9E21671}"/>
    <cellStyle name="Normal 2 17 22 2 3" xfId="8258" xr:uid="{0F23D082-216A-42BA-A1CD-FC8E6025DA05}"/>
    <cellStyle name="Normal 2 17 22 3" xfId="8259" xr:uid="{1128F432-8D1C-485A-AA4C-4CAF33FDCAAB}"/>
    <cellStyle name="Normal 2 17 22 3 2" xfId="8260" xr:uid="{40F779F5-2B26-4E7E-8472-A1333D85E1C0}"/>
    <cellStyle name="Normal 2 17 22 3 3" xfId="8261" xr:uid="{BF50BFFF-5DDA-435F-9EF1-294AEEC2C49A}"/>
    <cellStyle name="Normal 2 17 22 4" xfId="8262" xr:uid="{34EA9378-96DE-4A04-85D4-C98B722E8618}"/>
    <cellStyle name="Normal 2 17 22 5" xfId="8263" xr:uid="{0AE8BBDE-8DE4-465C-B9E5-7C447A02C450}"/>
    <cellStyle name="Normal 2 17 23" xfId="8264" xr:uid="{7966385E-72CD-40AA-8275-9FBD0DE60FCC}"/>
    <cellStyle name="Normal 2 17 23 2" xfId="8265" xr:uid="{5EFD4A12-78EB-4AB4-8FB1-ECC9BC7FE8C2}"/>
    <cellStyle name="Normal 2 17 23 2 2" xfId="8266" xr:uid="{75A12D92-9BBD-4FB3-A2AB-91C100A33342}"/>
    <cellStyle name="Normal 2 17 23 2 3" xfId="8267" xr:uid="{376621C0-E207-4291-B85B-F8CD9E6E250B}"/>
    <cellStyle name="Normal 2 17 23 3" xfId="8268" xr:uid="{6CE243ED-2B3F-433A-AF12-74CE9539BB9D}"/>
    <cellStyle name="Normal 2 17 23 3 2" xfId="8269" xr:uid="{9432B5EC-E303-4D97-963F-64F5E1D048EB}"/>
    <cellStyle name="Normal 2 17 23 3 3" xfId="8270" xr:uid="{1E7535F3-9C74-413A-8A22-D1BF327468A1}"/>
    <cellStyle name="Normal 2 17 23 4" xfId="8271" xr:uid="{DD6C0964-3C67-41CB-BE6D-E98C95EF58A1}"/>
    <cellStyle name="Normal 2 17 23 5" xfId="8272" xr:uid="{8B82EFBF-A64C-4344-AA6D-0CD96C447098}"/>
    <cellStyle name="Normal 2 17 24" xfId="8273" xr:uid="{3A932857-D0A1-4103-9454-E7005B925B7E}"/>
    <cellStyle name="Normal 2 17 24 2" xfId="8274" xr:uid="{6AC75F6C-0AA8-4208-A961-465944E65E9A}"/>
    <cellStyle name="Normal 2 17 24 3" xfId="8275" xr:uid="{06C2CD91-D3EB-417A-AA4D-FD489B5D6CEB}"/>
    <cellStyle name="Normal 2 17 25" xfId="8276" xr:uid="{A873ED01-7DF4-4850-A3B9-86550E366045}"/>
    <cellStyle name="Normal 2 17 25 2" xfId="8277" xr:uid="{2A9A55B6-5F60-4D92-BEDF-AEFB3A1A24CE}"/>
    <cellStyle name="Normal 2 17 25 3" xfId="8278" xr:uid="{3D919CCC-0A61-42FB-9622-09DB0A7D8744}"/>
    <cellStyle name="Normal 2 17 26" xfId="8279" xr:uid="{21E179A0-AD86-4A66-8C91-F8F7DFF2CEB6}"/>
    <cellStyle name="Normal 2 17 27" xfId="8280" xr:uid="{4554939B-1E69-4FF4-B7F5-D7AA941A1913}"/>
    <cellStyle name="Normal 2 17 3" xfId="8281" xr:uid="{2D06830A-9079-4461-A358-080A8B598136}"/>
    <cellStyle name="Normal 2 17 3 2" xfId="8282" xr:uid="{509CE921-B897-422D-AD1B-A3E15719F6B7}"/>
    <cellStyle name="Normal 2 17 3 2 2" xfId="8283" xr:uid="{81528CA8-BB3D-421E-A8FE-5944A5A446EC}"/>
    <cellStyle name="Normal 2 17 3 2 3" xfId="8284" xr:uid="{F547D449-F6BF-4AE0-BBB3-50437D4ABB9D}"/>
    <cellStyle name="Normal 2 17 3 3" xfId="8285" xr:uid="{25729CA5-3733-457B-9F6E-BE0529A9E67D}"/>
    <cellStyle name="Normal 2 17 3 3 2" xfId="8286" xr:uid="{B1830ADF-A0E7-489C-A0F2-9030785F92C6}"/>
    <cellStyle name="Normal 2 17 3 3 3" xfId="8287" xr:uid="{88731049-D956-49D1-B3D2-BF4EB3992FC6}"/>
    <cellStyle name="Normal 2 17 3 4" xfId="8288" xr:uid="{E68E4C85-1EFD-4AD2-B205-4CB911CA01DE}"/>
    <cellStyle name="Normal 2 17 3 5" xfId="8289" xr:uid="{28BA8193-860C-406A-8DF6-B239F143E4D4}"/>
    <cellStyle name="Normal 2 17 4" xfId="8290" xr:uid="{6CC0B6E1-6CE8-4D6C-8C24-4724AB9AB37C}"/>
    <cellStyle name="Normal 2 17 4 2" xfId="8291" xr:uid="{E0222216-5227-4360-BC8C-428C05254695}"/>
    <cellStyle name="Normal 2 17 4 2 2" xfId="8292" xr:uid="{93372DA7-9574-4F2E-827E-975DCEA6874E}"/>
    <cellStyle name="Normal 2 17 4 2 3" xfId="8293" xr:uid="{28D23387-80D2-4816-83BE-9FEC424779AE}"/>
    <cellStyle name="Normal 2 17 4 3" xfId="8294" xr:uid="{5A4185C2-2CB2-42E5-89C6-D8FB76C152BE}"/>
    <cellStyle name="Normal 2 17 4 3 2" xfId="8295" xr:uid="{AB89B5FD-1C3C-4409-B6FC-6B108B2F0FB8}"/>
    <cellStyle name="Normal 2 17 4 3 3" xfId="8296" xr:uid="{0C8FB34C-337A-4FF8-824F-49C30B79DCE0}"/>
    <cellStyle name="Normal 2 17 4 4" xfId="8297" xr:uid="{8CA902F3-4E4F-466F-A0AC-4998E750DE90}"/>
    <cellStyle name="Normal 2 17 4 5" xfId="8298" xr:uid="{C57252C6-A9AE-430E-89FE-221D88E965AB}"/>
    <cellStyle name="Normal 2 17 5" xfId="8299" xr:uid="{6ED5957D-43A6-45A8-8491-D0D916D7747D}"/>
    <cellStyle name="Normal 2 17 5 2" xfId="8300" xr:uid="{13498D57-BF17-42CD-B0F2-4E78D271065E}"/>
    <cellStyle name="Normal 2 17 5 2 2" xfId="8301" xr:uid="{8812C1AC-7BCA-43EC-8727-6A50A337258F}"/>
    <cellStyle name="Normal 2 17 5 2 3" xfId="8302" xr:uid="{0D230C39-625E-450D-89A1-3B15420594A7}"/>
    <cellStyle name="Normal 2 17 5 3" xfId="8303" xr:uid="{8FD233B3-2E66-4024-A149-A947A1CD62AC}"/>
    <cellStyle name="Normal 2 17 5 3 2" xfId="8304" xr:uid="{A1BBB6F0-FFC6-4C68-88E6-801AA8CE9B21}"/>
    <cellStyle name="Normal 2 17 5 3 3" xfId="8305" xr:uid="{13CE5DBD-D9EC-4F75-A8EA-C1C02B1E6B8A}"/>
    <cellStyle name="Normal 2 17 5 4" xfId="8306" xr:uid="{740839AB-865B-4E98-8421-C62461E63EE3}"/>
    <cellStyle name="Normal 2 17 5 5" xfId="8307" xr:uid="{754F8E3C-5051-4BA0-ABC7-B44B957C788B}"/>
    <cellStyle name="Normal 2 17 6" xfId="8308" xr:uid="{4166CB9D-DB4E-400F-A015-6FD96EC7F6ED}"/>
    <cellStyle name="Normal 2 17 6 2" xfId="8309" xr:uid="{A3533E1C-7E58-4057-9592-4BE25E454B67}"/>
    <cellStyle name="Normal 2 17 6 2 2" xfId="8310" xr:uid="{75024B3F-3C14-4891-A498-9740C9BB7991}"/>
    <cellStyle name="Normal 2 17 6 2 3" xfId="8311" xr:uid="{5905F47D-C0CD-4A73-80CE-FAB011B99869}"/>
    <cellStyle name="Normal 2 17 6 3" xfId="8312" xr:uid="{47F37F8F-F8E8-4F55-AA0E-DDCC6D76ABBC}"/>
    <cellStyle name="Normal 2 17 6 3 2" xfId="8313" xr:uid="{4461110D-C9D9-49BB-A1A3-0E00C0AE8F37}"/>
    <cellStyle name="Normal 2 17 6 3 3" xfId="8314" xr:uid="{941FCE46-DEB8-46A0-8239-45DEC86AACBA}"/>
    <cellStyle name="Normal 2 17 6 4" xfId="8315" xr:uid="{74CDAFA6-0CC5-4AF0-8954-8C225C752B43}"/>
    <cellStyle name="Normal 2 17 6 5" xfId="8316" xr:uid="{B3E689B9-4468-4FF6-870B-C3FA406F697D}"/>
    <cellStyle name="Normal 2 17 7" xfId="8317" xr:uid="{BBAA35DE-8A8C-4948-8A70-0759039B1D0F}"/>
    <cellStyle name="Normal 2 17 7 2" xfId="8318" xr:uid="{260D2D51-B1BD-470E-BF82-E467C01E181B}"/>
    <cellStyle name="Normal 2 17 7 2 2" xfId="8319" xr:uid="{8E158460-BCE8-42CC-88C3-1EC037AA060F}"/>
    <cellStyle name="Normal 2 17 7 2 3" xfId="8320" xr:uid="{63ED7FA4-B43F-4130-BF64-75C469388125}"/>
    <cellStyle name="Normal 2 17 7 3" xfId="8321" xr:uid="{088FA4FD-BBAC-49A6-A924-1431BA381331}"/>
    <cellStyle name="Normal 2 17 7 3 2" xfId="8322" xr:uid="{486FBB64-2D55-406B-8163-AE976C30D32D}"/>
    <cellStyle name="Normal 2 17 7 3 3" xfId="8323" xr:uid="{0DEEC203-D948-4DDC-85A6-C3BAB3B35FDE}"/>
    <cellStyle name="Normal 2 17 7 4" xfId="8324" xr:uid="{D37A19FF-692A-4FE2-8616-7AD33E30AF81}"/>
    <cellStyle name="Normal 2 17 7 5" xfId="8325" xr:uid="{C67C48FE-D8C6-44F5-A082-7D607E314BFE}"/>
    <cellStyle name="Normal 2 17 8" xfId="8326" xr:uid="{5A612353-A772-46C3-A629-42325E85C9EE}"/>
    <cellStyle name="Normal 2 17 8 2" xfId="8327" xr:uid="{C6594A23-DDAF-4307-87FF-7E1F4B1B8ADD}"/>
    <cellStyle name="Normal 2 17 8 2 2" xfId="8328" xr:uid="{900D2749-E3B0-4D69-9F6B-76742DEE25EE}"/>
    <cellStyle name="Normal 2 17 8 2 3" xfId="8329" xr:uid="{45DBC77D-E1C6-44ED-A85C-EC0AD2CB667B}"/>
    <cellStyle name="Normal 2 17 8 3" xfId="8330" xr:uid="{874A1137-E1E3-4509-9573-C4A346EFD7DB}"/>
    <cellStyle name="Normal 2 17 8 3 2" xfId="8331" xr:uid="{8A2812E5-DD58-45B7-9CBB-233541968466}"/>
    <cellStyle name="Normal 2 17 8 3 3" xfId="8332" xr:uid="{9A850923-256A-4808-9955-F63D2CC708EC}"/>
    <cellStyle name="Normal 2 17 8 4" xfId="8333" xr:uid="{4D814598-B375-47C1-9B45-2126084422B2}"/>
    <cellStyle name="Normal 2 17 8 5" xfId="8334" xr:uid="{A87F0838-3B7B-45B2-8D81-B5DE9F3E918C}"/>
    <cellStyle name="Normal 2 17 9" xfId="8335" xr:uid="{4D88AFD5-57D5-4FD9-B78B-4A0D0A3F4FE4}"/>
    <cellStyle name="Normal 2 17 9 2" xfId="8336" xr:uid="{677D5838-B12B-43C9-B59A-BC167FC876AD}"/>
    <cellStyle name="Normal 2 17 9 2 2" xfId="8337" xr:uid="{8F7DB9D7-E511-4B20-A2BB-8A050D2CED89}"/>
    <cellStyle name="Normal 2 17 9 2 3" xfId="8338" xr:uid="{B885D343-2E6E-47FE-AF3F-ABD86051ED81}"/>
    <cellStyle name="Normal 2 17 9 3" xfId="8339" xr:uid="{113DCFD4-3C21-4F65-A757-43D5A4E52257}"/>
    <cellStyle name="Normal 2 17 9 3 2" xfId="8340" xr:uid="{A592EB28-793B-47B7-AFF5-712918B1277E}"/>
    <cellStyle name="Normal 2 17 9 3 3" xfId="8341" xr:uid="{BE2D9BBD-F94E-4C50-8B8D-7E4381E94995}"/>
    <cellStyle name="Normal 2 17 9 4" xfId="8342" xr:uid="{1B196FAE-ECFF-4489-8CE9-238E16F286EE}"/>
    <cellStyle name="Normal 2 17 9 5" xfId="8343" xr:uid="{B6D1CA91-46FC-473B-ACD3-67EE677BBB54}"/>
    <cellStyle name="Normal 2 170" xfId="8344" xr:uid="{123FD8A6-3698-411B-A77C-6C8334E3FEA0}"/>
    <cellStyle name="Normal 2 170 2" xfId="8345" xr:uid="{05107F62-645C-4C0F-9549-D3DD6627A80E}"/>
    <cellStyle name="Normal 2 170 2 2" xfId="8346" xr:uid="{6850DA5E-307B-4463-A836-93B2934491AC}"/>
    <cellStyle name="Normal 2 170 2 3" xfId="8347" xr:uid="{35ABBD84-EAE0-4B46-90A3-762A91F62D69}"/>
    <cellStyle name="Normal 2 170 3" xfId="8348" xr:uid="{632F2C6A-EAA5-41D3-84CA-331707AEEA3E}"/>
    <cellStyle name="Normal 2 170 3 2" xfId="8349" xr:uid="{7C59E26A-55A1-4098-ADED-8C2A1CF5002C}"/>
    <cellStyle name="Normal 2 170 3 3" xfId="8350" xr:uid="{D3654028-C73E-40B5-B37B-0503C264AC9E}"/>
    <cellStyle name="Normal 2 170 4" xfId="8351" xr:uid="{A36B2AE4-6536-448C-AB69-FCD2BA0E1C62}"/>
    <cellStyle name="Normal 2 170 5" xfId="8352" xr:uid="{B92B8C2E-9059-4DD2-99FC-1FF0D82A8EC6}"/>
    <cellStyle name="Normal 2 171" xfId="8353" xr:uid="{3E19BFEA-2D8E-4D2B-BA7F-D58CD05EBD25}"/>
    <cellStyle name="Normal 2 171 2" xfId="8354" xr:uid="{0B6F51B2-06A9-42E7-BC21-BB8CE19BD73C}"/>
    <cellStyle name="Normal 2 171 2 2" xfId="8355" xr:uid="{3F0AA563-5DAE-4848-82F5-95B341974EB2}"/>
    <cellStyle name="Normal 2 171 2 3" xfId="8356" xr:uid="{CFDAB6BE-A860-4D08-818A-89FFA62A0BB3}"/>
    <cellStyle name="Normal 2 171 3" xfId="8357" xr:uid="{53370811-5F1A-42BE-AEA7-FFE846ECA09C}"/>
    <cellStyle name="Normal 2 171 3 2" xfId="8358" xr:uid="{EF54B030-2F61-474D-A9AD-1D8AF1C51417}"/>
    <cellStyle name="Normal 2 171 3 3" xfId="8359" xr:uid="{59E501D4-898A-473C-9A8F-F059855E3BB3}"/>
    <cellStyle name="Normal 2 171 4" xfId="8360" xr:uid="{1E47F60F-B926-46B8-947F-2B6E3B5C572C}"/>
    <cellStyle name="Normal 2 171 5" xfId="8361" xr:uid="{156EFEA7-DA44-43D7-93A4-A444893F1A75}"/>
    <cellStyle name="Normal 2 172" xfId="8362" xr:uid="{16F432B1-C313-4B75-B2D9-C3E250BF86CD}"/>
    <cellStyle name="Normal 2 172 2" xfId="8363" xr:uid="{76581E2F-3091-4759-922A-64C2B1689BF1}"/>
    <cellStyle name="Normal 2 172 2 2" xfId="8364" xr:uid="{652A6068-9C35-4479-BAB1-4D59BF9C900E}"/>
    <cellStyle name="Normal 2 172 2 3" xfId="8365" xr:uid="{73FB010C-C573-43DD-87F4-42C0A4039FCE}"/>
    <cellStyle name="Normal 2 172 3" xfId="8366" xr:uid="{13FBE882-54A2-477F-B523-C9AF4C49E800}"/>
    <cellStyle name="Normal 2 172 3 2" xfId="8367" xr:uid="{C7B605AD-CA21-41ED-AC25-7135D07F89F5}"/>
    <cellStyle name="Normal 2 172 3 3" xfId="8368" xr:uid="{735280AD-682A-453E-87DE-DE4FC4EE3621}"/>
    <cellStyle name="Normal 2 172 4" xfId="8369" xr:uid="{8111F228-FB7C-4764-B68B-CDEA0C75133C}"/>
    <cellStyle name="Normal 2 172 5" xfId="8370" xr:uid="{207680A2-D3E3-4D3F-AC14-82A5FB2869CD}"/>
    <cellStyle name="Normal 2 173" xfId="8371" xr:uid="{BAF1F0C4-E0BB-4098-8E5B-D366068C74D7}"/>
    <cellStyle name="Normal 2 173 2" xfId="8372" xr:uid="{E5FD8341-5AF2-441C-9038-158801E9596F}"/>
    <cellStyle name="Normal 2 173 2 2" xfId="8373" xr:uid="{079C2F4E-2241-4E7C-B8E8-17D8766461B4}"/>
    <cellStyle name="Normal 2 173 2 3" xfId="8374" xr:uid="{15980B90-E5D6-40FD-8081-BE2B88BBB51F}"/>
    <cellStyle name="Normal 2 173 3" xfId="8375" xr:uid="{CA1A1638-7525-4455-8D97-C53009C79859}"/>
    <cellStyle name="Normal 2 173 3 2" xfId="8376" xr:uid="{397712C3-6DF5-4BBE-AA22-11817DA639F3}"/>
    <cellStyle name="Normal 2 173 3 3" xfId="8377" xr:uid="{2008EDEB-4521-4529-A35C-E2C792AA8E8E}"/>
    <cellStyle name="Normal 2 173 4" xfId="8378" xr:uid="{95630340-13CD-448A-9831-02C3CC614794}"/>
    <cellStyle name="Normal 2 173 5" xfId="8379" xr:uid="{356C3795-82FA-44A6-8375-06C6D8E5496E}"/>
    <cellStyle name="Normal 2 174" xfId="8380" xr:uid="{881A7E90-0EA4-4716-BBEE-4F50CA950830}"/>
    <cellStyle name="Normal 2 174 2" xfId="8381" xr:uid="{A7B2B8C4-8719-4F03-9753-85C7B7BDB1AC}"/>
    <cellStyle name="Normal 2 174 2 2" xfId="8382" xr:uid="{068AE65E-6737-4809-B046-9D431FF00CAA}"/>
    <cellStyle name="Normal 2 174 2 3" xfId="8383" xr:uid="{77B63469-212B-489D-B89D-2F2910A957A4}"/>
    <cellStyle name="Normal 2 174 3" xfId="8384" xr:uid="{FB369308-B1CC-40E9-AB2E-883328DA6FE9}"/>
    <cellStyle name="Normal 2 174 3 2" xfId="8385" xr:uid="{CE7B95B5-ADB5-4726-AB02-3579E00ED9DF}"/>
    <cellStyle name="Normal 2 174 3 3" xfId="8386" xr:uid="{6C4B0EB9-334E-4094-BAAC-4D3598F46717}"/>
    <cellStyle name="Normal 2 174 4" xfId="8387" xr:uid="{C6D7F203-A3D8-4D08-B0C6-E006AA9A6D67}"/>
    <cellStyle name="Normal 2 174 5" xfId="8388" xr:uid="{B141ADE9-77E9-411E-8C29-A764E640422B}"/>
    <cellStyle name="Normal 2 175" xfId="8389" xr:uid="{21CC6B40-B632-415E-A768-B9F310369A9F}"/>
    <cellStyle name="Normal 2 175 2" xfId="8390" xr:uid="{10D3C2F9-9198-4152-A7EC-E0BEB4FA29B4}"/>
    <cellStyle name="Normal 2 175 2 2" xfId="8391" xr:uid="{7B00D3D1-4714-4EDB-80C6-B9F51181C8FE}"/>
    <cellStyle name="Normal 2 175 2 3" xfId="8392" xr:uid="{F9A21F02-5658-48E7-AD78-F14FCA3A9D76}"/>
    <cellStyle name="Normal 2 175 3" xfId="8393" xr:uid="{6DC239A3-E943-4789-8FA3-C598C46292E0}"/>
    <cellStyle name="Normal 2 175 3 2" xfId="8394" xr:uid="{BB19418F-708D-4432-8CDB-F512E20DEA35}"/>
    <cellStyle name="Normal 2 175 3 3" xfId="8395" xr:uid="{CF5BEA67-6BFE-4A8B-AC1E-A46EE0CB2333}"/>
    <cellStyle name="Normal 2 175 4" xfId="8396" xr:uid="{7F305737-A743-48C3-BE81-707EF5A335E4}"/>
    <cellStyle name="Normal 2 175 5" xfId="8397" xr:uid="{4A76B137-133E-43A2-B049-693AC5FC7952}"/>
    <cellStyle name="Normal 2 176" xfId="8398" xr:uid="{2994916C-5383-4EA9-AE6D-43089209C2BF}"/>
    <cellStyle name="Normal 2 176 2" xfId="8399" xr:uid="{79F7DE14-AFFB-44DB-BAE9-590936EBC110}"/>
    <cellStyle name="Normal 2 176 2 2" xfId="8400" xr:uid="{DF235982-3F0A-4C2F-B568-27EE622CD5DA}"/>
    <cellStyle name="Normal 2 176 2 3" xfId="8401" xr:uid="{FE1BEEB8-3A03-4725-ABF6-02FC73D0841F}"/>
    <cellStyle name="Normal 2 176 3" xfId="8402" xr:uid="{86D44AB3-479D-446D-9825-0307184394F8}"/>
    <cellStyle name="Normal 2 176 3 2" xfId="8403" xr:uid="{48E0963C-8D13-4FE8-B07F-6C0F49B9A0B1}"/>
    <cellStyle name="Normal 2 176 3 3" xfId="8404" xr:uid="{3AC5A2C1-ED9B-4A28-A455-5DF92BE905DC}"/>
    <cellStyle name="Normal 2 176 4" xfId="8405" xr:uid="{F6F1EBA3-99AE-4E43-B703-F63AF7ED3279}"/>
    <cellStyle name="Normal 2 176 5" xfId="8406" xr:uid="{D63CC356-1E8D-47E8-8631-CDB87D493FD0}"/>
    <cellStyle name="Normal 2 177" xfId="8407" xr:uid="{AD1E83C1-2AAB-4297-9C7B-D59E7E2C5B1F}"/>
    <cellStyle name="Normal 2 177 2" xfId="8408" xr:uid="{691D7CD6-D99A-4828-89B5-244B73D90D2B}"/>
    <cellStyle name="Normal 2 177 2 2" xfId="8409" xr:uid="{9D35708D-4E14-4BD3-AEC2-5F49875847B3}"/>
    <cellStyle name="Normal 2 177 2 3" xfId="8410" xr:uid="{D40C2816-8D8D-4524-BCBC-C4F57884560B}"/>
    <cellStyle name="Normal 2 177 3" xfId="8411" xr:uid="{C3966764-35CF-450F-B48B-C1C6DA4A4424}"/>
    <cellStyle name="Normal 2 177 3 2" xfId="8412" xr:uid="{F1D84103-3D2B-4E47-9EEB-E9CC2F4A036C}"/>
    <cellStyle name="Normal 2 177 3 3" xfId="8413" xr:uid="{5C016143-50CC-4B2D-8FCB-E43FEF0F7289}"/>
    <cellStyle name="Normal 2 177 4" xfId="8414" xr:uid="{9B90DA7C-09F5-4D79-B00A-3E307183E091}"/>
    <cellStyle name="Normal 2 177 5" xfId="8415" xr:uid="{47A5EDD3-FF10-45AB-BBB2-2263908FA753}"/>
    <cellStyle name="Normal 2 178" xfId="8416" xr:uid="{B15FEF71-9D50-4D8D-8B5A-C974FB4A9F95}"/>
    <cellStyle name="Normal 2 178 2" xfId="8417" xr:uid="{8EB09BBC-5A16-4B71-BA7A-FABD88A88A0B}"/>
    <cellStyle name="Normal 2 178 2 2" xfId="8418" xr:uid="{6259F0C9-8880-458D-A4B2-B5255534E68B}"/>
    <cellStyle name="Normal 2 178 2 3" xfId="8419" xr:uid="{A25C1881-6008-4DBC-8DF5-2252CB37CA49}"/>
    <cellStyle name="Normal 2 178 3" xfId="8420" xr:uid="{3BA69D16-1092-4B6E-8287-9015B1047CCE}"/>
    <cellStyle name="Normal 2 178 3 2" xfId="8421" xr:uid="{A01B128B-39AD-4130-B9DC-47860F943B6E}"/>
    <cellStyle name="Normal 2 178 3 3" xfId="8422" xr:uid="{CB98A1D7-37CA-4D3F-A895-CF931BEC9A41}"/>
    <cellStyle name="Normal 2 178 4" xfId="8423" xr:uid="{8BA4641D-43C7-44C6-9844-81A5AE0B86D0}"/>
    <cellStyle name="Normal 2 178 5" xfId="8424" xr:uid="{9B53B53C-152A-45FD-BC25-CE0542A1E459}"/>
    <cellStyle name="Normal 2 179" xfId="8425" xr:uid="{B48DC423-8696-4CB9-95A5-F898D86E359D}"/>
    <cellStyle name="Normal 2 18" xfId="8426" xr:uid="{AB1433C3-9150-4551-AF0D-7D6ED4D6AC6D}"/>
    <cellStyle name="Normal 2 18 10" xfId="8427" xr:uid="{5E19D644-2590-4C0D-9D40-44D5A9563DFF}"/>
    <cellStyle name="Normal 2 18 10 2" xfId="8428" xr:uid="{ED31885E-589D-4AF8-9039-21047E3E6D9A}"/>
    <cellStyle name="Normal 2 18 10 2 2" xfId="8429" xr:uid="{D203E85C-2431-4C64-A09E-7B0557519D63}"/>
    <cellStyle name="Normal 2 18 10 2 3" xfId="8430" xr:uid="{A3CD5620-8806-4D48-A5B5-604808EC836D}"/>
    <cellStyle name="Normal 2 18 10 3" xfId="8431" xr:uid="{5FD7C9BC-20E9-4B15-8659-CBFEF256C970}"/>
    <cellStyle name="Normal 2 18 10 3 2" xfId="8432" xr:uid="{B3B1AB99-7D95-451A-A2FD-9F2F59C29D64}"/>
    <cellStyle name="Normal 2 18 10 3 3" xfId="8433" xr:uid="{6BD07367-3EAC-4C04-9357-71E7E16517E0}"/>
    <cellStyle name="Normal 2 18 10 4" xfId="8434" xr:uid="{EF062ED3-5D82-4611-8705-EAB043D405A0}"/>
    <cellStyle name="Normal 2 18 10 5" xfId="8435" xr:uid="{8AEBB474-6628-49EA-82F4-0A547A16E6BB}"/>
    <cellStyle name="Normal 2 18 11" xfId="8436" xr:uid="{3579893A-39AE-4507-AC74-E336A1702E64}"/>
    <cellStyle name="Normal 2 18 11 2" xfId="8437" xr:uid="{6EC96D15-164A-446D-B53C-73C82B5CAA0E}"/>
    <cellStyle name="Normal 2 18 11 2 2" xfId="8438" xr:uid="{D5E58AE4-A6D9-4157-A6D6-F40A8483FFFA}"/>
    <cellStyle name="Normal 2 18 11 2 3" xfId="8439" xr:uid="{CB9B1310-87D1-4C14-B026-7F92D48F65CC}"/>
    <cellStyle name="Normal 2 18 11 3" xfId="8440" xr:uid="{C09953C4-CA07-4B77-85AE-CC9A05CEEDD6}"/>
    <cellStyle name="Normal 2 18 11 3 2" xfId="8441" xr:uid="{F9B041E9-BB6B-48C9-AE44-9FE116B8FA98}"/>
    <cellStyle name="Normal 2 18 11 3 3" xfId="8442" xr:uid="{AAE0915E-C3DB-4AFA-AB9B-D1A65794B2E2}"/>
    <cellStyle name="Normal 2 18 11 4" xfId="8443" xr:uid="{B52A8336-AC8F-4683-8AFF-9CF231F317DC}"/>
    <cellStyle name="Normal 2 18 11 5" xfId="8444" xr:uid="{C89E4497-E4FA-49BC-983F-19473659FC68}"/>
    <cellStyle name="Normal 2 18 12" xfId="8445" xr:uid="{540BB94C-1817-4925-842A-8C8A1AE9B52F}"/>
    <cellStyle name="Normal 2 18 12 2" xfId="8446" xr:uid="{0698DEED-D421-4416-AE84-F1C1E9641CE7}"/>
    <cellStyle name="Normal 2 18 12 2 2" xfId="8447" xr:uid="{44D9EC3B-5D07-42C5-AA42-628E2705070E}"/>
    <cellStyle name="Normal 2 18 12 2 3" xfId="8448" xr:uid="{17F93E7E-A797-4D1C-BAF2-259C785BD69C}"/>
    <cellStyle name="Normal 2 18 12 3" xfId="8449" xr:uid="{ACF197CC-5DC5-4649-A687-0032E041697A}"/>
    <cellStyle name="Normal 2 18 12 3 2" xfId="8450" xr:uid="{55B01358-223E-423F-9B08-A8CFF6CCCF55}"/>
    <cellStyle name="Normal 2 18 12 3 3" xfId="8451" xr:uid="{41F91F55-352D-4BA6-9E8C-AEF45E179086}"/>
    <cellStyle name="Normal 2 18 12 4" xfId="8452" xr:uid="{7D75221A-E330-4AB0-A6E5-F169A30BA0AB}"/>
    <cellStyle name="Normal 2 18 12 5" xfId="8453" xr:uid="{4300C38B-A54A-4C63-BBF4-C914AEB3BC81}"/>
    <cellStyle name="Normal 2 18 13" xfId="8454" xr:uid="{87F86890-BF32-442B-9990-124448F8D940}"/>
    <cellStyle name="Normal 2 18 13 2" xfId="8455" xr:uid="{CC4B02D1-5C56-49EB-8CE1-A9A474396D1C}"/>
    <cellStyle name="Normal 2 18 13 2 2" xfId="8456" xr:uid="{821511D4-4722-4544-B074-9669D8E36CB3}"/>
    <cellStyle name="Normal 2 18 13 2 3" xfId="8457" xr:uid="{DFE8DAA8-1753-4F1F-A9E7-D19C31EFCA53}"/>
    <cellStyle name="Normal 2 18 13 3" xfId="8458" xr:uid="{C2CF5430-7DBA-46D1-A5AA-819D4845E70A}"/>
    <cellStyle name="Normal 2 18 13 3 2" xfId="8459" xr:uid="{7582C7CC-341A-49AD-9101-74EC36BFC0FC}"/>
    <cellStyle name="Normal 2 18 13 3 3" xfId="8460" xr:uid="{750C0BD8-CEA3-4794-B13C-5A2594DC1B6D}"/>
    <cellStyle name="Normal 2 18 13 4" xfId="8461" xr:uid="{2C834125-0DDD-4AFB-A446-3A6057004408}"/>
    <cellStyle name="Normal 2 18 13 5" xfId="8462" xr:uid="{E05D98D6-3C37-4AD2-A23D-C42177BB8E98}"/>
    <cellStyle name="Normal 2 18 14" xfId="8463" xr:uid="{48A57065-B191-4B71-B2FF-EC909AB9E2EF}"/>
    <cellStyle name="Normal 2 18 14 2" xfId="8464" xr:uid="{934AF3AF-7D62-455A-8D2D-B0FC34C85550}"/>
    <cellStyle name="Normal 2 18 14 2 2" xfId="8465" xr:uid="{BD3E6376-250F-4C41-8A3D-7F076ACF4846}"/>
    <cellStyle name="Normal 2 18 14 2 3" xfId="8466" xr:uid="{DEDD86A8-27DE-4A84-A3C1-8259CF206203}"/>
    <cellStyle name="Normal 2 18 14 3" xfId="8467" xr:uid="{AAC43C1A-72DA-4A40-93A9-344278452DF7}"/>
    <cellStyle name="Normal 2 18 14 3 2" xfId="8468" xr:uid="{0C4A54AA-10A6-4D26-8320-395BA28C0E0C}"/>
    <cellStyle name="Normal 2 18 14 3 3" xfId="8469" xr:uid="{59BFD8B5-727A-4C8B-9099-CC9AA28CEED3}"/>
    <cellStyle name="Normal 2 18 14 4" xfId="8470" xr:uid="{40EE1ADE-CEAA-41FD-9176-3B52BE7D5493}"/>
    <cellStyle name="Normal 2 18 14 5" xfId="8471" xr:uid="{14584D5A-DB90-4B03-87AE-71F6DD8BFB35}"/>
    <cellStyle name="Normal 2 18 15" xfId="8472" xr:uid="{5090945C-157E-4E31-B8A2-D491815D20F4}"/>
    <cellStyle name="Normal 2 18 15 2" xfId="8473" xr:uid="{C9F73280-08B9-48F6-8B15-F95990736242}"/>
    <cellStyle name="Normal 2 18 15 2 2" xfId="8474" xr:uid="{5E281C26-C06B-4A8E-B2F7-400E88BD6902}"/>
    <cellStyle name="Normal 2 18 15 2 3" xfId="8475" xr:uid="{35B27A28-525A-481B-A4A6-0A8E5201EC57}"/>
    <cellStyle name="Normal 2 18 15 3" xfId="8476" xr:uid="{6D8DE6F9-108A-4E4C-9E73-5048E65D4332}"/>
    <cellStyle name="Normal 2 18 15 3 2" xfId="8477" xr:uid="{F24C821D-CA92-4466-8637-447DAF93087E}"/>
    <cellStyle name="Normal 2 18 15 3 3" xfId="8478" xr:uid="{9750ECEE-52D6-48D8-A8BC-8B59AAC39364}"/>
    <cellStyle name="Normal 2 18 15 4" xfId="8479" xr:uid="{6BB95C3E-BD65-4C43-A18D-2EAD6C89FDEC}"/>
    <cellStyle name="Normal 2 18 15 5" xfId="8480" xr:uid="{5AC4BC55-152D-4D60-BC98-F027793E9BC4}"/>
    <cellStyle name="Normal 2 18 16" xfId="8481" xr:uid="{F1878231-FF5C-4990-96D1-632F2534CE2D}"/>
    <cellStyle name="Normal 2 18 16 2" xfId="8482" xr:uid="{A64AB5C9-0872-42F2-ADE9-CFF6F0D89E95}"/>
    <cellStyle name="Normal 2 18 16 2 2" xfId="8483" xr:uid="{E021B5D9-1F89-49FA-809D-8D4612D6A69A}"/>
    <cellStyle name="Normal 2 18 16 2 3" xfId="8484" xr:uid="{A9276507-0D1E-455E-B665-FBC4CC2753D9}"/>
    <cellStyle name="Normal 2 18 16 3" xfId="8485" xr:uid="{6281CEAA-8048-40FF-800D-B8911029B298}"/>
    <cellStyle name="Normal 2 18 16 3 2" xfId="8486" xr:uid="{52FD6EB4-14B2-48D7-A7FA-220D490BD7FE}"/>
    <cellStyle name="Normal 2 18 16 3 3" xfId="8487" xr:uid="{42EA0189-FA3D-44B3-B290-17790745A286}"/>
    <cellStyle name="Normal 2 18 16 4" xfId="8488" xr:uid="{3547C5AA-FF88-4FFE-8714-6E59458B159B}"/>
    <cellStyle name="Normal 2 18 16 5" xfId="8489" xr:uid="{6E81CA31-F6CA-48C7-BE1C-3B5B2C2656B0}"/>
    <cellStyle name="Normal 2 18 17" xfId="8490" xr:uid="{AF956436-E9B7-43CF-8628-290EB29D1F98}"/>
    <cellStyle name="Normal 2 18 17 2" xfId="8491" xr:uid="{58977956-F99A-415D-9A52-E0AD1250E8E4}"/>
    <cellStyle name="Normal 2 18 17 2 2" xfId="8492" xr:uid="{358E7395-F076-4C8C-81A8-A27BF9967B89}"/>
    <cellStyle name="Normal 2 18 17 2 3" xfId="8493" xr:uid="{38DCE380-07DD-4EE4-AB25-9D71159F9318}"/>
    <cellStyle name="Normal 2 18 17 3" xfId="8494" xr:uid="{ECC2F2DD-8BAC-49B1-B4A1-B43F1F231DE1}"/>
    <cellStyle name="Normal 2 18 17 3 2" xfId="8495" xr:uid="{29844336-97FC-46DE-8454-D1AB6B3C2513}"/>
    <cellStyle name="Normal 2 18 17 3 3" xfId="8496" xr:uid="{AAD725BC-0167-4FC6-BAE8-40D19AB6ED70}"/>
    <cellStyle name="Normal 2 18 17 4" xfId="8497" xr:uid="{ED80F3F0-906C-4BA2-ACFE-013B599E6718}"/>
    <cellStyle name="Normal 2 18 17 5" xfId="8498" xr:uid="{CE1CF10E-D959-4F9F-ADC2-951A350387CA}"/>
    <cellStyle name="Normal 2 18 18" xfId="8499" xr:uid="{D8266CD8-5157-45D5-BE0B-BD6EDE76C129}"/>
    <cellStyle name="Normal 2 18 18 2" xfId="8500" xr:uid="{41637F1E-24E5-453B-8E1D-355B9DA087D4}"/>
    <cellStyle name="Normal 2 18 18 2 2" xfId="8501" xr:uid="{6F6B7A77-D4C3-4975-99C0-5691F3EAC62D}"/>
    <cellStyle name="Normal 2 18 18 2 3" xfId="8502" xr:uid="{A713E128-BEAD-4EA5-A96A-FB0F5C87939B}"/>
    <cellStyle name="Normal 2 18 18 3" xfId="8503" xr:uid="{F3711450-9367-410C-92E1-880FFC0AA7AF}"/>
    <cellStyle name="Normal 2 18 18 3 2" xfId="8504" xr:uid="{62C0EE8B-D3ED-4116-B885-7125BEEDDBD0}"/>
    <cellStyle name="Normal 2 18 18 3 3" xfId="8505" xr:uid="{1F3983FF-FBBA-4F21-AAE2-B50D8DBB11A9}"/>
    <cellStyle name="Normal 2 18 18 4" xfId="8506" xr:uid="{E4E2E6D9-C907-45E2-A699-03618F931138}"/>
    <cellStyle name="Normal 2 18 18 5" xfId="8507" xr:uid="{D0C66CD2-4211-481F-8603-A457440E69E4}"/>
    <cellStyle name="Normal 2 18 19" xfId="8508" xr:uid="{E3D72ECF-BCD3-46A0-96FA-1898B92C024F}"/>
    <cellStyle name="Normal 2 18 19 2" xfId="8509" xr:uid="{AC287D3E-620D-4C7E-B363-D2DD05BB1BF7}"/>
    <cellStyle name="Normal 2 18 19 2 2" xfId="8510" xr:uid="{234F9032-933A-485E-9324-B91B0D848109}"/>
    <cellStyle name="Normal 2 18 19 2 3" xfId="8511" xr:uid="{45E53B37-F0C0-4A82-8265-83835AC28863}"/>
    <cellStyle name="Normal 2 18 19 3" xfId="8512" xr:uid="{483FB5A0-C34F-4F2F-A1BC-B3A1C2CF8ACE}"/>
    <cellStyle name="Normal 2 18 19 3 2" xfId="8513" xr:uid="{027BC9AF-0E08-4B43-8B0A-64AABD2003CD}"/>
    <cellStyle name="Normal 2 18 19 3 3" xfId="8514" xr:uid="{D6A47A19-05C8-431A-94D3-7F44E27160A1}"/>
    <cellStyle name="Normal 2 18 19 4" xfId="8515" xr:uid="{926F09C8-7E37-4869-81CD-4BCD99E52982}"/>
    <cellStyle name="Normal 2 18 19 5" xfId="8516" xr:uid="{744E3C04-41C7-4ACF-9B88-5F9DF4C6AECB}"/>
    <cellStyle name="Normal 2 18 2" xfId="8517" xr:uid="{EECFC81F-7B43-499A-8260-0CE466F66677}"/>
    <cellStyle name="Normal 2 18 2 2" xfId="8518" xr:uid="{38982664-9466-4512-BC52-70D73FF0DA59}"/>
    <cellStyle name="Normal 2 18 2 2 2" xfId="8519" xr:uid="{B4649652-10C1-4C97-993E-83B3EA2A1609}"/>
    <cellStyle name="Normal 2 18 2 2 3" xfId="8520" xr:uid="{EA072371-D0B1-4E4A-9B6F-C65AA98080A7}"/>
    <cellStyle name="Normal 2 18 2 3" xfId="8521" xr:uid="{DCE00D5C-5FC8-4127-9EB3-32893ECB7D56}"/>
    <cellStyle name="Normal 2 18 2 3 2" xfId="8522" xr:uid="{7211ACC0-2604-4633-8F8A-158862F714A8}"/>
    <cellStyle name="Normal 2 18 2 3 3" xfId="8523" xr:uid="{DCFFFCC7-B185-4EE0-992B-FD135E9B9310}"/>
    <cellStyle name="Normal 2 18 2 4" xfId="8524" xr:uid="{4A36B10B-BE8A-496C-86BA-E1ADA894D1F1}"/>
    <cellStyle name="Normal 2 18 2 5" xfId="8525" xr:uid="{1C6DF752-C1DA-4F8D-A96D-D9FEDB6F63F9}"/>
    <cellStyle name="Normal 2 18 20" xfId="8526" xr:uid="{EA26906E-5BA7-4D9F-8B96-E388DD2A5B88}"/>
    <cellStyle name="Normal 2 18 20 2" xfId="8527" xr:uid="{F3FB9DB7-46CB-46A7-9C66-468FD61E224A}"/>
    <cellStyle name="Normal 2 18 20 2 2" xfId="8528" xr:uid="{981021A8-47CC-4A8D-821E-F890EA642B53}"/>
    <cellStyle name="Normal 2 18 20 2 3" xfId="8529" xr:uid="{F24AC367-0B37-446B-8FB6-53772039D336}"/>
    <cellStyle name="Normal 2 18 20 3" xfId="8530" xr:uid="{707444BB-8ECC-42F1-A382-74432085AE48}"/>
    <cellStyle name="Normal 2 18 20 3 2" xfId="8531" xr:uid="{73F556C8-2399-4CF7-AF28-98777F6B6128}"/>
    <cellStyle name="Normal 2 18 20 3 3" xfId="8532" xr:uid="{67D80525-9014-4D76-A883-AB56DCCCB3AD}"/>
    <cellStyle name="Normal 2 18 20 4" xfId="8533" xr:uid="{33BDE5B5-BC3D-44D9-AF64-A6EA5B9C4FB3}"/>
    <cellStyle name="Normal 2 18 20 5" xfId="8534" xr:uid="{6A950EA7-AA07-4E8E-858F-BE6F2FFF0A68}"/>
    <cellStyle name="Normal 2 18 21" xfId="8535" xr:uid="{EFD04C83-6964-44A4-B984-842EAC71808E}"/>
    <cellStyle name="Normal 2 18 21 2" xfId="8536" xr:uid="{A2C05323-7CB9-4142-9E13-0371B40225A9}"/>
    <cellStyle name="Normal 2 18 21 2 2" xfId="8537" xr:uid="{90E43F75-1F8D-4637-859A-4AFED1019231}"/>
    <cellStyle name="Normal 2 18 21 2 3" xfId="8538" xr:uid="{DAC6EC21-AA68-454A-A158-3401ACE619E9}"/>
    <cellStyle name="Normal 2 18 21 3" xfId="8539" xr:uid="{C57A1E45-F355-49ED-A317-658317AAD059}"/>
    <cellStyle name="Normal 2 18 21 3 2" xfId="8540" xr:uid="{44C7D649-180A-4A90-9BAF-B4A1F4898E70}"/>
    <cellStyle name="Normal 2 18 21 3 3" xfId="8541" xr:uid="{64C4B39A-F93D-4155-8655-1DBFC835C5D9}"/>
    <cellStyle name="Normal 2 18 21 4" xfId="8542" xr:uid="{878E04F5-DE82-4487-9DC3-CC2AC6B368FB}"/>
    <cellStyle name="Normal 2 18 21 5" xfId="8543" xr:uid="{DF1C6257-FFD9-43D8-957D-7FE1DC8A91F3}"/>
    <cellStyle name="Normal 2 18 22" xfId="8544" xr:uid="{D5BB8E76-0075-40EA-9865-510E64915E56}"/>
    <cellStyle name="Normal 2 18 22 2" xfId="8545" xr:uid="{ACDFDF4D-ABBC-45DE-BA1C-8452B465E4C9}"/>
    <cellStyle name="Normal 2 18 22 2 2" xfId="8546" xr:uid="{886F4E99-7099-4632-9FD2-CEC67BCD39C7}"/>
    <cellStyle name="Normal 2 18 22 2 3" xfId="8547" xr:uid="{CE8A5EFD-05B0-4540-8FC4-0F84E6124153}"/>
    <cellStyle name="Normal 2 18 22 3" xfId="8548" xr:uid="{8E2FA423-9292-447A-A5BB-F2FE7D8F720D}"/>
    <cellStyle name="Normal 2 18 22 3 2" xfId="8549" xr:uid="{13F6EE60-6803-43D8-A2BF-672AE18EC9DC}"/>
    <cellStyle name="Normal 2 18 22 3 3" xfId="8550" xr:uid="{68AEAFF9-DBDE-46D4-A25A-710ABC53209B}"/>
    <cellStyle name="Normal 2 18 22 4" xfId="8551" xr:uid="{6C02F138-40A8-4E02-A3F6-B13A0D50F684}"/>
    <cellStyle name="Normal 2 18 22 5" xfId="8552" xr:uid="{76137357-DBF0-44B7-9946-FB0794C79469}"/>
    <cellStyle name="Normal 2 18 23" xfId="8553" xr:uid="{1D50325A-BC72-42ED-B3A7-556BFD512746}"/>
    <cellStyle name="Normal 2 18 23 2" xfId="8554" xr:uid="{E5E83C82-7643-4DD9-BAA2-385E5125D502}"/>
    <cellStyle name="Normal 2 18 23 2 2" xfId="8555" xr:uid="{53D394C3-4995-44BB-A0A5-6C6713D785D1}"/>
    <cellStyle name="Normal 2 18 23 2 3" xfId="8556" xr:uid="{BD9C40D7-B8A6-4C08-9542-C280F08F7F4A}"/>
    <cellStyle name="Normal 2 18 23 3" xfId="8557" xr:uid="{1C188CC5-CF63-41E3-8DD8-970F2748864E}"/>
    <cellStyle name="Normal 2 18 23 3 2" xfId="8558" xr:uid="{785E0E2C-886A-4188-8C59-450B34F8F203}"/>
    <cellStyle name="Normal 2 18 23 3 3" xfId="8559" xr:uid="{8EBC65F5-83BA-4472-8F53-06DA93E034B0}"/>
    <cellStyle name="Normal 2 18 23 4" xfId="8560" xr:uid="{5FD4E8D2-D7DE-4F78-B860-0EEEE941FDC1}"/>
    <cellStyle name="Normal 2 18 23 5" xfId="8561" xr:uid="{184F8E47-2B99-4B63-AA9E-33DA8CB0BCB7}"/>
    <cellStyle name="Normal 2 18 24" xfId="8562" xr:uid="{07E1C123-B9EA-47CC-951B-3F8FF5A9DF6C}"/>
    <cellStyle name="Normal 2 18 24 2" xfId="8563" xr:uid="{90FFB3C0-A584-42D6-9957-21F1CB3A6CCE}"/>
    <cellStyle name="Normal 2 18 24 3" xfId="8564" xr:uid="{32E4E90F-1E70-46D7-9488-44EF8774098B}"/>
    <cellStyle name="Normal 2 18 25" xfId="8565" xr:uid="{D8E33DE3-B572-455A-B2F6-E60CE515F6FF}"/>
    <cellStyle name="Normal 2 18 25 2" xfId="8566" xr:uid="{38D098A0-21DB-400D-A2C4-BCF8CA0C477E}"/>
    <cellStyle name="Normal 2 18 25 3" xfId="8567" xr:uid="{CCA1F17D-F6E0-4CF1-B1F2-803C718BE1F1}"/>
    <cellStyle name="Normal 2 18 26" xfId="8568" xr:uid="{4DB02F36-957F-4D82-A670-2A010F0F2EA4}"/>
    <cellStyle name="Normal 2 18 27" xfId="8569" xr:uid="{21263273-5F64-432B-AC62-1CD3F1538737}"/>
    <cellStyle name="Normal 2 18 3" xfId="8570" xr:uid="{A0ABBAA8-1037-4D90-A939-DDA6B3343B22}"/>
    <cellStyle name="Normal 2 18 3 2" xfId="8571" xr:uid="{5E8E917B-B720-411F-8F29-CB525DAE86F7}"/>
    <cellStyle name="Normal 2 18 3 2 2" xfId="8572" xr:uid="{EE268C83-58F5-4914-A2BB-E5990B3F3C21}"/>
    <cellStyle name="Normal 2 18 3 2 3" xfId="8573" xr:uid="{9B75EB78-CF2B-46C6-9191-5D0DF97B5758}"/>
    <cellStyle name="Normal 2 18 3 3" xfId="8574" xr:uid="{43290BE9-6CC5-44DD-85E4-35BC8DC5F514}"/>
    <cellStyle name="Normal 2 18 3 3 2" xfId="8575" xr:uid="{219EB3FF-D8FE-4028-9770-A398891CF610}"/>
    <cellStyle name="Normal 2 18 3 3 3" xfId="8576" xr:uid="{B02727CF-B9EA-4753-A056-39CD57DFF343}"/>
    <cellStyle name="Normal 2 18 3 4" xfId="8577" xr:uid="{6835F6B3-8CF7-4B37-B4D7-9CBFC7264321}"/>
    <cellStyle name="Normal 2 18 3 5" xfId="8578" xr:uid="{664939D1-70EF-47DC-A630-356E2471A62E}"/>
    <cellStyle name="Normal 2 18 4" xfId="8579" xr:uid="{A6FA4598-AF68-45DF-91FB-553BA5D1820F}"/>
    <cellStyle name="Normal 2 18 4 2" xfId="8580" xr:uid="{210AC0B8-C849-4177-A2D8-831EA0E430C5}"/>
    <cellStyle name="Normal 2 18 4 2 2" xfId="8581" xr:uid="{EEAB3546-965D-4636-9DB0-A067EB6F1609}"/>
    <cellStyle name="Normal 2 18 4 2 3" xfId="8582" xr:uid="{CF4B4E62-EBA8-470E-8B00-51FFF671E9B6}"/>
    <cellStyle name="Normal 2 18 4 3" xfId="8583" xr:uid="{04E7B5B2-5B0A-4FD7-A70C-A9F27C358B03}"/>
    <cellStyle name="Normal 2 18 4 3 2" xfId="8584" xr:uid="{79D101F9-12ED-49C9-9F58-CAA554B20C1E}"/>
    <cellStyle name="Normal 2 18 4 3 3" xfId="8585" xr:uid="{136FB273-75C6-4ECC-89BE-AB547E205BD7}"/>
    <cellStyle name="Normal 2 18 4 4" xfId="8586" xr:uid="{BE12C0E7-E4E3-45B6-A132-00D6038BDAB0}"/>
    <cellStyle name="Normal 2 18 4 5" xfId="8587" xr:uid="{AC98C2BC-6AB4-41C4-8AA5-1F22BC5BDA8A}"/>
    <cellStyle name="Normal 2 18 5" xfId="8588" xr:uid="{19B3B3B2-46EB-41EB-8D22-BA23E75C13F7}"/>
    <cellStyle name="Normal 2 18 5 2" xfId="8589" xr:uid="{D4C486AA-F444-4474-9ED4-B152D327F3AA}"/>
    <cellStyle name="Normal 2 18 5 2 2" xfId="8590" xr:uid="{23188A11-EFF8-4DE3-BCB5-F1B677EF9B0D}"/>
    <cellStyle name="Normal 2 18 5 2 3" xfId="8591" xr:uid="{D478ED6E-51FB-47AE-AC5E-5CEB7070726B}"/>
    <cellStyle name="Normal 2 18 5 3" xfId="8592" xr:uid="{B4F3A582-174D-4092-BF0E-A35B47654EF0}"/>
    <cellStyle name="Normal 2 18 5 3 2" xfId="8593" xr:uid="{3ECD5FF6-A22F-4AC7-889E-D57A9D427FAB}"/>
    <cellStyle name="Normal 2 18 5 3 3" xfId="8594" xr:uid="{E2ADF872-2538-4688-892C-B4A1FCB9E9FD}"/>
    <cellStyle name="Normal 2 18 5 4" xfId="8595" xr:uid="{06CDA60C-488E-4854-800F-51CDD914E6D6}"/>
    <cellStyle name="Normal 2 18 5 5" xfId="8596" xr:uid="{D4F7B2A6-EE5A-418E-AEB0-D07F5EA24D2C}"/>
    <cellStyle name="Normal 2 18 6" xfId="8597" xr:uid="{6CFEA3B1-A9EB-498E-A7EC-CB63952F644B}"/>
    <cellStyle name="Normal 2 18 6 2" xfId="8598" xr:uid="{828605D1-CD8F-4EEB-9350-94CA64F95D2E}"/>
    <cellStyle name="Normal 2 18 6 2 2" xfId="8599" xr:uid="{14863990-6488-484E-946A-6277C1A95F27}"/>
    <cellStyle name="Normal 2 18 6 2 3" xfId="8600" xr:uid="{73DD7122-0611-46CE-BA0E-50B60A0E7945}"/>
    <cellStyle name="Normal 2 18 6 3" xfId="8601" xr:uid="{AF8E4452-A55D-4B1A-B7A5-91C23EE3243B}"/>
    <cellStyle name="Normal 2 18 6 3 2" xfId="8602" xr:uid="{3465934C-7813-40F3-B72E-654030441D3F}"/>
    <cellStyle name="Normal 2 18 6 3 3" xfId="8603" xr:uid="{6C019FE7-69FC-43B6-86DF-D3B43444DB2A}"/>
    <cellStyle name="Normal 2 18 6 4" xfId="8604" xr:uid="{9868204B-B1EB-4252-BDDC-4B3708FC484F}"/>
    <cellStyle name="Normal 2 18 6 5" xfId="8605" xr:uid="{F86B94CF-54F0-4B57-895D-179C2E8B862E}"/>
    <cellStyle name="Normal 2 18 7" xfId="8606" xr:uid="{43C8B97A-8343-43D1-BFD0-1147ADE820E4}"/>
    <cellStyle name="Normal 2 18 7 2" xfId="8607" xr:uid="{FB1230C0-D2FB-4D9C-AF70-582DA39BAD69}"/>
    <cellStyle name="Normal 2 18 7 2 2" xfId="8608" xr:uid="{7B7521E4-E5DC-4E59-9836-32A396A65321}"/>
    <cellStyle name="Normal 2 18 7 2 3" xfId="8609" xr:uid="{A1629CB4-CA54-4C12-95F0-7697B96C3CB6}"/>
    <cellStyle name="Normal 2 18 7 3" xfId="8610" xr:uid="{AB696E83-B01F-498C-9453-BC5BA5DA6663}"/>
    <cellStyle name="Normal 2 18 7 3 2" xfId="8611" xr:uid="{16ECA8AB-C336-4542-A2CE-DB9C8433B306}"/>
    <cellStyle name="Normal 2 18 7 3 3" xfId="8612" xr:uid="{5F3B344B-E4A6-419E-96C0-D20787848AB5}"/>
    <cellStyle name="Normal 2 18 7 4" xfId="8613" xr:uid="{A5750587-57E5-4871-94D4-A9EA1E8B688F}"/>
    <cellStyle name="Normal 2 18 7 5" xfId="8614" xr:uid="{758CC0B6-A912-45A5-9BBC-22401B8258E9}"/>
    <cellStyle name="Normal 2 18 8" xfId="8615" xr:uid="{9B2C25AC-4A49-4C76-B518-381A1102C5D1}"/>
    <cellStyle name="Normal 2 18 8 2" xfId="8616" xr:uid="{5A025F3A-69AD-4E98-A3F8-8B19A78353A1}"/>
    <cellStyle name="Normal 2 18 8 2 2" xfId="8617" xr:uid="{AEFAA7BD-CB9A-4110-8856-0F0942F8B999}"/>
    <cellStyle name="Normal 2 18 8 2 3" xfId="8618" xr:uid="{139665BC-3595-4C83-BF17-99B1EC39E717}"/>
    <cellStyle name="Normal 2 18 8 3" xfId="8619" xr:uid="{69DBD49C-A529-46DD-8D2C-F8E0D9BE7E38}"/>
    <cellStyle name="Normal 2 18 8 3 2" xfId="8620" xr:uid="{096F190A-1543-44FB-8054-48096A9D7EA1}"/>
    <cellStyle name="Normal 2 18 8 3 3" xfId="8621" xr:uid="{824DE800-7ADB-4ACE-AC46-4EA79079CC7F}"/>
    <cellStyle name="Normal 2 18 8 4" xfId="8622" xr:uid="{1772B6C1-0F52-4173-891D-4DEBC9085B96}"/>
    <cellStyle name="Normal 2 18 8 5" xfId="8623" xr:uid="{C9D57C78-07C1-48B5-8825-422FA207B098}"/>
    <cellStyle name="Normal 2 18 9" xfId="8624" xr:uid="{94305AA6-D119-45DE-BB8B-889F3EB87627}"/>
    <cellStyle name="Normal 2 18 9 2" xfId="8625" xr:uid="{39DDCB00-40CD-469D-8C36-0F612850354C}"/>
    <cellStyle name="Normal 2 18 9 2 2" xfId="8626" xr:uid="{25A3CFF0-F430-490B-B7BE-F6B85D4DB69B}"/>
    <cellStyle name="Normal 2 18 9 2 3" xfId="8627" xr:uid="{0341C6BC-9C31-48C3-9A18-3F87DA515183}"/>
    <cellStyle name="Normal 2 18 9 3" xfId="8628" xr:uid="{BCFDAC89-5866-45DF-BC43-69FEDF6E4EB9}"/>
    <cellStyle name="Normal 2 18 9 3 2" xfId="8629" xr:uid="{9BA55265-222F-4779-B9D6-48FD1B9F6B73}"/>
    <cellStyle name="Normal 2 18 9 3 3" xfId="8630" xr:uid="{7EDBBED0-AF47-4F3B-AABC-19FD143A8D15}"/>
    <cellStyle name="Normal 2 18 9 4" xfId="8631" xr:uid="{4E9A7AFF-2315-4724-AA99-5B652D540FAF}"/>
    <cellStyle name="Normal 2 18 9 5" xfId="8632" xr:uid="{8A5F2017-EFD2-483C-85D0-207A8A47B8FA}"/>
    <cellStyle name="Normal 2 180" xfId="8633" xr:uid="{B62998A2-BF4C-4E67-95A3-D101E3FF743B}"/>
    <cellStyle name="Normal 2 181" xfId="8634" xr:uid="{3D604E88-A1B9-4C11-9B13-82DB04530C6C}"/>
    <cellStyle name="Normal 2 182" xfId="8635" xr:uid="{FB297379-C012-4EF7-8AD2-2BEA324AA1B3}"/>
    <cellStyle name="Normal 2 183" xfId="8636" xr:uid="{A1884394-4337-48DB-BA42-FC94CA11F67B}"/>
    <cellStyle name="Normal 2 184" xfId="8637" xr:uid="{40A35D2B-79F7-4346-895E-DBD5B9934D5E}"/>
    <cellStyle name="Normal 2 185" xfId="8638" xr:uid="{43E913E5-1F33-4143-99F1-E17683F40948}"/>
    <cellStyle name="Normal 2 186" xfId="8639" xr:uid="{909BC275-51EF-4677-A2E6-1EC8EE306BB1}"/>
    <cellStyle name="Normal 2 186 2" xfId="8640" xr:uid="{1262F2F5-A1E5-4737-9234-2C4053530532}"/>
    <cellStyle name="Normal 2 187" xfId="8641" xr:uid="{472CFEF6-A353-4232-950E-624AB65DF3AD}"/>
    <cellStyle name="Normal 2 188" xfId="8642" xr:uid="{2B6DAD02-F006-49DD-9A94-3B5D1DB8F72B}"/>
    <cellStyle name="Normal 2 189" xfId="8643" xr:uid="{E9F08848-3FDE-4378-8026-51CBA61F48EA}"/>
    <cellStyle name="Normal 2 19" xfId="8644" xr:uid="{8DAB0141-2458-4EF3-A2A4-A397120771B1}"/>
    <cellStyle name="Normal 2 19 10" xfId="8645" xr:uid="{136F5525-156F-4DD4-98FE-E9D22B2EF99D}"/>
    <cellStyle name="Normal 2 19 10 2" xfId="8646" xr:uid="{3E597573-2FA5-4B80-A74F-77162AF8188A}"/>
    <cellStyle name="Normal 2 19 10 2 2" xfId="8647" xr:uid="{7A63DE54-6371-4804-A223-8AA43D91D51F}"/>
    <cellStyle name="Normal 2 19 10 2 3" xfId="8648" xr:uid="{324F439E-9168-4505-858E-3F2D748D4CAC}"/>
    <cellStyle name="Normal 2 19 10 3" xfId="8649" xr:uid="{B1D04483-0616-475B-811A-98E499934AA7}"/>
    <cellStyle name="Normal 2 19 10 3 2" xfId="8650" xr:uid="{E3471645-B07F-42F9-8906-37A39F9AE849}"/>
    <cellStyle name="Normal 2 19 10 3 3" xfId="8651" xr:uid="{E7333475-07C6-4B22-87E3-056030F4AF12}"/>
    <cellStyle name="Normal 2 19 10 4" xfId="8652" xr:uid="{B9DFA626-B032-4E9F-9EC3-C9819F89FDA8}"/>
    <cellStyle name="Normal 2 19 10 5" xfId="8653" xr:uid="{3A96DA9B-633F-4C84-9EBA-CB075B578751}"/>
    <cellStyle name="Normal 2 19 11" xfId="8654" xr:uid="{AD1845E2-D84F-4481-90D3-916B91C8BA88}"/>
    <cellStyle name="Normal 2 19 11 2" xfId="8655" xr:uid="{DD63E6C5-11BC-46A1-AD58-F7F44AAC2924}"/>
    <cellStyle name="Normal 2 19 11 2 2" xfId="8656" xr:uid="{E2FB0A0C-A1A0-484E-AAB0-CAC2E088A548}"/>
    <cellStyle name="Normal 2 19 11 2 3" xfId="8657" xr:uid="{64AD8133-96BE-4883-8FA6-D1FE537EDA4F}"/>
    <cellStyle name="Normal 2 19 11 3" xfId="8658" xr:uid="{10B260C3-9136-472D-9EB0-A397D8A6E900}"/>
    <cellStyle name="Normal 2 19 11 3 2" xfId="8659" xr:uid="{9EBF6610-6A0D-4CAC-B5E9-2BDD9C816AD0}"/>
    <cellStyle name="Normal 2 19 11 3 3" xfId="8660" xr:uid="{ECEB9A16-09E9-492C-A04B-E02BC209A7E5}"/>
    <cellStyle name="Normal 2 19 11 4" xfId="8661" xr:uid="{74F904A1-7F83-4012-92E7-812AB4EECF3F}"/>
    <cellStyle name="Normal 2 19 11 5" xfId="8662" xr:uid="{CDB7FBED-D559-48BB-BC1B-7BBBC7A417E6}"/>
    <cellStyle name="Normal 2 19 12" xfId="8663" xr:uid="{A29BF505-F39D-45C3-9A65-D0AE900E2D55}"/>
    <cellStyle name="Normal 2 19 12 2" xfId="8664" xr:uid="{2FCE0B5C-F012-4D48-8189-37CF5E1E215A}"/>
    <cellStyle name="Normal 2 19 12 2 2" xfId="8665" xr:uid="{C0DF0813-8B50-4A2D-8869-5482583CC41C}"/>
    <cellStyle name="Normal 2 19 12 2 3" xfId="8666" xr:uid="{F6119136-D82A-4993-8600-1F1C8B656CFA}"/>
    <cellStyle name="Normal 2 19 12 3" xfId="8667" xr:uid="{362FA35A-0377-476C-91C5-EFFE8562B16E}"/>
    <cellStyle name="Normal 2 19 12 3 2" xfId="8668" xr:uid="{6B907037-5714-4AAB-92D3-A3FE47C34329}"/>
    <cellStyle name="Normal 2 19 12 3 3" xfId="8669" xr:uid="{B643B5F0-D193-4096-A467-2CBA7DB81EE1}"/>
    <cellStyle name="Normal 2 19 12 4" xfId="8670" xr:uid="{A511B180-1802-41D2-B36C-7462835363F3}"/>
    <cellStyle name="Normal 2 19 12 5" xfId="8671" xr:uid="{E2223A32-0C90-4081-B5DE-C707C06C4B15}"/>
    <cellStyle name="Normal 2 19 13" xfId="8672" xr:uid="{FEE3B9CD-4012-45F0-9934-F1FF07212C1E}"/>
    <cellStyle name="Normal 2 19 13 2" xfId="8673" xr:uid="{30A23CA4-4E83-4CF8-91F1-BA7E73FD2484}"/>
    <cellStyle name="Normal 2 19 13 2 2" xfId="8674" xr:uid="{1E4B5BAF-A7CB-46D5-B457-F1D82344686C}"/>
    <cellStyle name="Normal 2 19 13 2 3" xfId="8675" xr:uid="{FC728322-019C-4EEA-89F5-CB8A5D19BA40}"/>
    <cellStyle name="Normal 2 19 13 3" xfId="8676" xr:uid="{0C7BF7A2-A9CD-48B2-8326-6D597988C24B}"/>
    <cellStyle name="Normal 2 19 13 3 2" xfId="8677" xr:uid="{EEA124EF-548C-42BB-BCE6-094E640E57A1}"/>
    <cellStyle name="Normal 2 19 13 3 3" xfId="8678" xr:uid="{80B5EE1B-9608-44F7-BB58-AD9E360D3D4C}"/>
    <cellStyle name="Normal 2 19 13 4" xfId="8679" xr:uid="{BE7EBBBB-29EB-4181-AFC6-F18C3039DB78}"/>
    <cellStyle name="Normal 2 19 13 5" xfId="8680" xr:uid="{D6904B7B-0DFD-43DA-BE08-679DF15208C2}"/>
    <cellStyle name="Normal 2 19 14" xfId="8681" xr:uid="{F7E2E571-2D2E-444F-ABBF-B0D32B3E5987}"/>
    <cellStyle name="Normal 2 19 14 2" xfId="8682" xr:uid="{68EA5314-8391-46A4-B667-C577F8DAE04C}"/>
    <cellStyle name="Normal 2 19 14 2 2" xfId="8683" xr:uid="{4F72BC63-B8FD-4E75-99D3-F9ED6398A6BD}"/>
    <cellStyle name="Normal 2 19 14 2 3" xfId="8684" xr:uid="{BFA619F5-7C5B-4942-9B8F-F6A1511BF57A}"/>
    <cellStyle name="Normal 2 19 14 3" xfId="8685" xr:uid="{264B1FE4-AE03-4EC9-AADF-AA0C52C97C87}"/>
    <cellStyle name="Normal 2 19 14 3 2" xfId="8686" xr:uid="{F32A6A2D-A680-41A3-BD70-F2A26131D02C}"/>
    <cellStyle name="Normal 2 19 14 3 3" xfId="8687" xr:uid="{9D3962BE-1A53-463D-873B-C9C83B2E23AD}"/>
    <cellStyle name="Normal 2 19 14 4" xfId="8688" xr:uid="{F804A0FB-99CD-4428-AC33-A30A26E4F242}"/>
    <cellStyle name="Normal 2 19 14 5" xfId="8689" xr:uid="{46FB5773-E20B-42C6-9A3F-CD5592AABE7B}"/>
    <cellStyle name="Normal 2 19 15" xfId="8690" xr:uid="{BCFB08D9-EFB0-4287-A142-8DA8F4FA2AC4}"/>
    <cellStyle name="Normal 2 19 15 2" xfId="8691" xr:uid="{0EF38564-5D3A-4A78-A2CD-9B35D6D6422F}"/>
    <cellStyle name="Normal 2 19 15 2 2" xfId="8692" xr:uid="{2C8998CC-D9CA-4F3E-B922-6301467C7E05}"/>
    <cellStyle name="Normal 2 19 15 2 3" xfId="8693" xr:uid="{D90B78B9-B0BD-469D-92A1-2EBE16B8F752}"/>
    <cellStyle name="Normal 2 19 15 3" xfId="8694" xr:uid="{7EC537CD-EB68-48F1-8460-C5827A7BA764}"/>
    <cellStyle name="Normal 2 19 15 3 2" xfId="8695" xr:uid="{4D2DEBFD-904E-4389-A580-24562A79AE9C}"/>
    <cellStyle name="Normal 2 19 15 3 3" xfId="8696" xr:uid="{CEC7001B-E18E-4285-A2E3-44477A201EC5}"/>
    <cellStyle name="Normal 2 19 15 4" xfId="8697" xr:uid="{F6EA3B1E-F2EC-41E2-A759-6FC3E0DD9396}"/>
    <cellStyle name="Normal 2 19 15 5" xfId="8698" xr:uid="{A36F278D-DD24-482F-A833-B8F83A084359}"/>
    <cellStyle name="Normal 2 19 16" xfId="8699" xr:uid="{226964D2-5E61-4B3B-9B53-91ED39BE0552}"/>
    <cellStyle name="Normal 2 19 16 2" xfId="8700" xr:uid="{EA2255D8-0774-482D-BBCB-F4738037C54F}"/>
    <cellStyle name="Normal 2 19 16 2 2" xfId="8701" xr:uid="{B8BA596D-3CDF-400F-8711-FA0FCA53DB6D}"/>
    <cellStyle name="Normal 2 19 16 2 3" xfId="8702" xr:uid="{CA3731B9-8D26-4CF9-9834-998F21A9EA7A}"/>
    <cellStyle name="Normal 2 19 16 3" xfId="8703" xr:uid="{5A028D5E-06B8-41F0-B973-475D2BE7437E}"/>
    <cellStyle name="Normal 2 19 16 3 2" xfId="8704" xr:uid="{DCABC3A6-A4FB-4C0B-A737-7092A57AB5EB}"/>
    <cellStyle name="Normal 2 19 16 3 3" xfId="8705" xr:uid="{071BF14B-A926-4D24-8207-BAACD51AF14F}"/>
    <cellStyle name="Normal 2 19 16 4" xfId="8706" xr:uid="{39D75878-33E2-4EC2-BF36-0953A936A187}"/>
    <cellStyle name="Normal 2 19 16 5" xfId="8707" xr:uid="{A5951A84-B88C-4F8A-926E-DEF87DAA43B1}"/>
    <cellStyle name="Normal 2 19 17" xfId="8708" xr:uid="{CDA5021D-0C41-4918-AAF3-19CC9F72481F}"/>
    <cellStyle name="Normal 2 19 17 2" xfId="8709" xr:uid="{88751755-23B4-492F-BC7A-CEF941BE128C}"/>
    <cellStyle name="Normal 2 19 17 2 2" xfId="8710" xr:uid="{5215ACEB-B139-467A-9AD9-A002D0531A05}"/>
    <cellStyle name="Normal 2 19 17 2 3" xfId="8711" xr:uid="{AB6F1950-AC3B-4BBA-A3A8-D6AD0ADBC84B}"/>
    <cellStyle name="Normal 2 19 17 3" xfId="8712" xr:uid="{AAB2162C-2DAE-4391-ACEE-E218CD8FD76B}"/>
    <cellStyle name="Normal 2 19 17 3 2" xfId="8713" xr:uid="{F9B90C7E-8626-42E8-948A-203985AB0233}"/>
    <cellStyle name="Normal 2 19 17 3 3" xfId="8714" xr:uid="{86963F90-BA14-42C2-8143-55676AD6782C}"/>
    <cellStyle name="Normal 2 19 17 4" xfId="8715" xr:uid="{C7E1138C-B847-4562-91E8-3F7FFB64DDA0}"/>
    <cellStyle name="Normal 2 19 17 5" xfId="8716" xr:uid="{719DB69E-D97E-4949-A16F-BD472D585221}"/>
    <cellStyle name="Normal 2 19 18" xfId="8717" xr:uid="{12FCD66F-F6A4-4D31-A1D1-2469A609A17D}"/>
    <cellStyle name="Normal 2 19 18 2" xfId="8718" xr:uid="{60A0D0A1-63ED-4F76-B1BA-8E113545538A}"/>
    <cellStyle name="Normal 2 19 18 2 2" xfId="8719" xr:uid="{366D802B-4AF8-4BAB-85BF-FAE0DB4B6BF4}"/>
    <cellStyle name="Normal 2 19 18 2 3" xfId="8720" xr:uid="{9D91C9E2-012C-415D-A1E6-E7011019572A}"/>
    <cellStyle name="Normal 2 19 18 3" xfId="8721" xr:uid="{5DC8D918-DC63-4F77-BE1F-C2C8F9342E25}"/>
    <cellStyle name="Normal 2 19 18 3 2" xfId="8722" xr:uid="{8EEDA74A-0B32-44EC-8C4D-367988F7431F}"/>
    <cellStyle name="Normal 2 19 18 3 3" xfId="8723" xr:uid="{41F7D883-A218-4C49-8789-A73D473AB585}"/>
    <cellStyle name="Normal 2 19 18 4" xfId="8724" xr:uid="{724153DE-BBE0-42EA-95E4-D8D57FE0189B}"/>
    <cellStyle name="Normal 2 19 18 5" xfId="8725" xr:uid="{79ABB327-08D2-4326-AB6E-754EB497B85A}"/>
    <cellStyle name="Normal 2 19 19" xfId="8726" xr:uid="{6543B746-9552-4E56-B3E8-A2A2F14BA591}"/>
    <cellStyle name="Normal 2 19 19 2" xfId="8727" xr:uid="{39F32B8C-EE45-46BF-8DE4-96C6CD1BE306}"/>
    <cellStyle name="Normal 2 19 19 2 2" xfId="8728" xr:uid="{17F8E2AF-2A65-42DC-B2C8-F30FB5B87176}"/>
    <cellStyle name="Normal 2 19 19 2 3" xfId="8729" xr:uid="{F345999C-554A-4DA8-9DD8-4F8CE22DD9DB}"/>
    <cellStyle name="Normal 2 19 19 3" xfId="8730" xr:uid="{1BA78EA2-40C9-48E6-94B1-A534120B3501}"/>
    <cellStyle name="Normal 2 19 19 3 2" xfId="8731" xr:uid="{3125A746-12BD-4C91-905E-567AF167530F}"/>
    <cellStyle name="Normal 2 19 19 3 3" xfId="8732" xr:uid="{65ED91FD-7617-4887-8F69-0405AB7CC61E}"/>
    <cellStyle name="Normal 2 19 19 4" xfId="8733" xr:uid="{9472F026-09F9-432F-A064-66584FF7C6E0}"/>
    <cellStyle name="Normal 2 19 19 5" xfId="8734" xr:uid="{5879C10A-DA70-4655-8261-6428348F1B27}"/>
    <cellStyle name="Normal 2 19 2" xfId="8735" xr:uid="{3ECF2A21-F2F0-4B58-ABB7-B31C33FB42C1}"/>
    <cellStyle name="Normal 2 19 2 2" xfId="8736" xr:uid="{71EF05AE-C0F6-450C-BFE6-E8A17C96DC7D}"/>
    <cellStyle name="Normal 2 19 2 2 2" xfId="8737" xr:uid="{09A49E1E-0386-4B75-AA75-B62A608D604E}"/>
    <cellStyle name="Normal 2 19 2 2 3" xfId="8738" xr:uid="{6F8CF53B-A371-425A-A1B8-C74BDC08BB09}"/>
    <cellStyle name="Normal 2 19 2 3" xfId="8739" xr:uid="{46C18849-C3CB-4149-9FF9-C628F3793E93}"/>
    <cellStyle name="Normal 2 19 2 3 2" xfId="8740" xr:uid="{6FBB0016-C60A-4CD4-989D-F9AABE4D0354}"/>
    <cellStyle name="Normal 2 19 2 3 3" xfId="8741" xr:uid="{F61D6788-55C4-4B61-A848-F111B17CEE2F}"/>
    <cellStyle name="Normal 2 19 2 4" xfId="8742" xr:uid="{C3DB34D0-96D6-48C2-B1B4-42FDC4BF5C8F}"/>
    <cellStyle name="Normal 2 19 2 5" xfId="8743" xr:uid="{5AEE9EE1-4F52-450A-833A-6C7FF20EB519}"/>
    <cellStyle name="Normal 2 19 20" xfId="8744" xr:uid="{43575309-3016-4EF7-89D1-F8CEED223E7B}"/>
    <cellStyle name="Normal 2 19 20 2" xfId="8745" xr:uid="{04DF9FEA-A954-4822-95F8-37FD1907E8F9}"/>
    <cellStyle name="Normal 2 19 20 2 2" xfId="8746" xr:uid="{C7060126-A09D-4807-8F78-53EAA8ECAC8B}"/>
    <cellStyle name="Normal 2 19 20 2 3" xfId="8747" xr:uid="{C6ACE588-00CD-4E19-8C3E-8BD8A6ADC62B}"/>
    <cellStyle name="Normal 2 19 20 3" xfId="8748" xr:uid="{A2EBD880-744A-473B-88E2-781C6B48140F}"/>
    <cellStyle name="Normal 2 19 20 3 2" xfId="8749" xr:uid="{75F19A38-4A56-4054-AFD5-042D6EE46481}"/>
    <cellStyle name="Normal 2 19 20 3 3" xfId="8750" xr:uid="{8306D13F-B3E4-4413-83CB-9027605E6C34}"/>
    <cellStyle name="Normal 2 19 20 4" xfId="8751" xr:uid="{FEABB806-95B6-4F62-9852-6D7F861FC691}"/>
    <cellStyle name="Normal 2 19 20 5" xfId="8752" xr:uid="{EA86AB3E-505B-4EA4-9E30-8AFE448AD41D}"/>
    <cellStyle name="Normal 2 19 21" xfId="8753" xr:uid="{E80A352D-8435-4290-8574-862EDCBCCEEE}"/>
    <cellStyle name="Normal 2 19 21 2" xfId="8754" xr:uid="{334331B4-0DE7-4977-A27E-9E2EB7E3C77E}"/>
    <cellStyle name="Normal 2 19 21 2 2" xfId="8755" xr:uid="{EDCC56EE-453E-4845-AB19-B63AB1A50BCF}"/>
    <cellStyle name="Normal 2 19 21 2 3" xfId="8756" xr:uid="{031609AD-4469-417E-9C73-ABE2220A7559}"/>
    <cellStyle name="Normal 2 19 21 3" xfId="8757" xr:uid="{7574A1C0-EEC8-4DEC-914D-15C293E3DA70}"/>
    <cellStyle name="Normal 2 19 21 3 2" xfId="8758" xr:uid="{E45E9190-B026-4193-929B-792B13AB924E}"/>
    <cellStyle name="Normal 2 19 21 3 3" xfId="8759" xr:uid="{0F20D08C-CC0D-4C8F-9E90-E96D6943943E}"/>
    <cellStyle name="Normal 2 19 21 4" xfId="8760" xr:uid="{1515F2C9-DCC7-4306-B714-A999372D1A4F}"/>
    <cellStyle name="Normal 2 19 21 5" xfId="8761" xr:uid="{7572B9DF-D234-4EF0-AC14-EDEEDAE5785D}"/>
    <cellStyle name="Normal 2 19 22" xfId="8762" xr:uid="{AC4D9791-BEC2-4A39-B3DF-03EDE1A2E1D4}"/>
    <cellStyle name="Normal 2 19 22 2" xfId="8763" xr:uid="{BD8C00B4-E612-4815-A3B6-CCB46C8DBCFB}"/>
    <cellStyle name="Normal 2 19 22 2 2" xfId="8764" xr:uid="{1A8906FC-AE06-4ACB-9D47-167ADBE94F48}"/>
    <cellStyle name="Normal 2 19 22 2 3" xfId="8765" xr:uid="{7F3C8BBA-C58B-4D5F-83B5-FB89438D6592}"/>
    <cellStyle name="Normal 2 19 22 3" xfId="8766" xr:uid="{ED625C62-88A7-4F13-8DB3-8A964F66ECE2}"/>
    <cellStyle name="Normal 2 19 22 3 2" xfId="8767" xr:uid="{02502C0D-EB74-47AF-97E4-E70701D2740E}"/>
    <cellStyle name="Normal 2 19 22 3 3" xfId="8768" xr:uid="{4860B505-A269-4798-88B0-DA541377DD32}"/>
    <cellStyle name="Normal 2 19 22 4" xfId="8769" xr:uid="{03143E00-411E-4060-8310-A40E6E2E38E3}"/>
    <cellStyle name="Normal 2 19 22 5" xfId="8770" xr:uid="{A2A60C8F-B8B8-4C89-8940-4688954994DB}"/>
    <cellStyle name="Normal 2 19 23" xfId="8771" xr:uid="{04546818-7429-4131-B88B-CC75DC1571EE}"/>
    <cellStyle name="Normal 2 19 23 2" xfId="8772" xr:uid="{A42D8995-4C91-4D9F-A030-001B5EB45325}"/>
    <cellStyle name="Normal 2 19 23 2 2" xfId="8773" xr:uid="{634AC647-6700-4536-AB53-C9C651EF0BD5}"/>
    <cellStyle name="Normal 2 19 23 2 3" xfId="8774" xr:uid="{58422832-118E-4804-AE32-6401D8E4396F}"/>
    <cellStyle name="Normal 2 19 23 3" xfId="8775" xr:uid="{A4078495-BEB1-49A9-B2DE-F1B6546D6468}"/>
    <cellStyle name="Normal 2 19 23 3 2" xfId="8776" xr:uid="{0FDC1277-5EA7-405F-AA33-9A4C28FFB10E}"/>
    <cellStyle name="Normal 2 19 23 3 3" xfId="8777" xr:uid="{01741500-C14E-489E-B146-869401823EC9}"/>
    <cellStyle name="Normal 2 19 23 4" xfId="8778" xr:uid="{C551A10B-6A5E-402E-A34E-F9AB70708335}"/>
    <cellStyle name="Normal 2 19 23 5" xfId="8779" xr:uid="{0FE60154-13B4-42B8-B585-F6E102255E67}"/>
    <cellStyle name="Normal 2 19 24" xfId="8780" xr:uid="{605A524D-0074-4C64-BA62-B1641585AEB7}"/>
    <cellStyle name="Normal 2 19 24 2" xfId="8781" xr:uid="{CEA77926-2231-4524-8865-18DAA7DB7E2C}"/>
    <cellStyle name="Normal 2 19 24 3" xfId="8782" xr:uid="{A6E5CACC-DAC5-42D4-B19C-5CA8D389711F}"/>
    <cellStyle name="Normal 2 19 25" xfId="8783" xr:uid="{B8F3B3EC-4FAE-429C-982A-F8D4CEEAFAA9}"/>
    <cellStyle name="Normal 2 19 25 2" xfId="8784" xr:uid="{BAD0BFBC-1F80-4D31-A646-AF3450A1AB89}"/>
    <cellStyle name="Normal 2 19 25 3" xfId="8785" xr:uid="{A80720A3-F88B-4922-BAF3-256ADA9AB7DF}"/>
    <cellStyle name="Normal 2 19 26" xfId="8786" xr:uid="{00B356BE-F571-4CC7-81A1-72ADB43399FA}"/>
    <cellStyle name="Normal 2 19 27" xfId="8787" xr:uid="{E4F2325A-5DA8-4C36-BC88-D5E076823022}"/>
    <cellStyle name="Normal 2 19 3" xfId="8788" xr:uid="{FA772D6B-A3FD-4C0C-BEE0-7EB497810C4E}"/>
    <cellStyle name="Normal 2 19 3 2" xfId="8789" xr:uid="{52B2F03A-B888-4B47-884C-72C98FECC075}"/>
    <cellStyle name="Normal 2 19 3 2 2" xfId="8790" xr:uid="{C9372F74-0D80-4DAA-ACA4-8B8756E3B8A6}"/>
    <cellStyle name="Normal 2 19 3 2 3" xfId="8791" xr:uid="{5898A928-3693-402D-8780-D6745FB86B16}"/>
    <cellStyle name="Normal 2 19 3 3" xfId="8792" xr:uid="{5E2EEFFD-E719-48AC-B865-FA96D8E5E215}"/>
    <cellStyle name="Normal 2 19 3 3 2" xfId="8793" xr:uid="{043C14DF-0692-45CC-B1D6-C149FBF9C355}"/>
    <cellStyle name="Normal 2 19 3 3 3" xfId="8794" xr:uid="{292A7227-BB5A-4A8F-BF1F-274617ADF9CE}"/>
    <cellStyle name="Normal 2 19 3 4" xfId="8795" xr:uid="{0CF2C982-FCA7-42CC-8BE3-19B6297BEEE7}"/>
    <cellStyle name="Normal 2 19 3 5" xfId="8796" xr:uid="{A218FD08-5B3B-494B-8DA1-D146249FD8F0}"/>
    <cellStyle name="Normal 2 19 4" xfId="8797" xr:uid="{B61A4083-1024-43D6-98B5-CE44B4C05383}"/>
    <cellStyle name="Normal 2 19 4 2" xfId="8798" xr:uid="{E585AA41-4BB9-409D-92A5-F3219A1ED941}"/>
    <cellStyle name="Normal 2 19 4 2 2" xfId="8799" xr:uid="{94BE84A8-969F-4C26-B3FB-74F456EC523A}"/>
    <cellStyle name="Normal 2 19 4 2 3" xfId="8800" xr:uid="{2FB85321-CE8A-42EB-B4EF-AF89BE840DF9}"/>
    <cellStyle name="Normal 2 19 4 3" xfId="8801" xr:uid="{83900FB6-D181-428F-A5A6-03A305DA158C}"/>
    <cellStyle name="Normal 2 19 4 3 2" xfId="8802" xr:uid="{CF501F08-BB68-4980-AAC1-608E3D126151}"/>
    <cellStyle name="Normal 2 19 4 3 3" xfId="8803" xr:uid="{77795DE5-9D19-474F-9E55-B196CE1CCA91}"/>
    <cellStyle name="Normal 2 19 4 4" xfId="8804" xr:uid="{9BE82A1F-251E-4833-9C20-D0793A32062C}"/>
    <cellStyle name="Normal 2 19 4 5" xfId="8805" xr:uid="{AFD4AD43-575F-4790-B3EE-316A89DB466E}"/>
    <cellStyle name="Normal 2 19 5" xfId="8806" xr:uid="{68F47370-4FFA-4349-B86E-B8C52406498E}"/>
    <cellStyle name="Normal 2 19 5 2" xfId="8807" xr:uid="{CFFAE245-91EF-4C88-9B9E-C74D16EB5ADE}"/>
    <cellStyle name="Normal 2 19 5 2 2" xfId="8808" xr:uid="{8763CA02-AE55-49C2-97A5-0C3E639EEFF9}"/>
    <cellStyle name="Normal 2 19 5 2 3" xfId="8809" xr:uid="{74FA4348-EF88-4FE5-879E-9122106D3F49}"/>
    <cellStyle name="Normal 2 19 5 3" xfId="8810" xr:uid="{542B525A-3B30-49D5-A154-B1BB6BDF64A4}"/>
    <cellStyle name="Normal 2 19 5 3 2" xfId="8811" xr:uid="{4AC38A72-CE3E-4333-BBEF-C7A9741624FB}"/>
    <cellStyle name="Normal 2 19 5 3 3" xfId="8812" xr:uid="{8368D5EB-9F17-41BB-A770-8367D89CD90A}"/>
    <cellStyle name="Normal 2 19 5 4" xfId="8813" xr:uid="{83E105E0-A695-4159-982D-1866C1765166}"/>
    <cellStyle name="Normal 2 19 5 5" xfId="8814" xr:uid="{F45802B7-FCDC-4DCA-B78E-88CE1EF664B6}"/>
    <cellStyle name="Normal 2 19 6" xfId="8815" xr:uid="{8A241D7E-7129-4C41-8B2A-03B88F0EDF5F}"/>
    <cellStyle name="Normal 2 19 6 2" xfId="8816" xr:uid="{81D788E5-2439-4232-B4C8-0593FE165087}"/>
    <cellStyle name="Normal 2 19 6 2 2" xfId="8817" xr:uid="{631A0B2B-E1A5-4A65-A2BF-55C69CD971E9}"/>
    <cellStyle name="Normal 2 19 6 2 3" xfId="8818" xr:uid="{EFFA10A8-EF3F-49D9-A482-A10457366501}"/>
    <cellStyle name="Normal 2 19 6 3" xfId="8819" xr:uid="{80620368-CD3F-4892-9745-3DE48CDA8C85}"/>
    <cellStyle name="Normal 2 19 6 3 2" xfId="8820" xr:uid="{5D8EF6CA-F6DA-4977-A0C9-E247F30183CE}"/>
    <cellStyle name="Normal 2 19 6 3 3" xfId="8821" xr:uid="{6D6FA8D3-1714-42B8-B7A1-325FD2FE8FBE}"/>
    <cellStyle name="Normal 2 19 6 4" xfId="8822" xr:uid="{E804DDD8-EA6D-43D4-A68F-2B4BFF3534B5}"/>
    <cellStyle name="Normal 2 19 6 5" xfId="8823" xr:uid="{5EE19DBF-41E1-4DD2-902B-AA2F555632BD}"/>
    <cellStyle name="Normal 2 19 7" xfId="8824" xr:uid="{4EDF4819-CE19-4D2A-9226-3CBCE14489B8}"/>
    <cellStyle name="Normal 2 19 7 2" xfId="8825" xr:uid="{4751E36B-4351-4035-8BCB-EC664E73A319}"/>
    <cellStyle name="Normal 2 19 7 2 2" xfId="8826" xr:uid="{A835BBE1-220F-4DDA-9988-ABCF9AC53CA0}"/>
    <cellStyle name="Normal 2 19 7 2 3" xfId="8827" xr:uid="{7E3A5AC5-BB26-49D3-9434-5B75BCFE7AC6}"/>
    <cellStyle name="Normal 2 19 7 3" xfId="8828" xr:uid="{127F0F4E-00EB-4375-AF80-532B99E1852E}"/>
    <cellStyle name="Normal 2 19 7 3 2" xfId="8829" xr:uid="{58EB4F35-B54D-4A7A-8CAE-B65F395CA87E}"/>
    <cellStyle name="Normal 2 19 7 3 3" xfId="8830" xr:uid="{0B752285-01D8-4EDF-B3D6-730BA006BF9C}"/>
    <cellStyle name="Normal 2 19 7 4" xfId="8831" xr:uid="{FACBC6F9-86B5-4CA2-B1E3-053876F80C97}"/>
    <cellStyle name="Normal 2 19 7 5" xfId="8832" xr:uid="{6C2DB223-CFD2-4A86-925C-4B0BD8DCA027}"/>
    <cellStyle name="Normal 2 19 8" xfId="8833" xr:uid="{2F70B071-3A02-44DD-8793-C72279D0FCBE}"/>
    <cellStyle name="Normal 2 19 8 2" xfId="8834" xr:uid="{7E7F1725-0036-4A80-B414-D6EF7B73482A}"/>
    <cellStyle name="Normal 2 19 8 2 2" xfId="8835" xr:uid="{806255F7-2C5D-4E66-9611-06A3C55D84FE}"/>
    <cellStyle name="Normal 2 19 8 2 3" xfId="8836" xr:uid="{6E144C6B-A2BE-4A94-8A64-49FA1D21F0C5}"/>
    <cellStyle name="Normal 2 19 8 3" xfId="8837" xr:uid="{96B3B6B4-8356-4FF4-89F6-5AF26479C658}"/>
    <cellStyle name="Normal 2 19 8 3 2" xfId="8838" xr:uid="{153BA838-B1CC-4EBB-ACA6-B56459296676}"/>
    <cellStyle name="Normal 2 19 8 3 3" xfId="8839" xr:uid="{A91392FE-C4DE-41FA-A95A-55265FFFC225}"/>
    <cellStyle name="Normal 2 19 8 4" xfId="8840" xr:uid="{84F1954A-E4F8-4EA7-AA95-31B6B03E7505}"/>
    <cellStyle name="Normal 2 19 8 5" xfId="8841" xr:uid="{EEE6C2FC-6CE5-4B52-B769-83F941D61494}"/>
    <cellStyle name="Normal 2 19 9" xfId="8842" xr:uid="{CB97113C-BBFE-42F7-B628-807E2989A2B6}"/>
    <cellStyle name="Normal 2 19 9 2" xfId="8843" xr:uid="{23AECA1A-5FE0-450D-BE3A-FCF77A7F34E8}"/>
    <cellStyle name="Normal 2 19 9 2 2" xfId="8844" xr:uid="{367C1BED-455C-4E61-97B4-BCDAD80D5279}"/>
    <cellStyle name="Normal 2 19 9 2 3" xfId="8845" xr:uid="{45924E80-667F-464E-B5F8-E8CC7F1902A1}"/>
    <cellStyle name="Normal 2 19 9 3" xfId="8846" xr:uid="{284D3544-86F5-4619-86E0-895B35F27B73}"/>
    <cellStyle name="Normal 2 19 9 3 2" xfId="8847" xr:uid="{B4138B78-8246-4155-B359-A3608007C312}"/>
    <cellStyle name="Normal 2 19 9 3 3" xfId="8848" xr:uid="{16CDDB4D-740C-4FA8-A1EF-41573028F718}"/>
    <cellStyle name="Normal 2 19 9 4" xfId="8849" xr:uid="{4DB7FE15-E0D1-4A0A-961A-295E85FDB514}"/>
    <cellStyle name="Normal 2 19 9 5" xfId="8850" xr:uid="{C1C6146A-87C1-4C63-8A1C-9EACC0B5E879}"/>
    <cellStyle name="Normal 2 190" xfId="8851" xr:uid="{98304F5D-21C2-4C0E-B2C1-591A9DCA29B7}"/>
    <cellStyle name="Normal 2 191" xfId="8852" xr:uid="{7C632EAB-B1A3-4D30-88D1-496530C012BA}"/>
    <cellStyle name="Normal 2 192" xfId="8853" xr:uid="{AB4236D7-ACEE-447F-9E02-BE787B0A5C19}"/>
    <cellStyle name="Normal 2 193" xfId="8854" xr:uid="{68B58C16-0A3D-43F7-94D2-83CFE3302D3F}"/>
    <cellStyle name="Normal 2 194" xfId="8855" xr:uid="{AFEBB61C-4C70-4827-8D71-E9A149551B49}"/>
    <cellStyle name="Normal 2 195" xfId="8856" xr:uid="{151DBE94-1115-42C3-B46E-DDB3B4926783}"/>
    <cellStyle name="Normal 2 196" xfId="8857" xr:uid="{B38BCBB6-65B2-41E7-A0E5-E6842D25F607}"/>
    <cellStyle name="Normal 2 197" xfId="8858" xr:uid="{37C54351-6179-4DD4-9F29-368B690165D1}"/>
    <cellStyle name="Normal 2 198" xfId="8859" xr:uid="{2B6284E8-CA1D-49FA-B48E-B5C0708B8640}"/>
    <cellStyle name="Normal 2 199" xfId="8860" xr:uid="{CA3188E1-A78E-4C77-97A1-B1946951A13A}"/>
    <cellStyle name="Normal 2 2" xfId="306" xr:uid="{F8640AC6-82AC-42D5-AB10-9DCA3CD0EAB6}"/>
    <cellStyle name="Normal 2 2 10" xfId="8861" xr:uid="{F8B35497-7FB5-468D-BB56-27FE8AE697F0}"/>
    <cellStyle name="Normal 2 2 11" xfId="8862" xr:uid="{489814D7-A0D4-49D6-BEC7-B1079B90B4DD}"/>
    <cellStyle name="Normal 2 2 12" xfId="8863" xr:uid="{641770A0-ACDB-4BB4-BEA6-DB7045BD5953}"/>
    <cellStyle name="Normal 2 2 13" xfId="8864" xr:uid="{7F8DF478-0EF2-4B95-8448-D32EF8D3DF8C}"/>
    <cellStyle name="Normal 2 2 14" xfId="8865" xr:uid="{4C3665A8-FA6F-48D0-973C-C991F82DD9F1}"/>
    <cellStyle name="Normal 2 2 15" xfId="8866" xr:uid="{B04AE1C2-E8F3-487A-9B43-91ED607A4B8B}"/>
    <cellStyle name="Normal 2 2 16" xfId="8867" xr:uid="{7AA4B801-F50E-4623-9CB3-8B846DB877D5}"/>
    <cellStyle name="Normal 2 2 17" xfId="8868" xr:uid="{8EDD8B37-BE0D-4991-9881-435AE26DA17A}"/>
    <cellStyle name="Normal 2 2 18" xfId="8869" xr:uid="{467453F5-3DDE-47B3-BA74-EBD80D08A56C}"/>
    <cellStyle name="Normal 2 2 19" xfId="8870" xr:uid="{12A7D239-CCE7-4F43-B661-216B2C6200C7}"/>
    <cellStyle name="Normal 2 2 2" xfId="307" xr:uid="{C8028A5B-9753-4379-9333-A8EB3D70C92B}"/>
    <cellStyle name="Normal 2 2 2 10" xfId="8872" xr:uid="{6DC6EA48-7C08-45FB-A412-49A1CF501699}"/>
    <cellStyle name="Normal 2 2 2 11" xfId="8873" xr:uid="{851E2750-F320-4D09-AA01-D784B33148D6}"/>
    <cellStyle name="Normal 2 2 2 12" xfId="8874" xr:uid="{2980124F-3900-4055-9A3B-230096BEF849}"/>
    <cellStyle name="Normal 2 2 2 13" xfId="8875" xr:uid="{839F64F2-37E9-49CD-82E1-17E91338C073}"/>
    <cellStyle name="Normal 2 2 2 14" xfId="8876" xr:uid="{B7789072-6C11-456D-81C0-B6CA572AC317}"/>
    <cellStyle name="Normal 2 2 2 15" xfId="8877" xr:uid="{842975EA-F4B7-463F-AF24-75D0DC7CACFE}"/>
    <cellStyle name="Normal 2 2 2 16" xfId="8878" xr:uid="{83F677B0-49EA-4734-85B0-733CD22454A1}"/>
    <cellStyle name="Normal 2 2 2 17" xfId="8879" xr:uid="{8F4CDC48-FA7F-4CF0-A24C-49C7B3F4189A}"/>
    <cellStyle name="Normal 2 2 2 18" xfId="8880" xr:uid="{A1EDB95C-23F5-48CC-94F5-9627E2FF1C54}"/>
    <cellStyle name="Normal 2 2 2 19" xfId="8881" xr:uid="{C188E8A8-7706-40C3-9A27-503CB0B7A872}"/>
    <cellStyle name="Normal 2 2 2 2" xfId="8882" xr:uid="{CFAAFB67-C190-4EC5-821B-E5095A4BB024}"/>
    <cellStyle name="Normal 2 2 2 2 2" xfId="8883" xr:uid="{2387BCDB-7CBB-462D-AD99-69AC907CD18C}"/>
    <cellStyle name="Normal 2 2 2 2 3" xfId="8884" xr:uid="{F67AC2B9-1E72-44B9-AD4B-C2F2B7D43972}"/>
    <cellStyle name="Normal 2 2 2 20" xfId="8885" xr:uid="{2ED797CF-27ED-4AEB-8B8E-00D2E3945023}"/>
    <cellStyle name="Normal 2 2 2 21" xfId="8886" xr:uid="{4C257A4E-7F0F-4E19-A6F4-7462255A3B61}"/>
    <cellStyle name="Normal 2 2 2 22" xfId="8887" xr:uid="{8ACCD8C5-ADD6-493D-A5EC-53DC068C181E}"/>
    <cellStyle name="Normal 2 2 2 23" xfId="8888" xr:uid="{B6AAA29A-48E4-405F-8BA4-A64F65F0A2BA}"/>
    <cellStyle name="Normal 2 2 2 24" xfId="8889" xr:uid="{744A8861-498D-44FB-8138-25ADFFBEAD87}"/>
    <cellStyle name="Normal 2 2 2 25" xfId="8890" xr:uid="{9C3C3A19-51AA-4E07-8B6D-60BD794340DC}"/>
    <cellStyle name="Normal 2 2 2 26" xfId="8891" xr:uid="{A213103B-D601-45F0-BD10-7C741A3C8776}"/>
    <cellStyle name="Normal 2 2 2 27" xfId="8892" xr:uid="{038E8220-CEDA-42B2-8FDD-70830303E1E6}"/>
    <cellStyle name="Normal 2 2 2 28" xfId="8893" xr:uid="{5BF821FE-F1C9-4886-A912-73647724C4E5}"/>
    <cellStyle name="Normal 2 2 2 29" xfId="8894" xr:uid="{3DDE185E-0DB4-452B-AFAE-8D033499612B}"/>
    <cellStyle name="Normal 2 2 2 3" xfId="8895" xr:uid="{0FE408E9-DA3D-4F3F-A1C4-A9852AA616FC}"/>
    <cellStyle name="Normal 2 2 2 30" xfId="8896" xr:uid="{11DB4B6D-91B1-4DE5-AB8B-55C55D3CFC48}"/>
    <cellStyle name="Normal 2 2 2 31" xfId="8897" xr:uid="{0D2D820E-C020-4880-B9BC-463CFB386742}"/>
    <cellStyle name="Normal 2 2 2 32" xfId="8898" xr:uid="{B94437C6-1BAC-42B9-8C58-8BA97F99A5C3}"/>
    <cellStyle name="Normal 2 2 2 33" xfId="8899" xr:uid="{30C076AA-0126-4F3D-A0E5-DE28B3A6ABCF}"/>
    <cellStyle name="Normal 2 2 2 34" xfId="8900" xr:uid="{B404F546-9E9A-405B-9F6C-3012F5C9B90D}"/>
    <cellStyle name="Normal 2 2 2 35" xfId="8901" xr:uid="{14DF1592-2D30-47C9-A386-D09DE0E89ED1}"/>
    <cellStyle name="Normal 2 2 2 36" xfId="8902" xr:uid="{FE7A2BCD-53E2-4C8C-8ABF-BD001EB7CE69}"/>
    <cellStyle name="Normal 2 2 2 37" xfId="8903" xr:uid="{4435EE4E-89E7-4C90-A2B5-D04601EEC52E}"/>
    <cellStyle name="Normal 2 2 2 38" xfId="8904" xr:uid="{8B3E9954-78A3-4460-970D-1FAE4D7C2833}"/>
    <cellStyle name="Normal 2 2 2 39" xfId="8905" xr:uid="{FFCDCD3F-4E70-4ED2-AEBD-1EDBB4077C42}"/>
    <cellStyle name="Normal 2 2 2 4" xfId="8906" xr:uid="{E82818EC-772F-487C-A624-BA54499DFE93}"/>
    <cellStyle name="Normal 2 2 2 40" xfId="8907" xr:uid="{E41D9158-C1E6-4A42-9321-8B02FFD7E24B}"/>
    <cellStyle name="Normal 2 2 2 41" xfId="8908" xr:uid="{F7438BB0-6AA3-4214-9EFA-3227B89BBC8A}"/>
    <cellStyle name="Normal 2 2 2 42" xfId="8909" xr:uid="{6FA3AFA6-2DA5-4D2C-A7D8-28DBFA8E4C26}"/>
    <cellStyle name="Normal 2 2 2 43" xfId="8910" xr:uid="{6F4EDC9E-713C-4494-821D-9F602C34B561}"/>
    <cellStyle name="Normal 2 2 2 44" xfId="8911" xr:uid="{6EFB4E83-B0A5-466C-BD55-8D5E7B4DCD1E}"/>
    <cellStyle name="Normal 2 2 2 45" xfId="8912" xr:uid="{CFD96F9C-BC00-4095-B1FD-F51ED9D0C24D}"/>
    <cellStyle name="Normal 2 2 2 46" xfId="8913" xr:uid="{9776CD13-9702-4C94-810D-1C4DFEEFD0BF}"/>
    <cellStyle name="Normal 2 2 2 47" xfId="8914" xr:uid="{75F3E04D-3C3F-437A-BC72-ADF6D319B7A8}"/>
    <cellStyle name="Normal 2 2 2 48" xfId="8915" xr:uid="{D45F4A86-FC17-47D8-A1DC-7635AE9209BF}"/>
    <cellStyle name="Normal 2 2 2 49" xfId="8916" xr:uid="{F81158FE-0323-4B93-9B2B-9F0F32E11F85}"/>
    <cellStyle name="Normal 2 2 2 5" xfId="8917" xr:uid="{09C7FE02-65D0-4676-9FE3-CF26AB3E53BD}"/>
    <cellStyle name="Normal 2 2 2 50" xfId="43166" xr:uid="{8578E8D1-D28E-41C2-9216-9E252946BC42}"/>
    <cellStyle name="Normal 2 2 2 51" xfId="8871" xr:uid="{F5447679-6023-4706-884A-70AEEF50FEE7}"/>
    <cellStyle name="Normal 2 2 2 52" xfId="419" xr:uid="{8D2E662A-33B8-4AD2-AB8C-DE12A00C926B}"/>
    <cellStyle name="Normal 2 2 2 53" xfId="43248" xr:uid="{21760296-B54F-470A-9F4C-29C2D7369C8D}"/>
    <cellStyle name="Normal 2 2 2 6" xfId="8918" xr:uid="{4AFDB331-F759-46D5-AFEC-9B238F0AD9FA}"/>
    <cellStyle name="Normal 2 2 2 7" xfId="8919" xr:uid="{F842B454-3F0A-4713-A1C2-0A420145230E}"/>
    <cellStyle name="Normal 2 2 2 8" xfId="8920" xr:uid="{BD916B6B-2852-4757-9AC0-FF498C7F69B1}"/>
    <cellStyle name="Normal 2 2 2 9" xfId="8921" xr:uid="{87445DB9-039C-4D21-A575-19D7EC950778}"/>
    <cellStyle name="Normal 2 2 20" xfId="8922" xr:uid="{0F44643B-0F9C-40AD-9F92-61C8283128E2}"/>
    <cellStyle name="Normal 2 2 21" xfId="8923" xr:uid="{C9CC7F40-BB7B-4A18-B03D-B0EFDBD72C9B}"/>
    <cellStyle name="Normal 2 2 22" xfId="8924" xr:uid="{D360F361-E84A-429C-A17C-9E6D0D66FC53}"/>
    <cellStyle name="Normal 2 2 23" xfId="8925" xr:uid="{85445296-37B7-46A5-B75D-17DE5D1D7A1C}"/>
    <cellStyle name="Normal 2 2 24" xfId="8926" xr:uid="{84D27364-8AB1-4B7A-90B7-D6850AB2A121}"/>
    <cellStyle name="Normal 2 2 25" xfId="8927" xr:uid="{98218B13-2624-42D1-9335-44C2FD8EA1F1}"/>
    <cellStyle name="Normal 2 2 26" xfId="8928" xr:uid="{6998AD32-F385-445C-870B-BFFC80374E3F}"/>
    <cellStyle name="Normal 2 2 27" xfId="8929" xr:uid="{91685EF3-9F79-4645-AC5B-EF045BB5E244}"/>
    <cellStyle name="Normal 2 2 28" xfId="8930" xr:uid="{A40E40FF-1C5A-4B9F-B0C4-EE7B7F652256}"/>
    <cellStyle name="Normal 2 2 29" xfId="8931" xr:uid="{7C56B58B-F712-46DE-A29F-9F9251498C08}"/>
    <cellStyle name="Normal 2 2 3" xfId="308" xr:uid="{FC191769-1454-4A82-B95E-062D50268F98}"/>
    <cellStyle name="Normal 2 2 3 2" xfId="8933" xr:uid="{61601998-3B92-45A0-A568-86148E9D8DE8}"/>
    <cellStyle name="Normal 2 2 3 3" xfId="8932" xr:uid="{176A85E9-AC48-46B0-A6BE-7F3939CB309F}"/>
    <cellStyle name="Normal 2 2 30" xfId="8934" xr:uid="{922396E4-1ACF-43BB-8F59-15300028202A}"/>
    <cellStyle name="Normal 2 2 31" xfId="8935" xr:uid="{11BEC3D4-2F03-40E4-A692-26C5498455F3}"/>
    <cellStyle name="Normal 2 2 32" xfId="8936" xr:uid="{4BCBBC1E-6594-46B8-91C7-8178B2A46DEB}"/>
    <cellStyle name="Normal 2 2 33" xfId="8937" xr:uid="{AA23AEDA-64C9-4026-9937-1C79E0C21A46}"/>
    <cellStyle name="Normal 2 2 34" xfId="8938" xr:uid="{067B6E0B-66C6-4CE7-A98B-E0E4E78068FF}"/>
    <cellStyle name="Normal 2 2 35" xfId="8939" xr:uid="{9982E33A-E91F-4407-9E1D-C31F2A889FF2}"/>
    <cellStyle name="Normal 2 2 36" xfId="8940" xr:uid="{4D5998F7-A924-44A6-8629-06950BDC9F4A}"/>
    <cellStyle name="Normal 2 2 37" xfId="8941" xr:uid="{E34D1958-F9DE-4960-988D-5821A41DB798}"/>
    <cellStyle name="Normal 2 2 38" xfId="8942" xr:uid="{D4B6897B-F9D0-4F51-BF7B-5A7B47C95B1D}"/>
    <cellStyle name="Normal 2 2 39" xfId="8943" xr:uid="{B8C7B913-8A84-47A4-BBDB-1356D408466B}"/>
    <cellStyle name="Normal 2 2 4" xfId="8944" xr:uid="{96CB2A80-6735-4E5F-9855-595D4832688C}"/>
    <cellStyle name="Normal 2 2 40" xfId="8945" xr:uid="{044A993B-0166-46B7-A9AC-98A7B662DA35}"/>
    <cellStyle name="Normal 2 2 41" xfId="8946" xr:uid="{4454F627-8F3A-49CD-9385-D373D8C47029}"/>
    <cellStyle name="Normal 2 2 42" xfId="8947" xr:uid="{770474D5-D90C-4B33-8A7C-25E4AAF73586}"/>
    <cellStyle name="Normal 2 2 43" xfId="8948" xr:uid="{34B8CFD8-B821-4048-9E03-7CEFE02BB10A}"/>
    <cellStyle name="Normal 2 2 44" xfId="8949" xr:uid="{18043EB8-CB24-4733-A867-CFA16497820B}"/>
    <cellStyle name="Normal 2 2 45" xfId="8950" xr:uid="{5FD0F983-26D3-4FED-B3C4-0765F4D72A23}"/>
    <cellStyle name="Normal 2 2 46" xfId="8951" xr:uid="{BD8B9895-1DFF-4982-9E49-AECAFD683461}"/>
    <cellStyle name="Normal 2 2 47" xfId="8952" xr:uid="{DD499800-712B-431F-99F4-91952330D299}"/>
    <cellStyle name="Normal 2 2 48" xfId="8953" xr:uid="{80600A02-0B62-4FEA-B20C-471223766939}"/>
    <cellStyle name="Normal 2 2 49" xfId="8954" xr:uid="{135298A9-9A97-4AD2-B4FC-271FB1F346A6}"/>
    <cellStyle name="Normal 2 2 5" xfId="8955" xr:uid="{84435407-8F4D-4EAB-9C03-70958EB0CC05}"/>
    <cellStyle name="Normal 2 2 50" xfId="8956" xr:uid="{13070709-15C6-4068-A876-62DC343B5EDD}"/>
    <cellStyle name="Normal 2 2 51" xfId="8957" xr:uid="{4B34F022-86F1-4832-8E52-92AA5D2F3FF8}"/>
    <cellStyle name="Normal 2 2 6" xfId="8958" xr:uid="{97A47A2F-6A57-4FD6-8F0C-BBEA49C73D5D}"/>
    <cellStyle name="Normal 2 2 7" xfId="8959" xr:uid="{4C8FFC47-1247-423D-A7F4-1748EAF69B32}"/>
    <cellStyle name="Normal 2 2 8" xfId="8960" xr:uid="{4166F2C6-69A7-44FE-B97B-0D5C00AFF7E8}"/>
    <cellStyle name="Normal 2 2 9" xfId="8961" xr:uid="{3ABC5F0F-3505-4F5D-8042-000127B12F40}"/>
    <cellStyle name="Normal 2 2_Rate Impact (tbd)" xfId="8962" xr:uid="{82DEE4A5-AD89-4450-A367-724B5AE8B26E}"/>
    <cellStyle name="Normal 2 20" xfId="8963" xr:uid="{0D782655-E845-4290-B927-43F1784D24EA}"/>
    <cellStyle name="Normal 2 20 10" xfId="8964" xr:uid="{6969F423-C26F-4A46-9958-85C4E7E80CC4}"/>
    <cellStyle name="Normal 2 20 10 2" xfId="8965" xr:uid="{1E4B5262-AE0D-4B95-B528-F9721378E0A1}"/>
    <cellStyle name="Normal 2 20 10 2 2" xfId="8966" xr:uid="{14ABDA0C-15AB-408A-A580-256D5937CAE3}"/>
    <cellStyle name="Normal 2 20 10 2 3" xfId="8967" xr:uid="{808D8D31-20AA-47DB-A9F2-F87466639043}"/>
    <cellStyle name="Normal 2 20 10 3" xfId="8968" xr:uid="{86AF17D1-F3A7-41EC-90BB-5CACE14C3E2D}"/>
    <cellStyle name="Normal 2 20 10 3 2" xfId="8969" xr:uid="{E5E70895-B425-453A-B116-3B6B6AD48051}"/>
    <cellStyle name="Normal 2 20 10 3 3" xfId="8970" xr:uid="{404DC807-6E64-4AE9-A712-8C3DA0EE8956}"/>
    <cellStyle name="Normal 2 20 10 4" xfId="8971" xr:uid="{F0F393FD-5791-4389-88BE-F9EF1C74B07B}"/>
    <cellStyle name="Normal 2 20 10 5" xfId="8972" xr:uid="{CB43BC9F-7221-434F-8700-306FEA1685CE}"/>
    <cellStyle name="Normal 2 20 11" xfId="8973" xr:uid="{26585A14-A4FC-4C00-967E-81B1D8763ABC}"/>
    <cellStyle name="Normal 2 20 11 2" xfId="8974" xr:uid="{CE07A807-315F-4691-8033-89A073230EB3}"/>
    <cellStyle name="Normal 2 20 11 2 2" xfId="8975" xr:uid="{DC9D9227-85ED-4F4C-90C6-F97F9AB174B6}"/>
    <cellStyle name="Normal 2 20 11 2 3" xfId="8976" xr:uid="{6281997E-21FA-461F-A0E5-B9275D25E673}"/>
    <cellStyle name="Normal 2 20 11 3" xfId="8977" xr:uid="{1A4D1F39-5960-458E-A2EC-DDFA7BD5FF07}"/>
    <cellStyle name="Normal 2 20 11 3 2" xfId="8978" xr:uid="{48A559F1-33F4-4FD4-8EF4-1DDCA13F50B4}"/>
    <cellStyle name="Normal 2 20 11 3 3" xfId="8979" xr:uid="{1F2CD792-B2F7-4802-B10E-4CFBF1998C58}"/>
    <cellStyle name="Normal 2 20 11 4" xfId="8980" xr:uid="{F238BB5F-531E-4D8A-ABDE-F4EF0002EB57}"/>
    <cellStyle name="Normal 2 20 11 5" xfId="8981" xr:uid="{0302C5FE-84A6-491A-82D3-06ACA2C220E3}"/>
    <cellStyle name="Normal 2 20 12" xfId="8982" xr:uid="{31524962-C2D3-4F56-AA1C-0893852873DF}"/>
    <cellStyle name="Normal 2 20 12 2" xfId="8983" xr:uid="{663E53BC-6E1D-437F-8F2B-BC7A0B7B314B}"/>
    <cellStyle name="Normal 2 20 12 2 2" xfId="8984" xr:uid="{7F8EA768-71BC-44E3-B8D3-B05F7F81D684}"/>
    <cellStyle name="Normal 2 20 12 2 3" xfId="8985" xr:uid="{AB4FBBA2-01DF-4165-B013-F3CD15DEB90F}"/>
    <cellStyle name="Normal 2 20 12 3" xfId="8986" xr:uid="{7133745A-6CE5-4274-9DF1-C408A82A4192}"/>
    <cellStyle name="Normal 2 20 12 3 2" xfId="8987" xr:uid="{6F27556E-6AB8-48A1-80F8-A3F656F33A86}"/>
    <cellStyle name="Normal 2 20 12 3 3" xfId="8988" xr:uid="{D06FFC44-0043-465C-B1E5-ED1D6D401297}"/>
    <cellStyle name="Normal 2 20 12 4" xfId="8989" xr:uid="{7C2DA6A2-EC40-418A-BAF9-A98C288A3434}"/>
    <cellStyle name="Normal 2 20 12 5" xfId="8990" xr:uid="{DBA31DB5-6976-4578-926D-10DF6F5F6A7C}"/>
    <cellStyle name="Normal 2 20 13" xfId="8991" xr:uid="{EF7093B6-44FF-4E51-A54B-33D5DD537E81}"/>
    <cellStyle name="Normal 2 20 13 2" xfId="8992" xr:uid="{B615A9CF-01B2-4A06-803F-1F3FB3A00A9D}"/>
    <cellStyle name="Normal 2 20 13 2 2" xfId="8993" xr:uid="{F8D47120-E530-4837-B023-5E9CE54ECFF0}"/>
    <cellStyle name="Normal 2 20 13 2 3" xfId="8994" xr:uid="{F73A3977-9351-438D-B4FD-9B758A30B5FC}"/>
    <cellStyle name="Normal 2 20 13 3" xfId="8995" xr:uid="{B344F7D6-1761-48E3-A46A-23971C2A0D72}"/>
    <cellStyle name="Normal 2 20 13 3 2" xfId="8996" xr:uid="{1A0871AB-F7F4-4750-9B90-DCE06874619B}"/>
    <cellStyle name="Normal 2 20 13 3 3" xfId="8997" xr:uid="{856A4BDC-C517-46DD-9CD1-47CE8C52338F}"/>
    <cellStyle name="Normal 2 20 13 4" xfId="8998" xr:uid="{F03B9645-E14E-46C2-A8A2-F7AC78E54151}"/>
    <cellStyle name="Normal 2 20 13 5" xfId="8999" xr:uid="{05A24AD1-6B11-43CA-B645-F667ABA220F1}"/>
    <cellStyle name="Normal 2 20 14" xfId="9000" xr:uid="{508FF0D5-D184-41E9-A83D-64F37C7D8388}"/>
    <cellStyle name="Normal 2 20 14 2" xfId="9001" xr:uid="{8A14D252-EB28-421E-A0B8-50DC9F074CDA}"/>
    <cellStyle name="Normal 2 20 14 2 2" xfId="9002" xr:uid="{D86CDA1D-F240-4130-B3CA-807D0DFAF536}"/>
    <cellStyle name="Normal 2 20 14 2 3" xfId="9003" xr:uid="{DE3976A3-F593-4F1E-B06A-C36A89E6980C}"/>
    <cellStyle name="Normal 2 20 14 3" xfId="9004" xr:uid="{FC39E80C-CB48-47B8-BDB5-8D80D45A75E0}"/>
    <cellStyle name="Normal 2 20 14 3 2" xfId="9005" xr:uid="{2D6FF36F-C928-4A5B-AB58-82246C78D7D8}"/>
    <cellStyle name="Normal 2 20 14 3 3" xfId="9006" xr:uid="{6667391D-E58A-4477-8019-4F9859A91732}"/>
    <cellStyle name="Normal 2 20 14 4" xfId="9007" xr:uid="{E8CFB3E5-7AF9-4DD9-9AB3-ED3E6A1A9F3E}"/>
    <cellStyle name="Normal 2 20 14 5" xfId="9008" xr:uid="{AF606144-3661-4A51-BA2B-6DABA64EC64C}"/>
    <cellStyle name="Normal 2 20 15" xfId="9009" xr:uid="{A9AA6314-5398-4F80-A124-D3075056B711}"/>
    <cellStyle name="Normal 2 20 15 2" xfId="9010" xr:uid="{B63EEC40-1484-4AB0-B767-6B182E87334B}"/>
    <cellStyle name="Normal 2 20 15 2 2" xfId="9011" xr:uid="{2D327B49-05D7-4C7E-B7A2-2F7112163535}"/>
    <cellStyle name="Normal 2 20 15 2 3" xfId="9012" xr:uid="{B6580621-C0DC-4EC8-99D8-D95B499D5023}"/>
    <cellStyle name="Normal 2 20 15 3" xfId="9013" xr:uid="{22EEB965-9686-4449-9B81-B804888E1AF6}"/>
    <cellStyle name="Normal 2 20 15 3 2" xfId="9014" xr:uid="{8691F9A8-3693-4F75-8007-1C629F948807}"/>
    <cellStyle name="Normal 2 20 15 3 3" xfId="9015" xr:uid="{76348ADB-3AD0-4F01-BDC5-B1CE747B2AA2}"/>
    <cellStyle name="Normal 2 20 15 4" xfId="9016" xr:uid="{6CE2CEE4-72F0-443D-AD51-F44EEBD68255}"/>
    <cellStyle name="Normal 2 20 15 5" xfId="9017" xr:uid="{2762CE40-EA76-42D8-B099-8D48EF1F6D0D}"/>
    <cellStyle name="Normal 2 20 16" xfId="9018" xr:uid="{6937DFAA-C9DF-45E9-B5F6-E6606AF60FEB}"/>
    <cellStyle name="Normal 2 20 16 2" xfId="9019" xr:uid="{B313E381-F29A-4CD0-941A-028A1B993FEA}"/>
    <cellStyle name="Normal 2 20 16 2 2" xfId="9020" xr:uid="{B2DD3CE9-BF25-418A-89C3-84770FA63EAC}"/>
    <cellStyle name="Normal 2 20 16 2 3" xfId="9021" xr:uid="{0CF7B192-E54D-4277-8A5C-000BCEFFFD1E}"/>
    <cellStyle name="Normal 2 20 16 3" xfId="9022" xr:uid="{0C73946B-438B-483E-AC5B-A2B4DABFDBF3}"/>
    <cellStyle name="Normal 2 20 16 3 2" xfId="9023" xr:uid="{3FDC2092-C356-4B03-9825-DE7534C00A9B}"/>
    <cellStyle name="Normal 2 20 16 3 3" xfId="9024" xr:uid="{9ADABB00-8832-4BA5-B9CB-91009C680831}"/>
    <cellStyle name="Normal 2 20 16 4" xfId="9025" xr:uid="{0A670060-769B-42C2-A24A-BD8AB6C11B33}"/>
    <cellStyle name="Normal 2 20 16 5" xfId="9026" xr:uid="{C2154905-8B35-4CA6-B6E7-76819C943623}"/>
    <cellStyle name="Normal 2 20 17" xfId="9027" xr:uid="{93489B26-84F5-4057-9CD4-8195681702C3}"/>
    <cellStyle name="Normal 2 20 17 2" xfId="9028" xr:uid="{48E7BB67-A1F9-4B26-94A1-4FC8C7801E21}"/>
    <cellStyle name="Normal 2 20 17 2 2" xfId="9029" xr:uid="{6D1E59D1-B079-463C-88B8-DA51DBF130C1}"/>
    <cellStyle name="Normal 2 20 17 2 3" xfId="9030" xr:uid="{9C8B47E6-170D-4346-B6E3-6E7A0D657B80}"/>
    <cellStyle name="Normal 2 20 17 3" xfId="9031" xr:uid="{D373E92F-8738-4E61-BC58-05DD95B20D5E}"/>
    <cellStyle name="Normal 2 20 17 3 2" xfId="9032" xr:uid="{193036BE-0867-496D-9497-C814135D400F}"/>
    <cellStyle name="Normal 2 20 17 3 3" xfId="9033" xr:uid="{A61BF96F-FC90-4101-909F-7AEB73F0B6AA}"/>
    <cellStyle name="Normal 2 20 17 4" xfId="9034" xr:uid="{BDE5E3B5-5F5C-4D33-83D7-D27B04C0A72B}"/>
    <cellStyle name="Normal 2 20 17 5" xfId="9035" xr:uid="{120F24A1-3246-4B7E-918F-48FCF905EFD1}"/>
    <cellStyle name="Normal 2 20 18" xfId="9036" xr:uid="{B9C4806B-D302-4059-B236-C9EB795F3115}"/>
    <cellStyle name="Normal 2 20 18 2" xfId="9037" xr:uid="{2B2F5841-9815-4F77-A92A-F99E4ECC1290}"/>
    <cellStyle name="Normal 2 20 18 2 2" xfId="9038" xr:uid="{9D538030-2FCD-412D-ADC6-003A781FCFF8}"/>
    <cellStyle name="Normal 2 20 18 2 3" xfId="9039" xr:uid="{5CBE56C6-7DF5-466C-960A-357947422CAC}"/>
    <cellStyle name="Normal 2 20 18 3" xfId="9040" xr:uid="{7480C4B9-3DA1-4D11-BA2B-D29E59AC306F}"/>
    <cellStyle name="Normal 2 20 18 3 2" xfId="9041" xr:uid="{A10624F8-18D8-42B6-97FE-A2845D21F048}"/>
    <cellStyle name="Normal 2 20 18 3 3" xfId="9042" xr:uid="{9C57EF54-22C7-4756-89F6-B9FF7B656320}"/>
    <cellStyle name="Normal 2 20 18 4" xfId="9043" xr:uid="{EFAB045C-3FE3-4090-ACD2-B6EF64F3262A}"/>
    <cellStyle name="Normal 2 20 18 5" xfId="9044" xr:uid="{16F58D7E-EFF2-4988-A740-E9D38F96A08A}"/>
    <cellStyle name="Normal 2 20 19" xfId="9045" xr:uid="{05ED557F-80E2-4D58-A431-E283827B454B}"/>
    <cellStyle name="Normal 2 20 19 2" xfId="9046" xr:uid="{9709F68E-CE24-4484-820D-5BD04BE812E9}"/>
    <cellStyle name="Normal 2 20 19 2 2" xfId="9047" xr:uid="{E0150742-40C9-4F4A-935D-0752149AA7DD}"/>
    <cellStyle name="Normal 2 20 19 2 3" xfId="9048" xr:uid="{6E94BDFD-E6FE-4948-A733-061D0015C460}"/>
    <cellStyle name="Normal 2 20 19 3" xfId="9049" xr:uid="{94FCE320-A006-43FA-9FDD-512427E83835}"/>
    <cellStyle name="Normal 2 20 19 3 2" xfId="9050" xr:uid="{AB44DB33-7589-446A-84A1-F09ED7D6DE8D}"/>
    <cellStyle name="Normal 2 20 19 3 3" xfId="9051" xr:uid="{6F4524D5-FE1B-4C5A-A254-4CE04D9A0658}"/>
    <cellStyle name="Normal 2 20 19 4" xfId="9052" xr:uid="{592A100D-E090-4095-8495-036EBCFE55D3}"/>
    <cellStyle name="Normal 2 20 19 5" xfId="9053" xr:uid="{EB0E73FF-8270-467A-AD48-D3780D93A482}"/>
    <cellStyle name="Normal 2 20 2" xfId="9054" xr:uid="{7595415B-F319-4E27-844D-9838F7EE3791}"/>
    <cellStyle name="Normal 2 20 2 2" xfId="9055" xr:uid="{F37EC5BC-165F-4B53-B3BC-A1F3CD08A98D}"/>
    <cellStyle name="Normal 2 20 2 2 2" xfId="9056" xr:uid="{2048FD89-9933-4454-8C98-E777BAF45B44}"/>
    <cellStyle name="Normal 2 20 2 2 3" xfId="9057" xr:uid="{2578E5B7-F94C-4BB5-A405-82028C6C7D2E}"/>
    <cellStyle name="Normal 2 20 2 3" xfId="9058" xr:uid="{7E213582-7307-4ED8-A7F2-B5551059314C}"/>
    <cellStyle name="Normal 2 20 2 3 2" xfId="9059" xr:uid="{30F03295-E792-4D10-8E99-25EBE3DE351A}"/>
    <cellStyle name="Normal 2 20 2 3 3" xfId="9060" xr:uid="{FB02AC7E-07EE-4ECE-A503-5A50F89B1F10}"/>
    <cellStyle name="Normal 2 20 2 4" xfId="9061" xr:uid="{5BA4E987-B4A2-45A8-AD71-8C43673F83DA}"/>
    <cellStyle name="Normal 2 20 2 5" xfId="9062" xr:uid="{98E4BFD0-2DA3-4087-A687-021A163AFAAE}"/>
    <cellStyle name="Normal 2 20 20" xfId="9063" xr:uid="{1CADE30D-D473-4F47-B7CB-C05A94DCA16A}"/>
    <cellStyle name="Normal 2 20 20 2" xfId="9064" xr:uid="{FC6407B0-EA63-4908-A1C0-FFCA9F8F6656}"/>
    <cellStyle name="Normal 2 20 20 2 2" xfId="9065" xr:uid="{82A8E4EE-2534-4853-AFA2-D021F0A7C642}"/>
    <cellStyle name="Normal 2 20 20 2 3" xfId="9066" xr:uid="{852181C0-FEE9-432E-B03E-901361B112A7}"/>
    <cellStyle name="Normal 2 20 20 3" xfId="9067" xr:uid="{4A292604-3E4B-4356-8891-134EE3B71839}"/>
    <cellStyle name="Normal 2 20 20 3 2" xfId="9068" xr:uid="{0483EAA4-F114-4250-85FD-023135479611}"/>
    <cellStyle name="Normal 2 20 20 3 3" xfId="9069" xr:uid="{031C76CE-973E-422E-85A2-25715F1CC97E}"/>
    <cellStyle name="Normal 2 20 20 4" xfId="9070" xr:uid="{17F65CD2-F814-4CAA-80B4-723FB5324E35}"/>
    <cellStyle name="Normal 2 20 20 5" xfId="9071" xr:uid="{BA88B5D1-6CC7-464E-B20F-AB15E74EDC56}"/>
    <cellStyle name="Normal 2 20 21" xfId="9072" xr:uid="{E8F37D29-2EFE-4855-AC06-7DC8924D08A1}"/>
    <cellStyle name="Normal 2 20 21 2" xfId="9073" xr:uid="{EAB82F4B-4C08-4405-BB1D-E492C98732BE}"/>
    <cellStyle name="Normal 2 20 21 2 2" xfId="9074" xr:uid="{329C4B93-B33F-4F23-9C85-F3A388D4107A}"/>
    <cellStyle name="Normal 2 20 21 2 3" xfId="9075" xr:uid="{BBD7AF7F-D72F-4334-931C-5DC7DEAC4295}"/>
    <cellStyle name="Normal 2 20 21 3" xfId="9076" xr:uid="{9A0B4735-2E5C-4D4B-84A4-BEADD7AE08C6}"/>
    <cellStyle name="Normal 2 20 21 3 2" xfId="9077" xr:uid="{547FC8DC-21BD-41A6-A0B7-41628F995A2D}"/>
    <cellStyle name="Normal 2 20 21 3 3" xfId="9078" xr:uid="{7BC67BBC-F717-4D34-8A8A-E86CB412CDA5}"/>
    <cellStyle name="Normal 2 20 21 4" xfId="9079" xr:uid="{9D9F6DC1-A554-461F-AEF3-6CA2D59EFF35}"/>
    <cellStyle name="Normal 2 20 21 5" xfId="9080" xr:uid="{C0882B5C-1B66-4350-8A99-05EA5E871D20}"/>
    <cellStyle name="Normal 2 20 22" xfId="9081" xr:uid="{11F018AC-0972-44E1-87CD-F6526A87714D}"/>
    <cellStyle name="Normal 2 20 22 2" xfId="9082" xr:uid="{C569E291-1F78-401E-888F-8AFA992D3AC8}"/>
    <cellStyle name="Normal 2 20 22 2 2" xfId="9083" xr:uid="{A6461826-22EA-4141-A826-F72AB0DC05EC}"/>
    <cellStyle name="Normal 2 20 22 2 3" xfId="9084" xr:uid="{92D6BDF7-38EF-4568-9100-B4AE481D9E7A}"/>
    <cellStyle name="Normal 2 20 22 3" xfId="9085" xr:uid="{B5E600CD-F6A2-45F8-8904-1CF21CEED882}"/>
    <cellStyle name="Normal 2 20 22 3 2" xfId="9086" xr:uid="{617E040D-2373-4935-BF5F-2F9AEF4E0FBB}"/>
    <cellStyle name="Normal 2 20 22 3 3" xfId="9087" xr:uid="{553BD28A-5728-4B92-873B-059C7065056C}"/>
    <cellStyle name="Normal 2 20 22 4" xfId="9088" xr:uid="{2C7CA487-9A9D-43B5-8EEE-F4863AFFD9BA}"/>
    <cellStyle name="Normal 2 20 22 5" xfId="9089" xr:uid="{92FDF918-9739-449E-A7F4-668817EBD889}"/>
    <cellStyle name="Normal 2 20 23" xfId="9090" xr:uid="{953D733E-26CE-4D58-A605-26B03951EE2D}"/>
    <cellStyle name="Normal 2 20 23 2" xfId="9091" xr:uid="{8FB1337F-A743-47F3-8BFA-507CA03433FA}"/>
    <cellStyle name="Normal 2 20 23 2 2" xfId="9092" xr:uid="{9710177B-AE9A-440C-9B93-FB2E464DF6E2}"/>
    <cellStyle name="Normal 2 20 23 2 3" xfId="9093" xr:uid="{9F1419D6-8525-440C-A73C-38700EF0C018}"/>
    <cellStyle name="Normal 2 20 23 3" xfId="9094" xr:uid="{D171B4C3-9F0C-470D-82FA-40A2961FE529}"/>
    <cellStyle name="Normal 2 20 23 3 2" xfId="9095" xr:uid="{C1158D52-A140-4396-8EC1-A2EA4073598A}"/>
    <cellStyle name="Normal 2 20 23 3 3" xfId="9096" xr:uid="{80847171-B34A-405E-A389-43D07B75D41E}"/>
    <cellStyle name="Normal 2 20 23 4" xfId="9097" xr:uid="{9DC1A739-84E2-439A-9C32-EE466EC5026F}"/>
    <cellStyle name="Normal 2 20 23 5" xfId="9098" xr:uid="{538DD787-60DB-4307-815C-39EB7A181E34}"/>
    <cellStyle name="Normal 2 20 24" xfId="9099" xr:uid="{C918A601-8B9C-4F20-B8BF-ED65C390521A}"/>
    <cellStyle name="Normal 2 20 24 2" xfId="9100" xr:uid="{8CBAD7E8-2C60-4A18-8A0C-4FCDFAEB10FA}"/>
    <cellStyle name="Normal 2 20 24 3" xfId="9101" xr:uid="{9FAFD25D-B311-45D7-9CE4-BC501E99456B}"/>
    <cellStyle name="Normal 2 20 25" xfId="9102" xr:uid="{72B63407-EC65-4AB4-B7BF-191217B6AF1E}"/>
    <cellStyle name="Normal 2 20 25 2" xfId="9103" xr:uid="{96319A35-AF3A-4ED5-BF67-00E5F1B4E560}"/>
    <cellStyle name="Normal 2 20 25 3" xfId="9104" xr:uid="{4503EB14-0ECD-4A46-AD93-06C0F1247794}"/>
    <cellStyle name="Normal 2 20 26" xfId="9105" xr:uid="{2C28C682-C636-4F19-B378-F3FB8233C5D4}"/>
    <cellStyle name="Normal 2 20 27" xfId="9106" xr:uid="{B117A0ED-0E85-4144-A633-5959B8DD2837}"/>
    <cellStyle name="Normal 2 20 3" xfId="9107" xr:uid="{A716419E-CD6C-41B9-B354-222FE13613D2}"/>
    <cellStyle name="Normal 2 20 3 2" xfId="9108" xr:uid="{21A9A9D3-8644-41D6-B1C9-0B93075A8722}"/>
    <cellStyle name="Normal 2 20 3 2 2" xfId="9109" xr:uid="{91B2B794-FFA3-41A7-A90D-05EFC85A9A9B}"/>
    <cellStyle name="Normal 2 20 3 2 3" xfId="9110" xr:uid="{2C7DEBA8-7826-424C-AD95-651510BEA68D}"/>
    <cellStyle name="Normal 2 20 3 3" xfId="9111" xr:uid="{E8B132B8-9EC5-4AB3-A279-465CD9205A3F}"/>
    <cellStyle name="Normal 2 20 3 3 2" xfId="9112" xr:uid="{2BC69F74-5F18-4A63-A834-ADC9C7AF97A8}"/>
    <cellStyle name="Normal 2 20 3 3 3" xfId="9113" xr:uid="{58BC844C-FCC6-43EB-938F-11D0102904A3}"/>
    <cellStyle name="Normal 2 20 3 4" xfId="9114" xr:uid="{8923B7C6-5CF8-453E-8B79-11760D22AB43}"/>
    <cellStyle name="Normal 2 20 3 5" xfId="9115" xr:uid="{B3B6609C-B0F0-47EC-9CA9-8DA027421BA2}"/>
    <cellStyle name="Normal 2 20 4" xfId="9116" xr:uid="{8F97A7FB-9B4D-4630-9F84-0D7A3C2A7804}"/>
    <cellStyle name="Normal 2 20 4 2" xfId="9117" xr:uid="{3C6E4A5A-B610-4890-BD5C-FA69277E99A0}"/>
    <cellStyle name="Normal 2 20 4 2 2" xfId="9118" xr:uid="{9A9B829E-10AC-41E0-A8C9-846DB78A948D}"/>
    <cellStyle name="Normal 2 20 4 2 3" xfId="9119" xr:uid="{47EF5289-F84C-4EFF-B45E-9AB253CB499A}"/>
    <cellStyle name="Normal 2 20 4 3" xfId="9120" xr:uid="{732D3C2D-5002-4BF5-B998-58C0B1E0B77D}"/>
    <cellStyle name="Normal 2 20 4 3 2" xfId="9121" xr:uid="{37781E94-F6A0-446E-AD13-C06E8109806E}"/>
    <cellStyle name="Normal 2 20 4 3 3" xfId="9122" xr:uid="{786416DD-B5C7-4F3C-965E-66B21E000C11}"/>
    <cellStyle name="Normal 2 20 4 4" xfId="9123" xr:uid="{FD61D5DE-307A-45E8-B05B-E9E2F5DD1C0E}"/>
    <cellStyle name="Normal 2 20 4 5" xfId="9124" xr:uid="{2EE883D9-2238-4893-B114-DD37E22F2063}"/>
    <cellStyle name="Normal 2 20 5" xfId="9125" xr:uid="{C5D73069-4E14-43F6-84F2-C50CCF590D3C}"/>
    <cellStyle name="Normal 2 20 5 2" xfId="9126" xr:uid="{340EEFB4-D01F-4B90-9F74-F835B11AE821}"/>
    <cellStyle name="Normal 2 20 5 2 2" xfId="9127" xr:uid="{B7595012-168A-4968-91BF-167B1D6B7336}"/>
    <cellStyle name="Normal 2 20 5 2 3" xfId="9128" xr:uid="{1100DC63-B1F8-4921-802B-C1E277EDC2A0}"/>
    <cellStyle name="Normal 2 20 5 3" xfId="9129" xr:uid="{8847A5E4-F3FC-4AC0-A90D-620C8CFD1303}"/>
    <cellStyle name="Normal 2 20 5 3 2" xfId="9130" xr:uid="{ACC54D22-90AA-4AE9-8B48-A525EFA335FF}"/>
    <cellStyle name="Normal 2 20 5 3 3" xfId="9131" xr:uid="{89C387F1-E9BC-4CF2-88FA-B4B98E59A679}"/>
    <cellStyle name="Normal 2 20 5 4" xfId="9132" xr:uid="{BB9BBC28-D2E4-4B27-927B-D9E5CA2CD5F2}"/>
    <cellStyle name="Normal 2 20 5 5" xfId="9133" xr:uid="{D1A0C6A1-A795-417B-8954-8C36D1CEC6B4}"/>
    <cellStyle name="Normal 2 20 6" xfId="9134" xr:uid="{575F0E19-DFA2-4560-AEDF-31C3A81CDF83}"/>
    <cellStyle name="Normal 2 20 6 2" xfId="9135" xr:uid="{FDDA1E49-F3A5-4B76-9A2C-FEAF45060FA2}"/>
    <cellStyle name="Normal 2 20 6 2 2" xfId="9136" xr:uid="{55AB2D63-558F-4257-A268-3E079B99A8B7}"/>
    <cellStyle name="Normal 2 20 6 2 3" xfId="9137" xr:uid="{A5BE4336-2D4B-484F-B32A-0A1A7032F3D0}"/>
    <cellStyle name="Normal 2 20 6 3" xfId="9138" xr:uid="{4C6541A7-8D21-410F-88F6-8343F773E4D3}"/>
    <cellStyle name="Normal 2 20 6 3 2" xfId="9139" xr:uid="{BCBE488A-0D8E-438E-A7CC-3008F0C64E65}"/>
    <cellStyle name="Normal 2 20 6 3 3" xfId="9140" xr:uid="{9E4A33CF-B600-4A76-8AFA-9B8C8F97D1D4}"/>
    <cellStyle name="Normal 2 20 6 4" xfId="9141" xr:uid="{D2821313-E137-4BF0-9466-CD26E94EB7D8}"/>
    <cellStyle name="Normal 2 20 6 5" xfId="9142" xr:uid="{080A8D11-6075-4328-A9B9-B3B788605FCF}"/>
    <cellStyle name="Normal 2 20 7" xfId="9143" xr:uid="{9CD0C966-D46E-47A8-9226-F831DFE2E47E}"/>
    <cellStyle name="Normal 2 20 7 2" xfId="9144" xr:uid="{0C39E301-FE2C-4F51-8D81-8196E28880E2}"/>
    <cellStyle name="Normal 2 20 7 2 2" xfId="9145" xr:uid="{886BCD21-063F-407C-B89F-9F4F9DF1090E}"/>
    <cellStyle name="Normal 2 20 7 2 3" xfId="9146" xr:uid="{B38D72C1-C9E5-49B5-86A4-EABF2F27D544}"/>
    <cellStyle name="Normal 2 20 7 3" xfId="9147" xr:uid="{30E18D5E-E0AB-48E3-91B9-92DA544D5F3F}"/>
    <cellStyle name="Normal 2 20 7 3 2" xfId="9148" xr:uid="{AB0E0140-FD00-4A72-B825-BE4F399569BB}"/>
    <cellStyle name="Normal 2 20 7 3 3" xfId="9149" xr:uid="{ECD33376-5D07-452A-BD70-952C1BEB0174}"/>
    <cellStyle name="Normal 2 20 7 4" xfId="9150" xr:uid="{D69276E0-D985-44A7-A4B3-4ACFB5A945B5}"/>
    <cellStyle name="Normal 2 20 7 5" xfId="9151" xr:uid="{1BC05250-2DF6-4376-A054-00C9B5A3F1DB}"/>
    <cellStyle name="Normal 2 20 8" xfId="9152" xr:uid="{5CC243B8-A9A1-4B44-B601-1089B4EC3204}"/>
    <cellStyle name="Normal 2 20 8 2" xfId="9153" xr:uid="{C15D2BC4-6AD5-454B-9983-989F9BDF7B08}"/>
    <cellStyle name="Normal 2 20 8 2 2" xfId="9154" xr:uid="{7E636094-034B-494E-94AC-5B1E6D8F1DA1}"/>
    <cellStyle name="Normal 2 20 8 2 3" xfId="9155" xr:uid="{D04F8378-9983-4E7C-91B7-708623358F35}"/>
    <cellStyle name="Normal 2 20 8 3" xfId="9156" xr:uid="{15CE81DA-DA8A-4386-9C52-731BBD3FF479}"/>
    <cellStyle name="Normal 2 20 8 3 2" xfId="9157" xr:uid="{C1ED07C2-4507-4EC2-8053-99713EE38DF3}"/>
    <cellStyle name="Normal 2 20 8 3 3" xfId="9158" xr:uid="{7AD8CAC9-DC23-4D8D-8C25-6529BDC82DB4}"/>
    <cellStyle name="Normal 2 20 8 4" xfId="9159" xr:uid="{F0C44D76-D0CF-4D25-860D-5134B16BD88A}"/>
    <cellStyle name="Normal 2 20 8 5" xfId="9160" xr:uid="{880A531F-8CD5-4A01-A0DA-84B4AF050B8E}"/>
    <cellStyle name="Normal 2 20 9" xfId="9161" xr:uid="{099948C3-3247-4C0D-9140-7A0BBB01825E}"/>
    <cellStyle name="Normal 2 20 9 2" xfId="9162" xr:uid="{953F5B6E-77FD-4B03-8F80-6AECF0902E33}"/>
    <cellStyle name="Normal 2 20 9 2 2" xfId="9163" xr:uid="{551A2585-2165-4067-857B-02275F85CBF8}"/>
    <cellStyle name="Normal 2 20 9 2 3" xfId="9164" xr:uid="{E372023D-2106-4111-B246-3DE88FC43F07}"/>
    <cellStyle name="Normal 2 20 9 3" xfId="9165" xr:uid="{06597750-23AC-4F22-B4DD-95307B1307F3}"/>
    <cellStyle name="Normal 2 20 9 3 2" xfId="9166" xr:uid="{A9F7212A-93C5-4A35-BACE-18DDDB7826CF}"/>
    <cellStyle name="Normal 2 20 9 3 3" xfId="9167" xr:uid="{1BBE7D4C-02B9-4347-AEA0-724797858FBF}"/>
    <cellStyle name="Normal 2 20 9 4" xfId="9168" xr:uid="{9249D279-364E-400B-83AD-02A568ADB3D5}"/>
    <cellStyle name="Normal 2 20 9 5" xfId="9169" xr:uid="{26CDAF80-A10A-4B8E-96D2-E3E8C6799E41}"/>
    <cellStyle name="Normal 2 200" xfId="9170" xr:uid="{3644BBE7-A6AA-4EF5-BB07-7DCCE3C35964}"/>
    <cellStyle name="Normal 2 201" xfId="9171" xr:uid="{BC12347A-A4DD-45F7-9C4F-866B1BB00887}"/>
    <cellStyle name="Normal 2 202" xfId="9172" xr:uid="{CFF6A84E-8EB6-407A-BC2D-1E0506087EB1}"/>
    <cellStyle name="Normal 2 203" xfId="9173" xr:uid="{C673BF93-1C60-4C38-B1A3-19B1865D51C9}"/>
    <cellStyle name="Normal 2 204" xfId="9174" xr:uid="{4FF7B481-D3B4-46BA-B6D9-9CECE3580F9F}"/>
    <cellStyle name="Normal 2 205" xfId="9175" xr:uid="{EA794D27-9618-40A3-955A-4ECD99D704B2}"/>
    <cellStyle name="Normal 2 206" xfId="9176" xr:uid="{E5B6F557-D844-49B3-8A1B-A237775E46B2}"/>
    <cellStyle name="Normal 2 207" xfId="9177" xr:uid="{58B6331D-EE82-41D5-B53F-45E5D73F4657}"/>
    <cellStyle name="Normal 2 208" xfId="9178" xr:uid="{4A2A7DFB-D49A-4208-9E68-F60C00BAD9D0}"/>
    <cellStyle name="Normal 2 209" xfId="9179" xr:uid="{A5D20438-0C3F-4FF7-8E02-781521C968B5}"/>
    <cellStyle name="Normal 2 21" xfId="9180" xr:uid="{43848BF5-9122-4A94-BD3C-31B04E89048D}"/>
    <cellStyle name="Normal 2 21 10" xfId="9181" xr:uid="{4088D77B-2010-463B-9F2D-72A41158EE78}"/>
    <cellStyle name="Normal 2 21 10 2" xfId="9182" xr:uid="{06AC527E-60C1-4D49-9B4F-02C765E0D181}"/>
    <cellStyle name="Normal 2 21 10 2 2" xfId="9183" xr:uid="{5F5A1919-0900-4012-86DC-EE476F35DD2C}"/>
    <cellStyle name="Normal 2 21 10 2 3" xfId="9184" xr:uid="{2F3CABEC-DD8C-4A86-B06D-B68922EC1A67}"/>
    <cellStyle name="Normal 2 21 10 3" xfId="9185" xr:uid="{751BC742-CF5A-405B-A12A-0F2119822542}"/>
    <cellStyle name="Normal 2 21 10 3 2" xfId="9186" xr:uid="{C73A5FCF-D4AB-4FF4-BF01-6D09CCDFF121}"/>
    <cellStyle name="Normal 2 21 10 3 3" xfId="9187" xr:uid="{21A6E262-5B50-4171-8A99-88460B2510EC}"/>
    <cellStyle name="Normal 2 21 10 4" xfId="9188" xr:uid="{DC28DC14-C2F4-4AA3-A959-9D570B880163}"/>
    <cellStyle name="Normal 2 21 10 5" xfId="9189" xr:uid="{70013580-BCB0-49BA-B9AC-0EFB254A1EA0}"/>
    <cellStyle name="Normal 2 21 11" xfId="9190" xr:uid="{8E208FFA-6F13-44EA-805C-BE558F161446}"/>
    <cellStyle name="Normal 2 21 11 2" xfId="9191" xr:uid="{E0B017CB-810E-454C-98DB-2F5D80710D2C}"/>
    <cellStyle name="Normal 2 21 11 2 2" xfId="9192" xr:uid="{A624E94A-D001-4AE2-B707-50652056FF4F}"/>
    <cellStyle name="Normal 2 21 11 2 3" xfId="9193" xr:uid="{9A7DD1FE-B013-4CE8-A420-63A0E34145A9}"/>
    <cellStyle name="Normal 2 21 11 3" xfId="9194" xr:uid="{2B883380-F613-4A10-B39A-0DC204E06B28}"/>
    <cellStyle name="Normal 2 21 11 3 2" xfId="9195" xr:uid="{3B8F8A47-3531-4BAA-AC17-70012863A93A}"/>
    <cellStyle name="Normal 2 21 11 3 3" xfId="9196" xr:uid="{60527D74-1406-446B-9916-8D65057682B6}"/>
    <cellStyle name="Normal 2 21 11 4" xfId="9197" xr:uid="{203A42E2-2BFC-45B5-9600-CC5E0AC5B5A8}"/>
    <cellStyle name="Normal 2 21 11 5" xfId="9198" xr:uid="{5825E19A-5EAE-45A6-9511-6D484CC9B6BA}"/>
    <cellStyle name="Normal 2 21 12" xfId="9199" xr:uid="{3F6BA422-1DC0-4AB6-8F8D-971F80EC3021}"/>
    <cellStyle name="Normal 2 21 12 2" xfId="9200" xr:uid="{445E8CF6-F3ED-4D39-A61B-8641D73F121E}"/>
    <cellStyle name="Normal 2 21 12 2 2" xfId="9201" xr:uid="{A7D0F9D7-1492-4F78-A18F-44A2449F76E3}"/>
    <cellStyle name="Normal 2 21 12 2 3" xfId="9202" xr:uid="{B19DDFA6-3F9B-48F0-8868-EE2440AF2DC6}"/>
    <cellStyle name="Normal 2 21 12 3" xfId="9203" xr:uid="{8B899FDB-993F-4B20-8DE0-4179507EA1E0}"/>
    <cellStyle name="Normal 2 21 12 3 2" xfId="9204" xr:uid="{E97A1490-A27E-480A-8C4E-3BFA297F78AD}"/>
    <cellStyle name="Normal 2 21 12 3 3" xfId="9205" xr:uid="{EF28EC8A-8B0B-4D45-B7CD-CC050A7D14E3}"/>
    <cellStyle name="Normal 2 21 12 4" xfId="9206" xr:uid="{62A4F86D-6642-434E-AF86-F875BC4ADF22}"/>
    <cellStyle name="Normal 2 21 12 5" xfId="9207" xr:uid="{FB9591F9-8CE4-4C09-85E5-8F9742706488}"/>
    <cellStyle name="Normal 2 21 13" xfId="9208" xr:uid="{6FD2EBC6-DC31-4152-A332-359E12E1B362}"/>
    <cellStyle name="Normal 2 21 13 2" xfId="9209" xr:uid="{517A07D5-43CC-4DBC-B130-932A833E388A}"/>
    <cellStyle name="Normal 2 21 13 2 2" xfId="9210" xr:uid="{5A8F8593-AFEF-4A25-B466-43E2CCFAFEBC}"/>
    <cellStyle name="Normal 2 21 13 2 3" xfId="9211" xr:uid="{0DF2632B-88A4-4924-BEED-C48D9EE5C96B}"/>
    <cellStyle name="Normal 2 21 13 3" xfId="9212" xr:uid="{6D6A9DDE-62C2-49BA-B8D7-19887487F24B}"/>
    <cellStyle name="Normal 2 21 13 3 2" xfId="9213" xr:uid="{34D81296-F940-4EB6-8937-771DDCA5E616}"/>
    <cellStyle name="Normal 2 21 13 3 3" xfId="9214" xr:uid="{F3AA6DDE-EED4-4F30-A2BE-923E6209B9B0}"/>
    <cellStyle name="Normal 2 21 13 4" xfId="9215" xr:uid="{EB8688A5-C949-4FBE-96E3-84AAC5FC1B16}"/>
    <cellStyle name="Normal 2 21 13 5" xfId="9216" xr:uid="{57E75F2B-F19D-4329-A670-102E0A8484C0}"/>
    <cellStyle name="Normal 2 21 14" xfId="9217" xr:uid="{104A4ECA-2969-4111-8DE6-371225DEFFBE}"/>
    <cellStyle name="Normal 2 21 14 2" xfId="9218" xr:uid="{41C039FE-2A0B-4F1B-9FD7-4B3DE996AB4B}"/>
    <cellStyle name="Normal 2 21 14 2 2" xfId="9219" xr:uid="{92D29A0E-16B2-4233-AB87-47002D394AE4}"/>
    <cellStyle name="Normal 2 21 14 2 3" xfId="9220" xr:uid="{585DFADB-C99A-4437-A33F-0651B4892794}"/>
    <cellStyle name="Normal 2 21 14 3" xfId="9221" xr:uid="{F3C02620-1421-4B3B-832B-63DD5CA2953C}"/>
    <cellStyle name="Normal 2 21 14 3 2" xfId="9222" xr:uid="{B05D6325-D8F0-4E33-B4F5-BF1DD0F285B7}"/>
    <cellStyle name="Normal 2 21 14 3 3" xfId="9223" xr:uid="{E97F5D17-EC41-4B9A-81BC-5FBB2437080C}"/>
    <cellStyle name="Normal 2 21 14 4" xfId="9224" xr:uid="{84E23F94-5500-4F9B-9409-8CDCEC3D9A49}"/>
    <cellStyle name="Normal 2 21 14 5" xfId="9225" xr:uid="{FA6B1AF9-F381-479A-9A5C-E05868D06722}"/>
    <cellStyle name="Normal 2 21 15" xfId="9226" xr:uid="{1AC0577C-4FA0-4422-A66B-2F37092660DA}"/>
    <cellStyle name="Normal 2 21 15 2" xfId="9227" xr:uid="{E1FA136F-5944-4244-83F6-2136F7CCD4B7}"/>
    <cellStyle name="Normal 2 21 15 2 2" xfId="9228" xr:uid="{54F5DDF2-53E3-4584-9A3A-D4F3B43D4EC9}"/>
    <cellStyle name="Normal 2 21 15 2 3" xfId="9229" xr:uid="{48B786DA-9C18-4A0B-98C7-F15499AA75AA}"/>
    <cellStyle name="Normal 2 21 15 3" xfId="9230" xr:uid="{B13968EE-3433-4C7A-8585-141C7F4570DE}"/>
    <cellStyle name="Normal 2 21 15 3 2" xfId="9231" xr:uid="{EEE15042-4BD0-42FA-9F37-B4478A4F6AA7}"/>
    <cellStyle name="Normal 2 21 15 3 3" xfId="9232" xr:uid="{20B0BBDB-4B00-470D-9973-E9221347F759}"/>
    <cellStyle name="Normal 2 21 15 4" xfId="9233" xr:uid="{5B6961D8-DAEA-4307-AFCB-40DEBC805DC9}"/>
    <cellStyle name="Normal 2 21 15 5" xfId="9234" xr:uid="{4ABC2D69-68EA-48A3-8E66-7F915872398D}"/>
    <cellStyle name="Normal 2 21 16" xfId="9235" xr:uid="{9D3F2BD4-D249-4DA7-AE28-68CCF60D166D}"/>
    <cellStyle name="Normal 2 21 16 2" xfId="9236" xr:uid="{90425574-FD58-4748-979C-1E2945A91368}"/>
    <cellStyle name="Normal 2 21 16 2 2" xfId="9237" xr:uid="{F7BA4F78-A20B-473C-9F65-F95462D939E2}"/>
    <cellStyle name="Normal 2 21 16 2 3" xfId="9238" xr:uid="{3C31C314-812D-48E3-A884-654668EC0355}"/>
    <cellStyle name="Normal 2 21 16 3" xfId="9239" xr:uid="{0DEAC32F-8939-40CA-88E6-376FBFC6FADB}"/>
    <cellStyle name="Normal 2 21 16 3 2" xfId="9240" xr:uid="{5F4117E4-912A-48C0-9190-E7A870FC4052}"/>
    <cellStyle name="Normal 2 21 16 3 3" xfId="9241" xr:uid="{5536075A-B52A-43DE-8030-80B14F7B8CD8}"/>
    <cellStyle name="Normal 2 21 16 4" xfId="9242" xr:uid="{9A70D0EB-1731-47DC-82B9-AB2456112B9E}"/>
    <cellStyle name="Normal 2 21 16 5" xfId="9243" xr:uid="{8F13D1D5-018F-4ACF-B449-2BA7DB19437C}"/>
    <cellStyle name="Normal 2 21 17" xfId="9244" xr:uid="{D0AF4187-512D-4A82-8358-BF75D3C426F9}"/>
    <cellStyle name="Normal 2 21 17 2" xfId="9245" xr:uid="{D96E779E-28F5-4920-A3D2-58055E76B701}"/>
    <cellStyle name="Normal 2 21 17 2 2" xfId="9246" xr:uid="{CBDECF78-0B6C-46FC-B7D2-F0B11379A655}"/>
    <cellStyle name="Normal 2 21 17 2 3" xfId="9247" xr:uid="{A4E93A8A-7117-487C-A8C0-C5F07FE7E705}"/>
    <cellStyle name="Normal 2 21 17 3" xfId="9248" xr:uid="{12F3C634-E578-4CE4-BF65-156CBCA49393}"/>
    <cellStyle name="Normal 2 21 17 3 2" xfId="9249" xr:uid="{099D66D3-ACF2-4BBF-B545-2DEA49E25DCD}"/>
    <cellStyle name="Normal 2 21 17 3 3" xfId="9250" xr:uid="{54C15BE0-DC12-4A27-980E-F549A48AD559}"/>
    <cellStyle name="Normal 2 21 17 4" xfId="9251" xr:uid="{810227F7-15F9-410E-8353-0A55B65A927C}"/>
    <cellStyle name="Normal 2 21 17 5" xfId="9252" xr:uid="{312DD1A6-E3A7-436E-95ED-842AB0C1860F}"/>
    <cellStyle name="Normal 2 21 18" xfId="9253" xr:uid="{0B0353E8-6866-4627-BE4A-6591CCA2D04A}"/>
    <cellStyle name="Normal 2 21 18 2" xfId="9254" xr:uid="{77A40657-BEEB-4273-AA4C-F8982CC3D62B}"/>
    <cellStyle name="Normal 2 21 18 2 2" xfId="9255" xr:uid="{73E871F7-E41F-41B0-959E-B9767D5C9D93}"/>
    <cellStyle name="Normal 2 21 18 2 3" xfId="9256" xr:uid="{B12DFAB9-3B27-46B0-AEC7-56EFAED42E18}"/>
    <cellStyle name="Normal 2 21 18 3" xfId="9257" xr:uid="{A751D628-876E-472F-BB38-C78AC720F156}"/>
    <cellStyle name="Normal 2 21 18 3 2" xfId="9258" xr:uid="{AAA6B9CE-A659-4C5F-BD94-4DBC1FC75EF8}"/>
    <cellStyle name="Normal 2 21 18 3 3" xfId="9259" xr:uid="{297232AC-FD05-456C-B76D-CDD77F2FAD8D}"/>
    <cellStyle name="Normal 2 21 18 4" xfId="9260" xr:uid="{98F3C645-E87E-4824-8F5F-757D9E0B351D}"/>
    <cellStyle name="Normal 2 21 18 5" xfId="9261" xr:uid="{A38BA975-EDD7-4775-ACD0-3076916A42DA}"/>
    <cellStyle name="Normal 2 21 19" xfId="9262" xr:uid="{8C6F7643-11A0-4F03-866D-3B3BEF0D9ACB}"/>
    <cellStyle name="Normal 2 21 19 2" xfId="9263" xr:uid="{5D7F7CB4-AE87-4483-992F-246A3F380D01}"/>
    <cellStyle name="Normal 2 21 19 2 2" xfId="9264" xr:uid="{87161AC4-4C55-47A4-87AB-BB5952110D94}"/>
    <cellStyle name="Normal 2 21 19 2 3" xfId="9265" xr:uid="{2B240AA7-4A4F-4215-A1CE-3FBB179F99AA}"/>
    <cellStyle name="Normal 2 21 19 3" xfId="9266" xr:uid="{D0D39B99-50A2-4A0F-876C-CC46D263C5F6}"/>
    <cellStyle name="Normal 2 21 19 3 2" xfId="9267" xr:uid="{69711576-26FE-4A5F-968F-EA4ACB061134}"/>
    <cellStyle name="Normal 2 21 19 3 3" xfId="9268" xr:uid="{925D0E01-788C-414A-BF23-8A9EFA6467D0}"/>
    <cellStyle name="Normal 2 21 19 4" xfId="9269" xr:uid="{7506AACE-F372-4DB7-B6A5-04C515734B14}"/>
    <cellStyle name="Normal 2 21 19 5" xfId="9270" xr:uid="{9F599D09-83AA-4562-9E00-BDAC87663BBB}"/>
    <cellStyle name="Normal 2 21 2" xfId="9271" xr:uid="{03B35C00-548D-4ED0-A58B-13A4BAAD63B4}"/>
    <cellStyle name="Normal 2 21 2 2" xfId="9272" xr:uid="{6489ED40-1612-4EBC-84E4-81678CE3D1CE}"/>
    <cellStyle name="Normal 2 21 2 2 2" xfId="9273" xr:uid="{C4A1745E-F7DA-4EE5-9BD5-B4628F011DA9}"/>
    <cellStyle name="Normal 2 21 2 2 3" xfId="9274" xr:uid="{EC6B0506-F4D4-4C47-A4F4-FF1F53CDC197}"/>
    <cellStyle name="Normal 2 21 2 3" xfId="9275" xr:uid="{C5C0115F-DA2C-4F52-B07D-23956CE7E649}"/>
    <cellStyle name="Normal 2 21 2 3 2" xfId="9276" xr:uid="{4912CD85-16CF-46AB-AA36-E2EC18BF6E5C}"/>
    <cellStyle name="Normal 2 21 2 3 3" xfId="9277" xr:uid="{170E175E-6D69-4B2F-B279-5EE86990B1DF}"/>
    <cellStyle name="Normal 2 21 2 4" xfId="9278" xr:uid="{49195767-79A3-4E04-8796-79F329619655}"/>
    <cellStyle name="Normal 2 21 2 5" xfId="9279" xr:uid="{6B3CFCC0-E522-4254-B702-563F76DBA8EF}"/>
    <cellStyle name="Normal 2 21 20" xfId="9280" xr:uid="{49315679-69B3-400F-B126-08F9FA7BCDFA}"/>
    <cellStyle name="Normal 2 21 20 2" xfId="9281" xr:uid="{CFC2FBA7-A5ED-442E-89FA-8F7939A12A1F}"/>
    <cellStyle name="Normal 2 21 20 2 2" xfId="9282" xr:uid="{9765C57C-33C9-4FB2-B2D5-36B1F7B365E0}"/>
    <cellStyle name="Normal 2 21 20 2 3" xfId="9283" xr:uid="{A606A2DC-4975-419A-9047-86CE0B7A927E}"/>
    <cellStyle name="Normal 2 21 20 3" xfId="9284" xr:uid="{358DD597-87BB-4E62-84C0-1A73875ECD2F}"/>
    <cellStyle name="Normal 2 21 20 3 2" xfId="9285" xr:uid="{C1756D8F-DE52-442C-9591-1F1746965277}"/>
    <cellStyle name="Normal 2 21 20 3 3" xfId="9286" xr:uid="{6B744481-05A6-4332-A309-152700F5EA92}"/>
    <cellStyle name="Normal 2 21 20 4" xfId="9287" xr:uid="{76FB7EF6-2E9D-4516-A2F8-567E2B109EC9}"/>
    <cellStyle name="Normal 2 21 20 5" xfId="9288" xr:uid="{613848FD-3330-466E-B067-574021DEE63D}"/>
    <cellStyle name="Normal 2 21 21" xfId="9289" xr:uid="{D2495312-6BE6-4EEA-AFE4-536AF2D95293}"/>
    <cellStyle name="Normal 2 21 21 2" xfId="9290" xr:uid="{8A932C98-359C-4116-8B89-82CDC4136C8A}"/>
    <cellStyle name="Normal 2 21 21 2 2" xfId="9291" xr:uid="{A1B4F3F8-AABC-4600-8F27-31D63D650D98}"/>
    <cellStyle name="Normal 2 21 21 2 3" xfId="9292" xr:uid="{5D424E9B-62FD-404D-BF0C-C17169D4BC12}"/>
    <cellStyle name="Normal 2 21 21 3" xfId="9293" xr:uid="{A3BEE181-3E65-4891-BCA5-3E96D47BF137}"/>
    <cellStyle name="Normal 2 21 21 3 2" xfId="9294" xr:uid="{235BBD4E-6494-4E01-8EF7-09594A58DC5B}"/>
    <cellStyle name="Normal 2 21 21 3 3" xfId="9295" xr:uid="{80EFF7F5-6483-4D99-A7D5-240AE95D316D}"/>
    <cellStyle name="Normal 2 21 21 4" xfId="9296" xr:uid="{BA3EB6EE-F573-4DB6-BC83-8F8FA02787A9}"/>
    <cellStyle name="Normal 2 21 21 5" xfId="9297" xr:uid="{15A09FAA-E311-4AE5-B604-F4E0D3F9B143}"/>
    <cellStyle name="Normal 2 21 22" xfId="9298" xr:uid="{E400E5C4-85E8-4122-B82D-4B48C7577B98}"/>
    <cellStyle name="Normal 2 21 22 2" xfId="9299" xr:uid="{0E365DE6-3BD9-48C6-8AA7-C4C225F3E93B}"/>
    <cellStyle name="Normal 2 21 22 2 2" xfId="9300" xr:uid="{AC09EF5C-F17E-4919-ADAA-D12E044AD322}"/>
    <cellStyle name="Normal 2 21 22 2 3" xfId="9301" xr:uid="{11C127CB-5775-4C5D-9F6C-55FE73E5F571}"/>
    <cellStyle name="Normal 2 21 22 3" xfId="9302" xr:uid="{A41397A0-F59D-4562-8CAD-0DEA47A509D1}"/>
    <cellStyle name="Normal 2 21 22 3 2" xfId="9303" xr:uid="{F7B01F2F-6F89-4207-98B0-A69C48A51036}"/>
    <cellStyle name="Normal 2 21 22 3 3" xfId="9304" xr:uid="{95C4BD3C-F40B-4A0C-BC70-5512FF543568}"/>
    <cellStyle name="Normal 2 21 22 4" xfId="9305" xr:uid="{221D809B-6048-4B19-91F8-FBEE3405DE2A}"/>
    <cellStyle name="Normal 2 21 22 5" xfId="9306" xr:uid="{62091399-B804-403A-9220-3B51945A7FE3}"/>
    <cellStyle name="Normal 2 21 23" xfId="9307" xr:uid="{A9687B3D-8874-4C81-90EA-AECF84B9F237}"/>
    <cellStyle name="Normal 2 21 23 2" xfId="9308" xr:uid="{8689DC21-51AE-4A02-9C14-13AD6C1204DB}"/>
    <cellStyle name="Normal 2 21 23 2 2" xfId="9309" xr:uid="{E6AF5F3B-D8B9-45DA-8DB4-C98A66902517}"/>
    <cellStyle name="Normal 2 21 23 2 3" xfId="9310" xr:uid="{56FB0FF7-9A49-4B4A-85AF-63BB93654B44}"/>
    <cellStyle name="Normal 2 21 23 3" xfId="9311" xr:uid="{A85A323A-8A2E-4A56-8DBC-0507EE00EED6}"/>
    <cellStyle name="Normal 2 21 23 3 2" xfId="9312" xr:uid="{CDF4EC8A-B0AE-434D-BFB0-74EDBCEAAB41}"/>
    <cellStyle name="Normal 2 21 23 3 3" xfId="9313" xr:uid="{054B954E-F9CB-42DC-8EC7-00CBBEFC6C4A}"/>
    <cellStyle name="Normal 2 21 23 4" xfId="9314" xr:uid="{63952B1F-F0C6-48B6-B934-AF46B378886C}"/>
    <cellStyle name="Normal 2 21 23 5" xfId="9315" xr:uid="{C40B5786-5A10-4AF6-9CE1-336C38F3C0D4}"/>
    <cellStyle name="Normal 2 21 24" xfId="9316" xr:uid="{0078A140-3190-4B90-AB99-2CA55EDA723F}"/>
    <cellStyle name="Normal 2 21 24 2" xfId="9317" xr:uid="{4C9A3A4A-E934-49D9-B429-2AD9C9F3E859}"/>
    <cellStyle name="Normal 2 21 24 3" xfId="9318" xr:uid="{474A19F2-7C77-4F6C-9E59-0621976B8809}"/>
    <cellStyle name="Normal 2 21 25" xfId="9319" xr:uid="{C3EEC5E1-2408-4070-90BA-511A80F8FB1F}"/>
    <cellStyle name="Normal 2 21 25 2" xfId="9320" xr:uid="{5F0123AC-51D2-4D47-9FE2-175DF92BA813}"/>
    <cellStyle name="Normal 2 21 25 3" xfId="9321" xr:uid="{35C51473-4589-414C-BB8A-8EA06A7198D8}"/>
    <cellStyle name="Normal 2 21 26" xfId="9322" xr:uid="{D50D531B-2C0C-4EB5-8579-D879767CDFD2}"/>
    <cellStyle name="Normal 2 21 27" xfId="9323" xr:uid="{9BDCC494-2282-4F45-90C7-6C8575F48AD5}"/>
    <cellStyle name="Normal 2 21 3" xfId="9324" xr:uid="{E2FF6EBB-9F01-4278-ADD0-3D39E3ACD59A}"/>
    <cellStyle name="Normal 2 21 3 2" xfId="9325" xr:uid="{8E10B3B3-11D0-42D7-A1A7-7D43B16C8028}"/>
    <cellStyle name="Normal 2 21 3 2 2" xfId="9326" xr:uid="{B7C686F5-DF88-49E6-A544-FDF89DCF04BC}"/>
    <cellStyle name="Normal 2 21 3 2 3" xfId="9327" xr:uid="{DC02B417-92E4-4500-AA24-4E0ED1054B69}"/>
    <cellStyle name="Normal 2 21 3 3" xfId="9328" xr:uid="{41563974-0869-4501-9F15-929119121E1D}"/>
    <cellStyle name="Normal 2 21 3 3 2" xfId="9329" xr:uid="{D90D245D-3498-4E61-9F37-0C191F9F1D6C}"/>
    <cellStyle name="Normal 2 21 3 3 3" xfId="9330" xr:uid="{20F4D06D-61C9-4E44-BE35-CF1A9AAD5994}"/>
    <cellStyle name="Normal 2 21 3 4" xfId="9331" xr:uid="{697DF61B-E437-403B-8AF9-CDCD148B19DF}"/>
    <cellStyle name="Normal 2 21 3 5" xfId="9332" xr:uid="{E4C3C88A-805D-436C-A6FF-F96DFB820B1F}"/>
    <cellStyle name="Normal 2 21 4" xfId="9333" xr:uid="{D6A30C5E-3583-4345-8B30-44AE41022C4A}"/>
    <cellStyle name="Normal 2 21 4 2" xfId="9334" xr:uid="{5434B301-E649-4849-999E-1CDC42EAEB91}"/>
    <cellStyle name="Normal 2 21 4 2 2" xfId="9335" xr:uid="{E83260D3-58D6-4A6E-A54A-86152CED1EF3}"/>
    <cellStyle name="Normal 2 21 4 2 3" xfId="9336" xr:uid="{10003D8F-320B-4026-A60D-183131737734}"/>
    <cellStyle name="Normal 2 21 4 3" xfId="9337" xr:uid="{F9CAD879-FE86-4D1F-879E-F71990647AC4}"/>
    <cellStyle name="Normal 2 21 4 3 2" xfId="9338" xr:uid="{6FB897F5-9215-4970-8324-B24A6FAE9FC0}"/>
    <cellStyle name="Normal 2 21 4 3 3" xfId="9339" xr:uid="{B0B52731-2FE5-43FA-840D-3CE34B82430B}"/>
    <cellStyle name="Normal 2 21 4 4" xfId="9340" xr:uid="{2CB2EF13-CC34-40CC-A81C-A990AED3C8B2}"/>
    <cellStyle name="Normal 2 21 4 5" xfId="9341" xr:uid="{02F48F43-FCA6-4BAE-B913-60730EFF222E}"/>
    <cellStyle name="Normal 2 21 5" xfId="9342" xr:uid="{11CC04AC-C270-4390-AAB1-BEA58CE1FC6B}"/>
    <cellStyle name="Normal 2 21 5 2" xfId="9343" xr:uid="{F22F409C-C84B-4A5A-A952-64C99158089B}"/>
    <cellStyle name="Normal 2 21 5 2 2" xfId="9344" xr:uid="{61C8828B-82FD-49D9-8288-C55222DBCA99}"/>
    <cellStyle name="Normal 2 21 5 2 3" xfId="9345" xr:uid="{74BF97AD-2329-4F4D-B1E9-650DF0F1689D}"/>
    <cellStyle name="Normal 2 21 5 3" xfId="9346" xr:uid="{03745BF8-03DF-4BD6-8B75-2AB5431E1B2C}"/>
    <cellStyle name="Normal 2 21 5 3 2" xfId="9347" xr:uid="{CBD518CE-70B8-419A-94BB-26A370848017}"/>
    <cellStyle name="Normal 2 21 5 3 3" xfId="9348" xr:uid="{55852C4E-E9F6-45E5-9F06-1FC0FA05E8D1}"/>
    <cellStyle name="Normal 2 21 5 4" xfId="9349" xr:uid="{904F4CCD-0627-4475-A5D4-7EBB8D5D5853}"/>
    <cellStyle name="Normal 2 21 5 5" xfId="9350" xr:uid="{E36B8BC1-7B43-4993-B8F6-BEB05DC37BF1}"/>
    <cellStyle name="Normal 2 21 6" xfId="9351" xr:uid="{28C1A8DD-75F6-4D85-99C3-4175FDF324F9}"/>
    <cellStyle name="Normal 2 21 6 2" xfId="9352" xr:uid="{5279E062-F4F7-4047-928D-579C3CC608D0}"/>
    <cellStyle name="Normal 2 21 6 2 2" xfId="9353" xr:uid="{61B9841D-AE00-4623-9171-A6DC72FE4B59}"/>
    <cellStyle name="Normal 2 21 6 2 3" xfId="9354" xr:uid="{11C9887A-BF4E-415D-983C-9F306CC0A40C}"/>
    <cellStyle name="Normal 2 21 6 3" xfId="9355" xr:uid="{C5F42C5E-7D73-4D65-8061-17952E2B8930}"/>
    <cellStyle name="Normal 2 21 6 3 2" xfId="9356" xr:uid="{FB514E46-50D1-4643-BBF4-B50ECFE501C0}"/>
    <cellStyle name="Normal 2 21 6 3 3" xfId="9357" xr:uid="{A68E703C-964C-4094-B660-51CFDFD118D6}"/>
    <cellStyle name="Normal 2 21 6 4" xfId="9358" xr:uid="{499E5AFE-6C59-4DDE-9238-3AD41B0BDD95}"/>
    <cellStyle name="Normal 2 21 6 5" xfId="9359" xr:uid="{C2E903F6-A67E-48C0-8F0B-A846373CC69B}"/>
    <cellStyle name="Normal 2 21 7" xfId="9360" xr:uid="{636C0AE9-835A-4639-A855-824A7BD64E22}"/>
    <cellStyle name="Normal 2 21 7 2" xfId="9361" xr:uid="{65C579A9-EC88-45C3-BC87-AE1252EF02CA}"/>
    <cellStyle name="Normal 2 21 7 2 2" xfId="9362" xr:uid="{940C6CDF-B9A8-4A31-BFDE-3266131668DB}"/>
    <cellStyle name="Normal 2 21 7 2 3" xfId="9363" xr:uid="{24D89DED-E953-43D1-8DF2-FD16465F6B44}"/>
    <cellStyle name="Normal 2 21 7 3" xfId="9364" xr:uid="{58040246-92D3-4E6F-BE5A-7439958068A5}"/>
    <cellStyle name="Normal 2 21 7 3 2" xfId="9365" xr:uid="{1B822F1B-1D93-4DCA-8140-4497B9783D77}"/>
    <cellStyle name="Normal 2 21 7 3 3" xfId="9366" xr:uid="{60C4E46B-15B0-4076-9BE0-51A6BF6AC077}"/>
    <cellStyle name="Normal 2 21 7 4" xfId="9367" xr:uid="{06DAD73F-162A-4FB1-B984-A0185E62DC87}"/>
    <cellStyle name="Normal 2 21 7 5" xfId="9368" xr:uid="{46EADD09-C516-41C3-8662-63B84E31DD64}"/>
    <cellStyle name="Normal 2 21 8" xfId="9369" xr:uid="{7551CE22-70E5-4BE9-8ED2-74C88EF529E9}"/>
    <cellStyle name="Normal 2 21 8 2" xfId="9370" xr:uid="{CDB2FA76-3C25-446F-856B-DA0CCF8EB065}"/>
    <cellStyle name="Normal 2 21 8 2 2" xfId="9371" xr:uid="{7F4E92F6-02E6-4BE9-A766-E0B7B896C6F9}"/>
    <cellStyle name="Normal 2 21 8 2 3" xfId="9372" xr:uid="{66C63C9C-18D9-4759-B301-8ECE121E2867}"/>
    <cellStyle name="Normal 2 21 8 3" xfId="9373" xr:uid="{E2BC7276-EE6D-4D94-8C4F-25A3F550F890}"/>
    <cellStyle name="Normal 2 21 8 3 2" xfId="9374" xr:uid="{A26610BC-E7C8-4F69-95DF-F6416542BCF7}"/>
    <cellStyle name="Normal 2 21 8 3 3" xfId="9375" xr:uid="{4B032556-92E0-4E80-B446-251E300E4F23}"/>
    <cellStyle name="Normal 2 21 8 4" xfId="9376" xr:uid="{EC681C8C-7CA6-41D0-A7AF-B6715E04D800}"/>
    <cellStyle name="Normal 2 21 8 5" xfId="9377" xr:uid="{5E38B01A-B8B4-4BC0-9EE4-890839EDE08B}"/>
    <cellStyle name="Normal 2 21 9" xfId="9378" xr:uid="{A06BB844-69D2-4681-AE66-83AD63CB6C50}"/>
    <cellStyle name="Normal 2 21 9 2" xfId="9379" xr:uid="{B8A85B68-1651-45D5-9267-CEF02A66659B}"/>
    <cellStyle name="Normal 2 21 9 2 2" xfId="9380" xr:uid="{8AA09F79-A1CA-47E0-A14E-916A2A6F3E3B}"/>
    <cellStyle name="Normal 2 21 9 2 3" xfId="9381" xr:uid="{C88E066E-05D2-49DC-9AFD-41CDB33E5A92}"/>
    <cellStyle name="Normal 2 21 9 3" xfId="9382" xr:uid="{EF2BE3C7-EDE6-4822-A8E5-AD37B09E0E62}"/>
    <cellStyle name="Normal 2 21 9 3 2" xfId="9383" xr:uid="{CB738F58-DB5E-4C48-81EA-149603190515}"/>
    <cellStyle name="Normal 2 21 9 3 3" xfId="9384" xr:uid="{499904B8-EBC3-48EA-AEC8-FC1C12B4B308}"/>
    <cellStyle name="Normal 2 21 9 4" xfId="9385" xr:uid="{5C4AD42F-5A43-4DD2-B4E7-2409F41D5ED2}"/>
    <cellStyle name="Normal 2 21 9 5" xfId="9386" xr:uid="{2AE5B947-AA16-49AD-8333-D7C81429BF89}"/>
    <cellStyle name="Normal 2 210" xfId="9387" xr:uid="{6C0EBD7E-8E98-4FCC-9D7F-7D81828042DE}"/>
    <cellStyle name="Normal 2 211" xfId="9388" xr:uid="{DF61E4A6-4166-4FB3-A90C-2FDDDD713FFD}"/>
    <cellStyle name="Normal 2 212" xfId="9389" xr:uid="{97E0E388-6319-4A8F-8F8F-3AA75B6BA50A}"/>
    <cellStyle name="Normal 2 213" xfId="9390" xr:uid="{EB7FD360-C9B4-4099-A722-16B93B282679}"/>
    <cellStyle name="Normal 2 214" xfId="9391" xr:uid="{20AE6EFD-AE6A-429C-942A-36D72F39D8D3}"/>
    <cellStyle name="Normal 2 215" xfId="9392" xr:uid="{C4D982CA-668B-4671-BDB3-2D50ACCBFAB0}"/>
    <cellStyle name="Normal 2 216" xfId="9393" xr:uid="{60A23877-33D6-4DAD-BD68-F539457971AD}"/>
    <cellStyle name="Normal 2 217" xfId="9394" xr:uid="{C73E827B-993C-43B6-B78F-A49BC487976F}"/>
    <cellStyle name="Normal 2 218" xfId="9395" xr:uid="{14D076B6-D76D-4D1E-A1D1-7C4B65FB4368}"/>
    <cellStyle name="Normal 2 219" xfId="9396" xr:uid="{802FF1AA-4181-4697-A9E5-9BF3D5C7095D}"/>
    <cellStyle name="Normal 2 22" xfId="9397" xr:uid="{3473A06F-0F7C-4E25-A05A-8AF1C735F9CD}"/>
    <cellStyle name="Normal 2 22 10" xfId="9398" xr:uid="{F2AF2378-2F87-4C37-BC28-9124E45CC648}"/>
    <cellStyle name="Normal 2 22 10 2" xfId="9399" xr:uid="{60B0BAB3-1BA4-4AC2-81C2-33E3D8DCF64C}"/>
    <cellStyle name="Normal 2 22 10 2 2" xfId="9400" xr:uid="{E387B966-B880-4A76-9723-94BA906D1744}"/>
    <cellStyle name="Normal 2 22 10 2 3" xfId="9401" xr:uid="{D1022AF2-EE2A-47EF-B615-3230322B2D6D}"/>
    <cellStyle name="Normal 2 22 10 3" xfId="9402" xr:uid="{6473E371-BCDD-476B-8634-BE295983A93B}"/>
    <cellStyle name="Normal 2 22 10 3 2" xfId="9403" xr:uid="{DD96BA22-67A9-4DB9-AF92-CD6AC73DFE17}"/>
    <cellStyle name="Normal 2 22 10 3 3" xfId="9404" xr:uid="{05B14DAD-45B3-47F4-A292-940366316608}"/>
    <cellStyle name="Normal 2 22 10 4" xfId="9405" xr:uid="{2CD569E0-3C95-4A9A-B1CA-F5FC10CB9A95}"/>
    <cellStyle name="Normal 2 22 10 5" xfId="9406" xr:uid="{7F9584EF-D7C3-48FB-AAB8-32D9E7D98BF1}"/>
    <cellStyle name="Normal 2 22 11" xfId="9407" xr:uid="{0C2D44D4-630B-4575-ABC6-BAAFB5F24190}"/>
    <cellStyle name="Normal 2 22 11 2" xfId="9408" xr:uid="{4E760C08-B8E2-404D-87D8-25B41EC0DBB8}"/>
    <cellStyle name="Normal 2 22 11 2 2" xfId="9409" xr:uid="{1F17C372-F834-4E2F-8B22-6C407A91ED78}"/>
    <cellStyle name="Normal 2 22 11 2 3" xfId="9410" xr:uid="{99F17F78-DE9C-42E1-8D31-616CEBA84A99}"/>
    <cellStyle name="Normal 2 22 11 3" xfId="9411" xr:uid="{1EDC2CE3-CCCC-43D0-B983-34275B5AFF47}"/>
    <cellStyle name="Normal 2 22 11 3 2" xfId="9412" xr:uid="{A7E58EE1-FE01-4303-B021-1856A33E7FFA}"/>
    <cellStyle name="Normal 2 22 11 3 3" xfId="9413" xr:uid="{BFCE8AE0-3EBD-40E5-8E07-53E2E061AF43}"/>
    <cellStyle name="Normal 2 22 11 4" xfId="9414" xr:uid="{D93E019F-00AF-4E4C-9E5E-84824292CD6C}"/>
    <cellStyle name="Normal 2 22 11 5" xfId="9415" xr:uid="{BEE29547-E923-4705-8A3D-9AE704EDB226}"/>
    <cellStyle name="Normal 2 22 12" xfId="9416" xr:uid="{A321AFEC-4B82-4EF1-A69E-0059E2522C77}"/>
    <cellStyle name="Normal 2 22 12 2" xfId="9417" xr:uid="{E7FB9226-90CE-459E-BE67-A6BF08D83D8E}"/>
    <cellStyle name="Normal 2 22 12 2 2" xfId="9418" xr:uid="{ADC893F1-F22E-4520-8F59-A6217F32D9D7}"/>
    <cellStyle name="Normal 2 22 12 2 3" xfId="9419" xr:uid="{1712E87A-B3FE-4F76-8246-7A16FBCD3EBF}"/>
    <cellStyle name="Normal 2 22 12 3" xfId="9420" xr:uid="{8C954604-70B2-4C78-89A1-9A64F8BC3CF6}"/>
    <cellStyle name="Normal 2 22 12 3 2" xfId="9421" xr:uid="{AA62B217-140B-4AF8-9E87-F584F3BAEDDD}"/>
    <cellStyle name="Normal 2 22 12 3 3" xfId="9422" xr:uid="{ADAD3749-C52E-4961-A2C2-805807E9AA22}"/>
    <cellStyle name="Normal 2 22 12 4" xfId="9423" xr:uid="{4950B08F-BD3E-4890-ABAC-F1E7689210B9}"/>
    <cellStyle name="Normal 2 22 12 5" xfId="9424" xr:uid="{849E5B58-85B5-47E7-8F15-1F6FCE4E2C25}"/>
    <cellStyle name="Normal 2 22 13" xfId="9425" xr:uid="{AC5D973F-6347-4510-B4C5-AD6BDC65E279}"/>
    <cellStyle name="Normal 2 22 13 2" xfId="9426" xr:uid="{42F74C9D-87E0-40F2-B70E-8172D4083D9D}"/>
    <cellStyle name="Normal 2 22 13 2 2" xfId="9427" xr:uid="{AD1EB10C-5D9B-4060-A12F-356D1629617D}"/>
    <cellStyle name="Normal 2 22 13 2 3" xfId="9428" xr:uid="{1FBC0337-6A5F-44E6-868A-3A0813E533A3}"/>
    <cellStyle name="Normal 2 22 13 3" xfId="9429" xr:uid="{5EC6B0FD-1A98-4610-9D1F-7F538F6A45FE}"/>
    <cellStyle name="Normal 2 22 13 3 2" xfId="9430" xr:uid="{E43C66D3-E751-432C-A650-F93C6154C4F0}"/>
    <cellStyle name="Normal 2 22 13 3 3" xfId="9431" xr:uid="{51431478-8246-4F1B-90B3-26001220FF90}"/>
    <cellStyle name="Normal 2 22 13 4" xfId="9432" xr:uid="{DB832358-F539-4EB7-92B4-DB3F8BDA1A7A}"/>
    <cellStyle name="Normal 2 22 13 5" xfId="9433" xr:uid="{6CA8344B-374C-40A8-A0F1-3C21A8A28CB6}"/>
    <cellStyle name="Normal 2 22 14" xfId="9434" xr:uid="{37E05327-3F93-4675-821E-57DF7475FF4A}"/>
    <cellStyle name="Normal 2 22 14 2" xfId="9435" xr:uid="{2EB7F95A-4526-4403-9DB1-AEE2BFB8BAF2}"/>
    <cellStyle name="Normal 2 22 14 2 2" xfId="9436" xr:uid="{AE40A82B-C410-421D-A314-F61C07EEF24A}"/>
    <cellStyle name="Normal 2 22 14 2 3" xfId="9437" xr:uid="{79D3B4BE-B64E-43FA-8E4C-0EB10343E336}"/>
    <cellStyle name="Normal 2 22 14 3" xfId="9438" xr:uid="{4ACB3BE0-34CA-4293-A8F5-0EF2CDCEE140}"/>
    <cellStyle name="Normal 2 22 14 3 2" xfId="9439" xr:uid="{5E618AB1-6EB1-4F2E-9B6B-191D770ACBD6}"/>
    <cellStyle name="Normal 2 22 14 3 3" xfId="9440" xr:uid="{98A087F2-80A4-4F87-AF10-66DF9252F4E4}"/>
    <cellStyle name="Normal 2 22 14 4" xfId="9441" xr:uid="{51C2B058-27F8-4BBF-9CCC-08452FC85BE4}"/>
    <cellStyle name="Normal 2 22 14 5" xfId="9442" xr:uid="{50EFA3CC-7537-4DB9-95F9-1D26FDAE818C}"/>
    <cellStyle name="Normal 2 22 15" xfId="9443" xr:uid="{74E794CB-9716-41C1-9338-E8E24EEC320F}"/>
    <cellStyle name="Normal 2 22 15 2" xfId="9444" xr:uid="{BBDC947C-33F8-4FBC-BA49-1E78592DA8AD}"/>
    <cellStyle name="Normal 2 22 15 2 2" xfId="9445" xr:uid="{4480242C-A1B4-49FE-AAB2-C1E4845CCF5B}"/>
    <cellStyle name="Normal 2 22 15 2 3" xfId="9446" xr:uid="{D0DFA94C-99D1-4FEA-8C0D-A24A5288942E}"/>
    <cellStyle name="Normal 2 22 15 3" xfId="9447" xr:uid="{7949B1FC-2740-4862-B287-19222F0D8415}"/>
    <cellStyle name="Normal 2 22 15 3 2" xfId="9448" xr:uid="{9CCEA22E-F603-4BBE-AAE6-C7EDC9F1861C}"/>
    <cellStyle name="Normal 2 22 15 3 3" xfId="9449" xr:uid="{D45E1C58-B66C-4317-A57F-983C4D58A7FF}"/>
    <cellStyle name="Normal 2 22 15 4" xfId="9450" xr:uid="{12EB837E-D4C6-4F00-857B-A8A7C34064CA}"/>
    <cellStyle name="Normal 2 22 15 5" xfId="9451" xr:uid="{CB94C44C-4EEC-4EE8-A5E1-CCDBED392FB9}"/>
    <cellStyle name="Normal 2 22 16" xfId="9452" xr:uid="{DCEF2213-667B-4697-A8F2-B3290C557E78}"/>
    <cellStyle name="Normal 2 22 16 2" xfId="9453" xr:uid="{0C8C7403-5688-451F-9BAA-781CF9ADB134}"/>
    <cellStyle name="Normal 2 22 16 2 2" xfId="9454" xr:uid="{46834946-AC36-4391-A18F-D9364C782E32}"/>
    <cellStyle name="Normal 2 22 16 2 3" xfId="9455" xr:uid="{9565D702-AB15-485B-9E20-74068F9F32FE}"/>
    <cellStyle name="Normal 2 22 16 3" xfId="9456" xr:uid="{DD432949-B95E-4A2B-98C3-AD4FD9533CC1}"/>
    <cellStyle name="Normal 2 22 16 3 2" xfId="9457" xr:uid="{D294D8AC-7A6B-4AA6-BB11-01ACEA9ABA76}"/>
    <cellStyle name="Normal 2 22 16 3 3" xfId="9458" xr:uid="{A575C725-4379-42D9-93E8-03FBD5E2957D}"/>
    <cellStyle name="Normal 2 22 16 4" xfId="9459" xr:uid="{0C03CD46-7158-4D7D-A3A2-6CA32EB7BDEF}"/>
    <cellStyle name="Normal 2 22 16 5" xfId="9460" xr:uid="{8BC50E3C-7825-48A9-8856-7BFD1220DFF9}"/>
    <cellStyle name="Normal 2 22 17" xfId="9461" xr:uid="{F36DEA91-55D1-4D40-8431-3F1A53EC7BE0}"/>
    <cellStyle name="Normal 2 22 17 2" xfId="9462" xr:uid="{2A9B321F-B65F-442D-B3C0-418216D77A31}"/>
    <cellStyle name="Normal 2 22 17 2 2" xfId="9463" xr:uid="{80D419B3-9C7D-4178-AE2E-2E9B0C90CE3F}"/>
    <cellStyle name="Normal 2 22 17 2 3" xfId="9464" xr:uid="{CD01AA91-0A79-4881-8712-17BAC9F7825B}"/>
    <cellStyle name="Normal 2 22 17 3" xfId="9465" xr:uid="{F39AA60C-04D0-4EE8-9D0E-712C6290FF04}"/>
    <cellStyle name="Normal 2 22 17 3 2" xfId="9466" xr:uid="{9D8CC33E-F477-45E4-9838-9FE6F66DAE56}"/>
    <cellStyle name="Normal 2 22 17 3 3" xfId="9467" xr:uid="{024EF706-84B2-4F43-9155-1873A7650628}"/>
    <cellStyle name="Normal 2 22 17 4" xfId="9468" xr:uid="{60C89A0E-FC02-4E8E-81F6-3A0CA9E59DF9}"/>
    <cellStyle name="Normal 2 22 17 5" xfId="9469" xr:uid="{5DE12758-3294-4BCC-BB8C-F6EFFE3F4168}"/>
    <cellStyle name="Normal 2 22 18" xfId="9470" xr:uid="{0A5D9CEB-86DF-4D19-9CA6-B54A93370C18}"/>
    <cellStyle name="Normal 2 22 18 2" xfId="9471" xr:uid="{F20ECE62-96E1-4032-AA5E-56AA299C2AB3}"/>
    <cellStyle name="Normal 2 22 18 2 2" xfId="9472" xr:uid="{07F18E46-AB87-409F-9D86-44A2819F2534}"/>
    <cellStyle name="Normal 2 22 18 2 3" xfId="9473" xr:uid="{0802C15C-C83C-45D5-A068-DDCE224D5E5D}"/>
    <cellStyle name="Normal 2 22 18 3" xfId="9474" xr:uid="{D0912F71-35E0-4BA3-8059-2D02DE2501F8}"/>
    <cellStyle name="Normal 2 22 18 3 2" xfId="9475" xr:uid="{986CEDE5-4331-4A80-983C-3DED9243D1A2}"/>
    <cellStyle name="Normal 2 22 18 3 3" xfId="9476" xr:uid="{B21496E1-01C8-4B65-814B-64082E406F3A}"/>
    <cellStyle name="Normal 2 22 18 4" xfId="9477" xr:uid="{9851E75C-9073-4DB2-8B83-3898F8006105}"/>
    <cellStyle name="Normal 2 22 18 5" xfId="9478" xr:uid="{FFED8444-5D17-4109-8778-98E581F9B134}"/>
    <cellStyle name="Normal 2 22 19" xfId="9479" xr:uid="{F2EE52AD-25DF-4A11-9668-2540B75A840B}"/>
    <cellStyle name="Normal 2 22 19 2" xfId="9480" xr:uid="{3EF95F05-953E-463D-BFA0-0F2632E2E2A7}"/>
    <cellStyle name="Normal 2 22 19 2 2" xfId="9481" xr:uid="{43C8CEB0-A104-419C-93B0-F2F63B96A3AA}"/>
    <cellStyle name="Normal 2 22 19 2 3" xfId="9482" xr:uid="{B30E455E-3EA9-490A-B6E0-B40822DD1F21}"/>
    <cellStyle name="Normal 2 22 19 3" xfId="9483" xr:uid="{62C0E8C8-406A-431E-AAD0-F20346C0B1D3}"/>
    <cellStyle name="Normal 2 22 19 3 2" xfId="9484" xr:uid="{A7269189-F1A8-4135-AEB8-B90800002C8E}"/>
    <cellStyle name="Normal 2 22 19 3 3" xfId="9485" xr:uid="{39477AC6-41EB-45F0-83A0-66E0485DFABE}"/>
    <cellStyle name="Normal 2 22 19 4" xfId="9486" xr:uid="{764B4CB5-A4D4-49C8-B5B8-FE5BC06E7E91}"/>
    <cellStyle name="Normal 2 22 19 5" xfId="9487" xr:uid="{8BA010A4-C66A-43C0-985C-4AFBF1B0D84F}"/>
    <cellStyle name="Normal 2 22 2" xfId="9488" xr:uid="{CF075C3F-ED47-4154-B50A-184E3371A807}"/>
    <cellStyle name="Normal 2 22 2 2" xfId="9489" xr:uid="{5A465415-87FE-407D-8D32-1E0DE39BEF86}"/>
    <cellStyle name="Normal 2 22 2 2 2" xfId="9490" xr:uid="{92BF59E6-386C-4C21-8D7B-29F8AEC88890}"/>
    <cellStyle name="Normal 2 22 2 2 3" xfId="9491" xr:uid="{C2DD3338-5D21-4781-84D0-2E45F986BDF6}"/>
    <cellStyle name="Normal 2 22 2 3" xfId="9492" xr:uid="{967645D3-BF48-40CE-B421-2AE28342B19F}"/>
    <cellStyle name="Normal 2 22 2 3 2" xfId="9493" xr:uid="{8B115A84-8646-4576-8BED-E62B88CF9E84}"/>
    <cellStyle name="Normal 2 22 2 3 3" xfId="9494" xr:uid="{C8FF3261-3F6A-4C45-9F32-AAF96B2502C4}"/>
    <cellStyle name="Normal 2 22 2 4" xfId="9495" xr:uid="{861CD752-C095-4BE8-8F47-720C2257DC77}"/>
    <cellStyle name="Normal 2 22 2 5" xfId="9496" xr:uid="{5C5C33DF-5707-4C67-A968-AB8360A86E2B}"/>
    <cellStyle name="Normal 2 22 20" xfId="9497" xr:uid="{FF149FC4-5176-4DC9-9B0D-CE56EA1E3CB0}"/>
    <cellStyle name="Normal 2 22 20 2" xfId="9498" xr:uid="{EB3267FC-4268-4CCC-9709-5AF88E3376E6}"/>
    <cellStyle name="Normal 2 22 20 2 2" xfId="9499" xr:uid="{A64EF784-8655-4123-B71B-0AC1A0CA3A96}"/>
    <cellStyle name="Normal 2 22 20 2 3" xfId="9500" xr:uid="{CB2BCCE5-F8E0-4A90-97D5-3B4EEECF37B8}"/>
    <cellStyle name="Normal 2 22 20 3" xfId="9501" xr:uid="{D25E8D12-D07D-48BC-AE4C-3B63C8F3E8EE}"/>
    <cellStyle name="Normal 2 22 20 3 2" xfId="9502" xr:uid="{0F95FF85-F89C-4788-84B8-725DF3D846A6}"/>
    <cellStyle name="Normal 2 22 20 3 3" xfId="9503" xr:uid="{50DE5535-358B-4409-AC5D-E9419B97639B}"/>
    <cellStyle name="Normal 2 22 20 4" xfId="9504" xr:uid="{202B2201-6A66-48DD-A24A-884501AD41FE}"/>
    <cellStyle name="Normal 2 22 20 5" xfId="9505" xr:uid="{ED635440-EC0C-4430-9537-4020FC99B5EE}"/>
    <cellStyle name="Normal 2 22 21" xfId="9506" xr:uid="{00B13E2F-2B68-4D18-9701-4018F9B276FD}"/>
    <cellStyle name="Normal 2 22 21 2" xfId="9507" xr:uid="{D47CDCB7-20CC-4789-BB2D-D8041E89B263}"/>
    <cellStyle name="Normal 2 22 21 2 2" xfId="9508" xr:uid="{5ED626E0-31B1-4770-8CA2-D6B4B707F6B3}"/>
    <cellStyle name="Normal 2 22 21 2 3" xfId="9509" xr:uid="{860CAA63-EE6C-48DA-A449-3928701511DB}"/>
    <cellStyle name="Normal 2 22 21 3" xfId="9510" xr:uid="{8782F234-7FC2-4BAD-8F1E-D7C83B552C94}"/>
    <cellStyle name="Normal 2 22 21 3 2" xfId="9511" xr:uid="{71058D65-5171-4568-8298-18278973DA2B}"/>
    <cellStyle name="Normal 2 22 21 3 3" xfId="9512" xr:uid="{6F7BCAAA-4E5A-41FF-AC19-88BCD3E2B28A}"/>
    <cellStyle name="Normal 2 22 21 4" xfId="9513" xr:uid="{B68FEF87-36FA-4884-94E3-1AC62924901B}"/>
    <cellStyle name="Normal 2 22 21 5" xfId="9514" xr:uid="{9883CFD0-4E7B-4A18-9C0B-796A72510516}"/>
    <cellStyle name="Normal 2 22 22" xfId="9515" xr:uid="{6D382837-1A65-4446-8B75-CC3EE8151BD2}"/>
    <cellStyle name="Normal 2 22 22 2" xfId="9516" xr:uid="{068BC828-310F-4AD8-BA08-F35C556F71C4}"/>
    <cellStyle name="Normal 2 22 22 2 2" xfId="9517" xr:uid="{48E4CCBD-3B69-458C-AEE2-A4925DBFE8FE}"/>
    <cellStyle name="Normal 2 22 22 2 3" xfId="9518" xr:uid="{9A86759F-DBD9-4675-B1B0-0E9CBA7BEE15}"/>
    <cellStyle name="Normal 2 22 22 3" xfId="9519" xr:uid="{64410486-0873-4F38-8463-73B874CA7156}"/>
    <cellStyle name="Normal 2 22 22 3 2" xfId="9520" xr:uid="{6D8F1F7B-7E7B-4FAC-91A5-2403C93E1AF9}"/>
    <cellStyle name="Normal 2 22 22 3 3" xfId="9521" xr:uid="{67FFF9B1-5E40-4D2F-9B75-E883F90D05D8}"/>
    <cellStyle name="Normal 2 22 22 4" xfId="9522" xr:uid="{8967E71A-6898-4376-824F-7C73702F5469}"/>
    <cellStyle name="Normal 2 22 22 5" xfId="9523" xr:uid="{280B9E2C-46D1-429A-A059-535AA695D0CC}"/>
    <cellStyle name="Normal 2 22 23" xfId="9524" xr:uid="{93AB61FF-F1EE-43F5-AD83-12192C3ED7CC}"/>
    <cellStyle name="Normal 2 22 23 2" xfId="9525" xr:uid="{B14CF64F-1E8E-4F19-986F-FAB387D3484D}"/>
    <cellStyle name="Normal 2 22 23 2 2" xfId="9526" xr:uid="{2A7F7C6F-3D77-4A92-98FE-A36A2C05E5F4}"/>
    <cellStyle name="Normal 2 22 23 2 3" xfId="9527" xr:uid="{9BE34960-2CEE-4057-94C2-E6DEA2579B8C}"/>
    <cellStyle name="Normal 2 22 23 3" xfId="9528" xr:uid="{33D69D29-A802-405B-A12F-68D41990125B}"/>
    <cellStyle name="Normal 2 22 23 3 2" xfId="9529" xr:uid="{CBA88953-D1F0-4DB3-BC64-5772DC8B0D7E}"/>
    <cellStyle name="Normal 2 22 23 3 3" xfId="9530" xr:uid="{1522AC99-188B-47C8-AFE3-EBFCECA72FB0}"/>
    <cellStyle name="Normal 2 22 23 4" xfId="9531" xr:uid="{03822DC2-42FE-41B8-8773-2FA1CE41EE3C}"/>
    <cellStyle name="Normal 2 22 23 5" xfId="9532" xr:uid="{A3253944-04F9-4330-9094-77F3C39EC7F2}"/>
    <cellStyle name="Normal 2 22 24" xfId="9533" xr:uid="{5F521DE7-FEBA-4591-AA20-948CD48F9A10}"/>
    <cellStyle name="Normal 2 22 24 2" xfId="9534" xr:uid="{B09B0207-B301-4558-9C60-F8BD5EF65BD8}"/>
    <cellStyle name="Normal 2 22 24 3" xfId="9535" xr:uid="{5121CBF0-0AE0-4543-8216-0DC216574AE1}"/>
    <cellStyle name="Normal 2 22 25" xfId="9536" xr:uid="{F73DE53C-A978-4672-9A0B-D75836F5AAED}"/>
    <cellStyle name="Normal 2 22 25 2" xfId="9537" xr:uid="{8DFD8D70-6229-4A3C-9303-C25D05B152D5}"/>
    <cellStyle name="Normal 2 22 25 3" xfId="9538" xr:uid="{EAB86CC8-C940-4D6E-8143-9B470C738AE3}"/>
    <cellStyle name="Normal 2 22 26" xfId="9539" xr:uid="{0CBCDB96-96D6-44C1-9B6F-1E9A7F0CB91E}"/>
    <cellStyle name="Normal 2 22 27" xfId="9540" xr:uid="{B253B38E-3E43-4976-99CE-34CE087F3AA9}"/>
    <cellStyle name="Normal 2 22 3" xfId="9541" xr:uid="{5FF8AF2E-B128-44D0-B9D6-D7AE9E2CB91D}"/>
    <cellStyle name="Normal 2 22 3 2" xfId="9542" xr:uid="{BA9BB248-83F6-47B9-A197-441A03A65206}"/>
    <cellStyle name="Normal 2 22 3 2 2" xfId="9543" xr:uid="{4196BD3A-8FE9-43E5-87AF-55B8F7FE3DB3}"/>
    <cellStyle name="Normal 2 22 3 2 3" xfId="9544" xr:uid="{8854AFBE-2BA9-4A61-B24A-E95E4FDDD35C}"/>
    <cellStyle name="Normal 2 22 3 3" xfId="9545" xr:uid="{00E21F41-F4C4-4FE7-A61E-D8F4BFB9E451}"/>
    <cellStyle name="Normal 2 22 3 3 2" xfId="9546" xr:uid="{470FD10C-5370-43CF-9F5C-A31B669AF025}"/>
    <cellStyle name="Normal 2 22 3 3 3" xfId="9547" xr:uid="{941CCBEA-B195-42E5-85E2-494B604654DE}"/>
    <cellStyle name="Normal 2 22 3 4" xfId="9548" xr:uid="{02D4C4A1-C00E-4633-AAD1-231B204613DA}"/>
    <cellStyle name="Normal 2 22 3 5" xfId="9549" xr:uid="{355ACA4D-7AE9-45AC-9B20-20EA25A92A4F}"/>
    <cellStyle name="Normal 2 22 4" xfId="9550" xr:uid="{5DB5DF54-E917-4B0E-BBA9-6206A218B978}"/>
    <cellStyle name="Normal 2 22 4 2" xfId="9551" xr:uid="{19701E4E-0F17-43D8-8C0D-FF14825BE858}"/>
    <cellStyle name="Normal 2 22 4 2 2" xfId="9552" xr:uid="{93A1D879-58AD-4E51-95A4-D80973442D11}"/>
    <cellStyle name="Normal 2 22 4 2 3" xfId="9553" xr:uid="{D7209AAD-0992-4D51-B148-1C9D26D81CD7}"/>
    <cellStyle name="Normal 2 22 4 3" xfId="9554" xr:uid="{6B327B1E-FD16-4E24-AF90-A341998493ED}"/>
    <cellStyle name="Normal 2 22 4 3 2" xfId="9555" xr:uid="{3E4485A1-868D-484D-B27C-F25B657B68D4}"/>
    <cellStyle name="Normal 2 22 4 3 3" xfId="9556" xr:uid="{7878620B-87EA-443E-A579-27542C6050D5}"/>
    <cellStyle name="Normal 2 22 4 4" xfId="9557" xr:uid="{4D2354F1-C948-4A40-BF8A-755A25870CA6}"/>
    <cellStyle name="Normal 2 22 4 5" xfId="9558" xr:uid="{5FD72504-9D7F-4930-B35C-7FD2441021E8}"/>
    <cellStyle name="Normal 2 22 5" xfId="9559" xr:uid="{779BD9A0-576A-43D0-BD03-BD991197B75B}"/>
    <cellStyle name="Normal 2 22 5 2" xfId="9560" xr:uid="{C9621EFB-2045-4558-8B2C-D242DD3AAC0E}"/>
    <cellStyle name="Normal 2 22 5 2 2" xfId="9561" xr:uid="{E23C7DDE-148A-4E53-A1AF-38F299BBF5E6}"/>
    <cellStyle name="Normal 2 22 5 2 3" xfId="9562" xr:uid="{B223949E-05E7-43DC-9EDF-4DFD2FE886E4}"/>
    <cellStyle name="Normal 2 22 5 3" xfId="9563" xr:uid="{632106D0-A6F9-4AB8-A70B-940182E878CB}"/>
    <cellStyle name="Normal 2 22 5 3 2" xfId="9564" xr:uid="{EE561107-68E2-486F-8D45-FE3CD5B7C101}"/>
    <cellStyle name="Normal 2 22 5 3 3" xfId="9565" xr:uid="{C7EEEC3E-3708-47DD-B40C-EEB867FBFF6D}"/>
    <cellStyle name="Normal 2 22 5 4" xfId="9566" xr:uid="{ABFBB44D-EA6D-4069-9741-575071C1CFFE}"/>
    <cellStyle name="Normal 2 22 5 5" xfId="9567" xr:uid="{11E27024-0BC3-4C40-8109-636C36542F9B}"/>
    <cellStyle name="Normal 2 22 6" xfId="9568" xr:uid="{8B3D1DAF-2537-4EF1-A0B5-F888439C4533}"/>
    <cellStyle name="Normal 2 22 6 2" xfId="9569" xr:uid="{F3ECC73D-4FEB-4730-B61A-416DC6B71613}"/>
    <cellStyle name="Normal 2 22 6 2 2" xfId="9570" xr:uid="{891E7701-8EC7-40A4-B3A9-0F2066BBBC78}"/>
    <cellStyle name="Normal 2 22 6 2 3" xfId="9571" xr:uid="{1362DD56-0240-4CEF-B750-D0F482673B49}"/>
    <cellStyle name="Normal 2 22 6 3" xfId="9572" xr:uid="{97C13D55-5B9D-42FA-8F13-1C75878F9498}"/>
    <cellStyle name="Normal 2 22 6 3 2" xfId="9573" xr:uid="{D52E844E-21DD-4A9F-BA16-DF9F3608E716}"/>
    <cellStyle name="Normal 2 22 6 3 3" xfId="9574" xr:uid="{41A2EE8A-CEF5-4DE7-88E7-5121F7989B31}"/>
    <cellStyle name="Normal 2 22 6 4" xfId="9575" xr:uid="{ED91C0D7-C1BD-470D-A969-0E72815711AC}"/>
    <cellStyle name="Normal 2 22 6 5" xfId="9576" xr:uid="{28680C48-C531-4B60-9E02-D1C7563A7125}"/>
    <cellStyle name="Normal 2 22 7" xfId="9577" xr:uid="{A31DB5A7-3316-4BCB-A01E-E056EBD102A7}"/>
    <cellStyle name="Normal 2 22 7 2" xfId="9578" xr:uid="{6A8BA112-B5F4-4AA2-AE61-1FD6378EE0DD}"/>
    <cellStyle name="Normal 2 22 7 2 2" xfId="9579" xr:uid="{C74A5F60-F0C9-4B95-8607-A4F47C349859}"/>
    <cellStyle name="Normal 2 22 7 2 3" xfId="9580" xr:uid="{4A0C5528-86F2-4970-B570-2E0211C20A9F}"/>
    <cellStyle name="Normal 2 22 7 3" xfId="9581" xr:uid="{6EAC1372-BA88-4257-8A47-CD832A69EF2D}"/>
    <cellStyle name="Normal 2 22 7 3 2" xfId="9582" xr:uid="{ED552175-2A50-4B24-BCA8-8C22C26DCADD}"/>
    <cellStyle name="Normal 2 22 7 3 3" xfId="9583" xr:uid="{F7B9B400-AC35-4482-B3C9-263830958B54}"/>
    <cellStyle name="Normal 2 22 7 4" xfId="9584" xr:uid="{24144C1E-25FA-4A95-8AE6-097E30EE883C}"/>
    <cellStyle name="Normal 2 22 7 5" xfId="9585" xr:uid="{63A8BFF2-3DA9-4079-8816-F45C150F0E59}"/>
    <cellStyle name="Normal 2 22 8" xfId="9586" xr:uid="{2C6CCBAF-5B8F-4F7B-A335-C3EDECE48070}"/>
    <cellStyle name="Normal 2 22 8 2" xfId="9587" xr:uid="{9CAE9636-2F3B-4D13-AF9D-E49F8B20B38A}"/>
    <cellStyle name="Normal 2 22 8 2 2" xfId="9588" xr:uid="{88081DF1-AA24-426F-B42A-C7308C94C82A}"/>
    <cellStyle name="Normal 2 22 8 2 3" xfId="9589" xr:uid="{03F65936-6696-4AC3-8BBA-3C9CEDE0106B}"/>
    <cellStyle name="Normal 2 22 8 3" xfId="9590" xr:uid="{B114E432-7A12-40E1-A852-8B68CD185F6D}"/>
    <cellStyle name="Normal 2 22 8 3 2" xfId="9591" xr:uid="{5485EE34-0215-4238-A8B5-471067752ED7}"/>
    <cellStyle name="Normal 2 22 8 3 3" xfId="9592" xr:uid="{FCAABA95-6F39-441D-844F-9D13D292C96A}"/>
    <cellStyle name="Normal 2 22 8 4" xfId="9593" xr:uid="{9BA5F958-1B8C-4722-8550-37C497B5A6D2}"/>
    <cellStyle name="Normal 2 22 8 5" xfId="9594" xr:uid="{63634094-AFA3-4985-9389-EE6622D1BBDB}"/>
    <cellStyle name="Normal 2 22 9" xfId="9595" xr:uid="{9ECFF929-7EDB-4662-A455-0F2FCB6B0268}"/>
    <cellStyle name="Normal 2 22 9 2" xfId="9596" xr:uid="{43CCCA66-5BDA-4F90-8A1C-DE0800C6D34F}"/>
    <cellStyle name="Normal 2 22 9 2 2" xfId="9597" xr:uid="{9B6F559C-78D3-4D95-91FF-AD457F3B1A0B}"/>
    <cellStyle name="Normal 2 22 9 2 3" xfId="9598" xr:uid="{1853A289-7C9C-4914-9824-A22AB7F62275}"/>
    <cellStyle name="Normal 2 22 9 3" xfId="9599" xr:uid="{D508CEF6-AF91-4AF8-94C2-0D404E449A5F}"/>
    <cellStyle name="Normal 2 22 9 3 2" xfId="9600" xr:uid="{15ADE2CC-8569-4104-8724-28B99F134456}"/>
    <cellStyle name="Normal 2 22 9 3 3" xfId="9601" xr:uid="{897F2967-6786-4564-82AA-D0B344EE039A}"/>
    <cellStyle name="Normal 2 22 9 4" xfId="9602" xr:uid="{A3F9C87C-0C41-4F21-A8E5-ADC4C9B6701B}"/>
    <cellStyle name="Normal 2 22 9 5" xfId="9603" xr:uid="{FF49D376-A8BF-419A-A322-6351B05DC176}"/>
    <cellStyle name="Normal 2 220" xfId="9604" xr:uid="{A9F46F75-AA88-491F-A89E-918679AA0AB7}"/>
    <cellStyle name="Normal 2 221" xfId="9605" xr:uid="{ED003793-57A7-4818-9571-67F8E20323F5}"/>
    <cellStyle name="Normal 2 222" xfId="9606" xr:uid="{0D486370-D954-4156-A83B-2A6230D4D780}"/>
    <cellStyle name="Normal 2 222 2" xfId="9607" xr:uid="{5A04629C-6F21-4100-AFD0-AD5C84CA40FE}"/>
    <cellStyle name="Normal 2 222 2 2" xfId="9608" xr:uid="{5DA994FE-6744-42A1-A86E-AD42AB79223D}"/>
    <cellStyle name="Normal 2 222 2 3" xfId="9609" xr:uid="{2AF786D0-57B8-45C6-9AC9-AE4F3EFC8D21}"/>
    <cellStyle name="Normal 2 222 3" xfId="9610" xr:uid="{02E95107-AE18-407D-85BE-9014185E7F51}"/>
    <cellStyle name="Normal 2 222 4" xfId="9611" xr:uid="{4132BB4A-7110-48AD-9CAF-38F8029A6572}"/>
    <cellStyle name="Normal 2 222 5" xfId="9612" xr:uid="{C8F1E8AA-7CDE-4DD0-9FE8-560F0957C12E}"/>
    <cellStyle name="Normal 2 222 6" xfId="9613" xr:uid="{AA00D126-A00B-47AF-BFB5-63C1822D47F6}"/>
    <cellStyle name="Normal 2 222 7" xfId="9614" xr:uid="{1C5DB660-C70E-407A-BD35-448089EE01B3}"/>
    <cellStyle name="Normal 2 222 8" xfId="9615" xr:uid="{A5013C51-1FC4-4D0B-8EB6-07727504C153}"/>
    <cellStyle name="Normal 2 223" xfId="9616" xr:uid="{59E21B89-DB8E-4220-BB31-7B74072F68C7}"/>
    <cellStyle name="Normal 2 223 2" xfId="9617" xr:uid="{1EE7BDC3-6C63-4D46-A459-E00977034F7B}"/>
    <cellStyle name="Normal 2 223 2 2" xfId="9618" xr:uid="{1660C492-1653-41D9-B222-34E0038567D1}"/>
    <cellStyle name="Normal 2 223 2 3" xfId="9619" xr:uid="{0C9A9A41-768E-4CF9-A1E4-FBA589814CEF}"/>
    <cellStyle name="Normal 2 223 3" xfId="9620" xr:uid="{0EC5A687-66D2-4B74-B746-1FFAFE5E5578}"/>
    <cellStyle name="Normal 2 223 4" xfId="9621" xr:uid="{122AD0C4-D8AE-4EC8-BB0D-7F4CDDEB27FE}"/>
    <cellStyle name="Normal 2 223 5" xfId="9622" xr:uid="{C9319B0D-4AFF-4875-912F-C548B7437C56}"/>
    <cellStyle name="Normal 2 223 6" xfId="9623" xr:uid="{3EB2ED76-CBB9-49BF-BA05-09B7E842D857}"/>
    <cellStyle name="Normal 2 223 7" xfId="9624" xr:uid="{8DA3487E-6D76-4004-9767-8D35754CBDEE}"/>
    <cellStyle name="Normal 2 223 8" xfId="9625" xr:uid="{387CF8BA-D9D7-4EC5-A752-960FB0B92BE6}"/>
    <cellStyle name="Normal 2 224" xfId="9626" xr:uid="{D3A9B06C-CADA-48E9-B5CD-E8A37AD1454C}"/>
    <cellStyle name="Normal 2 224 2" xfId="9627" xr:uid="{43EBC1C6-D6A7-44AF-A044-C7B67DD6216B}"/>
    <cellStyle name="Normal 2 224 2 2" xfId="9628" xr:uid="{5633438F-C3AB-46AA-8ED2-92C73A5CD8CE}"/>
    <cellStyle name="Normal 2 224 2 3" xfId="9629" xr:uid="{AB8FB6FF-4672-432B-9758-882A281D161D}"/>
    <cellStyle name="Normal 2 224 3" xfId="9630" xr:uid="{10E2DC2D-48E3-4B25-8C2C-30C0E9A5B5B8}"/>
    <cellStyle name="Normal 2 224 4" xfId="9631" xr:uid="{3E0451BA-D42C-4CD5-AAF2-9C65A6149D48}"/>
    <cellStyle name="Normal 2 224 5" xfId="9632" xr:uid="{40F3B960-8781-42EF-A8FF-866F50C109AF}"/>
    <cellStyle name="Normal 2 224 6" xfId="9633" xr:uid="{AE59CAE0-EA4E-4F6C-949B-A4F7AD51C180}"/>
    <cellStyle name="Normal 2 224 7" xfId="9634" xr:uid="{9793A31D-FCFF-4E96-808F-20C0DBDB2749}"/>
    <cellStyle name="Normal 2 224 8" xfId="9635" xr:uid="{271EEE8C-4290-4B4D-954D-631D0FBF233C}"/>
    <cellStyle name="Normal 2 225" xfId="9636" xr:uid="{48380F69-B371-40B0-8488-C8FE5804FEF1}"/>
    <cellStyle name="Normal 2 225 2" xfId="9637" xr:uid="{B051E692-846E-4571-8305-0FC3FCFBD97B}"/>
    <cellStyle name="Normal 2 225 2 2" xfId="9638" xr:uid="{C6AA8D3D-761C-4FD8-A4C1-6EFEB6DA332D}"/>
    <cellStyle name="Normal 2 225 2 3" xfId="9639" xr:uid="{563E98E5-80A0-4CE0-830B-99B119F63B0C}"/>
    <cellStyle name="Normal 2 225 3" xfId="9640" xr:uid="{D88F95C0-22D0-4E52-B0A1-4DBCB61B38AA}"/>
    <cellStyle name="Normal 2 225 4" xfId="9641" xr:uid="{7FC036E7-CF60-4F26-8443-6FD706B59F7C}"/>
    <cellStyle name="Normal 2 225 5" xfId="9642" xr:uid="{C781004F-0C86-478F-8534-811411BECBE7}"/>
    <cellStyle name="Normal 2 225 6" xfId="9643" xr:uid="{ECAEEB00-55AA-471A-9D60-D29EC504CBF8}"/>
    <cellStyle name="Normal 2 225 7" xfId="9644" xr:uid="{D2288B71-0480-4D8C-A4F2-3F710550AD7D}"/>
    <cellStyle name="Normal 2 225 8" xfId="9645" xr:uid="{45D08639-0001-4EBE-8BD2-376FDBF8894C}"/>
    <cellStyle name="Normal 2 226" xfId="9646" xr:uid="{889FE4AA-65E0-4DE8-A92F-D66D2237DCB2}"/>
    <cellStyle name="Normal 2 226 10" xfId="9647" xr:uid="{7D95B5BE-E614-40F7-9369-F8A3D9A8F83E}"/>
    <cellStyle name="Normal 2 226 11" xfId="9648" xr:uid="{3D53CF9B-C8E2-4E6C-86F5-A621D0F54597}"/>
    <cellStyle name="Normal 2 226 12" xfId="9649" xr:uid="{85D8A730-83F5-4ECB-A662-689A7144EE6D}"/>
    <cellStyle name="Normal 2 226 13" xfId="9650" xr:uid="{6D180465-41C7-419A-9EF4-98479575F43E}"/>
    <cellStyle name="Normal 2 226 14" xfId="9651" xr:uid="{E3C2EAD5-83B7-4FBC-B72A-9821D601448D}"/>
    <cellStyle name="Normal 2 226 15" xfId="9652" xr:uid="{CB3948A0-A9A5-45E1-8600-37C410964B9E}"/>
    <cellStyle name="Normal 2 226 16" xfId="9653" xr:uid="{48A58F4A-7DF1-4FA5-A39B-446F337FB628}"/>
    <cellStyle name="Normal 2 226 2" xfId="9654" xr:uid="{AACE3169-4615-45BE-B5FF-8F0FFC564014}"/>
    <cellStyle name="Normal 2 226 2 2" xfId="9655" xr:uid="{0E28196C-DCA7-4CBC-AF74-DC4CF2F7AA7A}"/>
    <cellStyle name="Normal 2 226 2 3" xfId="9656" xr:uid="{A9CD14E1-EE66-4E81-9C9F-2DAA511BFF76}"/>
    <cellStyle name="Normal 2 226 3" xfId="9657" xr:uid="{6C804E01-F1A1-4C43-ADDA-015229004FA3}"/>
    <cellStyle name="Normal 2 226 3 2" xfId="9658" xr:uid="{C3A8A86F-13C3-4C57-9E0F-171A93503EC4}"/>
    <cellStyle name="Normal 2 226 3 2 2" xfId="9659" xr:uid="{2DB01734-E3C6-455D-B42A-6C9248B6CF2C}"/>
    <cellStyle name="Normal 2 226 3 2 2 2" xfId="9660" xr:uid="{623572E6-B841-46F4-B42C-95E40F2AF93A}"/>
    <cellStyle name="Normal 2 226 3 2 2 2 2" xfId="9661" xr:uid="{81D4EF71-7807-4C84-BF6F-9F5888658AB5}"/>
    <cellStyle name="Normal 2 226 3 2 2 2 3" xfId="9662" xr:uid="{D21C01B4-D94E-4E07-81B1-FDA78C775C6A}"/>
    <cellStyle name="Normal 2 226 3 2 2 2 4" xfId="9663" xr:uid="{C17544EC-F2E2-4C08-9859-A6DD3C9B0212}"/>
    <cellStyle name="Normal 2 226 3 2 2 2 5" xfId="9664" xr:uid="{F0DF8795-7034-4D12-BE37-979244249DC8}"/>
    <cellStyle name="Normal 2 226 3 2 2 3" xfId="9665" xr:uid="{BE9A7C44-B417-44A3-85BD-19840CCE501C}"/>
    <cellStyle name="Normal 2 226 3 2 2 3 2" xfId="9666" xr:uid="{CC492CCE-8C7E-4E3D-AB90-88D7CA2FA334}"/>
    <cellStyle name="Normal 2 226 3 2 2 3 3" xfId="9667" xr:uid="{1E867C73-E150-4928-BA38-22A4282FC510}"/>
    <cellStyle name="Normal 2 226 3 2 2 3 4" xfId="9668" xr:uid="{27D29A0D-32DB-44F1-83CB-093B023E708B}"/>
    <cellStyle name="Normal 2 226 3 2 2 3 5" xfId="9669" xr:uid="{1150A0AD-B12E-4F4A-B22B-D3EEC954CE1A}"/>
    <cellStyle name="Normal 2 226 3 2 3" xfId="9670" xr:uid="{D217289F-0EC4-46B5-8009-C7ABD74F5389}"/>
    <cellStyle name="Normal 2 226 3 2 4" xfId="9671" xr:uid="{B827C032-08A7-4731-892F-3EB7CA72F5AA}"/>
    <cellStyle name="Normal 2 226 3 2 5" xfId="9672" xr:uid="{EF34832D-A263-462E-A354-56A2DF205323}"/>
    <cellStyle name="Normal 2 226 3 2 6" xfId="9673" xr:uid="{3815F1F2-8158-425D-90A7-43DACFC5791E}"/>
    <cellStyle name="Normal 2 226 3 2 7" xfId="9674" xr:uid="{BD236C77-8F27-476C-9AA5-FCC5E5ECEF5D}"/>
    <cellStyle name="Normal 2 226 3 2 8" xfId="9675" xr:uid="{00EB1080-42FA-4035-B28D-DC1E0512F6CB}"/>
    <cellStyle name="Normal 2 226 3 2 9" xfId="9676" xr:uid="{9336516B-25E2-4688-A264-85164556979C}"/>
    <cellStyle name="Normal 2 226 3 3" xfId="9677" xr:uid="{970AD659-73FD-41CD-BBCE-F92E1214A864}"/>
    <cellStyle name="Normal 2 226 3 3 2" xfId="9678" xr:uid="{91136115-789E-488B-BCD7-12FBE59C57B7}"/>
    <cellStyle name="Normal 2 226 3 3 3" xfId="9679" xr:uid="{91F7396A-72C6-4158-BC55-82A9BE11E782}"/>
    <cellStyle name="Normal 2 226 3 3 4" xfId="9680" xr:uid="{1B785372-AB75-41E3-B7F8-61DC34BD32B3}"/>
    <cellStyle name="Normal 2 226 3 3 5" xfId="9681" xr:uid="{A4C8DB74-7C6D-47FD-A4C2-13483D7FE8BC}"/>
    <cellStyle name="Normal 2 226 3 3 6" xfId="9682" xr:uid="{F553EFDE-93DD-4D6D-878E-14456D3021D2}"/>
    <cellStyle name="Normal 2 226 3 3 7" xfId="9683" xr:uid="{EE210C3D-6470-426A-A0C7-D2A75B040C99}"/>
    <cellStyle name="Normal 2 226 3 4" xfId="9684" xr:uid="{C951A2FF-AB7B-4B33-A460-7794CCC23DE0}"/>
    <cellStyle name="Normal 2 226 3 4 2" xfId="9685" xr:uid="{4C349D32-F49B-4EC0-B5E3-C3EB4D0C5A53}"/>
    <cellStyle name="Normal 2 226 3 4 3" xfId="9686" xr:uid="{61714775-CBA8-461C-B132-29F4347285FB}"/>
    <cellStyle name="Normal 2 226 3 4 4" xfId="9687" xr:uid="{64AE7671-8F4D-4E82-B7E6-6A0CA6CD9C7C}"/>
    <cellStyle name="Normal 2 226 3 4 5" xfId="9688" xr:uid="{5F257715-3DCE-4DDF-8138-083E43341C97}"/>
    <cellStyle name="Normal 2 226 3 4 6" xfId="9689" xr:uid="{9285B3BF-6E8D-479B-93AD-4126CCED314C}"/>
    <cellStyle name="Normal 2 226 3 4 7" xfId="9690" xr:uid="{FD039B7F-DA1F-4D29-AD98-07E704F6D595}"/>
    <cellStyle name="Normal 2 226 3 5" xfId="9691" xr:uid="{4B4A57D2-8F54-4D53-B71F-021475B24635}"/>
    <cellStyle name="Normal 2 226 3 5 2" xfId="9692" xr:uid="{F81FCC2A-ED87-440A-B07F-964BE56EA09D}"/>
    <cellStyle name="Normal 2 226 3 5 3" xfId="9693" xr:uid="{771CE2AB-603D-48DD-8CAA-4272751A980C}"/>
    <cellStyle name="Normal 2 226 3 5 4" xfId="9694" xr:uid="{9DE88714-7826-4F3D-A335-19875567CB82}"/>
    <cellStyle name="Normal 2 226 3 5 5" xfId="9695" xr:uid="{0127A3D4-E0B5-415A-9CAD-46A22DC33EC3}"/>
    <cellStyle name="Normal 2 226 3 5 6" xfId="9696" xr:uid="{81CE954F-905C-44A4-A2C3-4EBC44B5FAE6}"/>
    <cellStyle name="Normal 2 226 3 5 7" xfId="9697" xr:uid="{B4ADA00B-6F40-443D-9DC2-FADE48C993A2}"/>
    <cellStyle name="Normal 2 226 3 6" xfId="9698" xr:uid="{3B4D6B04-FE91-45E1-A6BF-3D2603EFFA6F}"/>
    <cellStyle name="Normal 2 226 3 6 2" xfId="9699" xr:uid="{E31FA3C2-5028-4DCC-B310-3DFCAC8B38FF}"/>
    <cellStyle name="Normal 2 226 3 6 3" xfId="9700" xr:uid="{8CD0F8F0-9782-4DF6-B147-FA72AD7B2AA4}"/>
    <cellStyle name="Normal 2 226 3 6 4" xfId="9701" xr:uid="{4BD40C27-0977-4502-910B-F9F5CDB37090}"/>
    <cellStyle name="Normal 2 226 3 6 5" xfId="9702" xr:uid="{F7E8F89E-4824-43DA-A60E-B7B9F76B5783}"/>
    <cellStyle name="Normal 2 226 3 6 6" xfId="9703" xr:uid="{4D24FBF3-E5D3-41BE-BAC3-0F792A0A4CD5}"/>
    <cellStyle name="Normal 2 226 3 6 7" xfId="9704" xr:uid="{B4DC4A22-C062-4CE0-9A6C-A25A54E4C272}"/>
    <cellStyle name="Normal 2 226 3 7" xfId="9705" xr:uid="{21E1FB62-574C-421E-A872-B24968B34F20}"/>
    <cellStyle name="Normal 2 226 3 7 2" xfId="9706" xr:uid="{A8F121B8-20D7-40B6-ACE2-282C108EDF71}"/>
    <cellStyle name="Normal 2 226 3 7 3" xfId="9707" xr:uid="{31CB3483-F756-4A79-A405-A8C484A4A8FF}"/>
    <cellStyle name="Normal 2 226 3 7 4" xfId="9708" xr:uid="{3B76198B-C030-4A50-A75C-70054FA695D4}"/>
    <cellStyle name="Normal 2 226 3 7 5" xfId="9709" xr:uid="{3B2C42E0-01FF-4B46-B461-53F60198E25C}"/>
    <cellStyle name="Normal 2 226 3 7 6" xfId="9710" xr:uid="{7448F44C-1B47-4B5F-9A05-8A4229943EA4}"/>
    <cellStyle name="Normal 2 226 3 7 7" xfId="9711" xr:uid="{5CA5AF40-6800-43FD-BAA6-170BA29C5913}"/>
    <cellStyle name="Normal 2 226 3 8" xfId="9712" xr:uid="{4F3E12AA-10F4-4519-A87F-D6C8FECA978D}"/>
    <cellStyle name="Normal 2 226 3 8 2" xfId="9713" xr:uid="{34E4C320-1E7A-4716-B964-B2CDF68421E3}"/>
    <cellStyle name="Normal 2 226 3 8 3" xfId="9714" xr:uid="{200383FC-2356-473F-934C-7D1D9E1D442C}"/>
    <cellStyle name="Normal 2 226 3 8 4" xfId="9715" xr:uid="{177E2940-9CAB-4482-BD50-867C579D7C0C}"/>
    <cellStyle name="Normal 2 226 3 8 5" xfId="9716" xr:uid="{B0430D47-4674-4B9B-B882-0CD993F24DE6}"/>
    <cellStyle name="Normal 2 226 3 9" xfId="9717" xr:uid="{F6C0B8E3-D9CD-4AAE-99E2-43457A774A40}"/>
    <cellStyle name="Normal 2 226 3 9 2" xfId="9718" xr:uid="{D646B988-2F43-4C8C-88DC-B1B6FB10B76F}"/>
    <cellStyle name="Normal 2 226 3 9 3" xfId="9719" xr:uid="{65B0A562-CB04-4984-822B-11A538C99CBE}"/>
    <cellStyle name="Normal 2 226 3 9 4" xfId="9720" xr:uid="{8CB9A5AB-79FD-4682-8413-8668D359AB62}"/>
    <cellStyle name="Normal 2 226 3 9 5" xfId="9721" xr:uid="{69A79778-06D9-4A03-877B-0FB2EBB4A647}"/>
    <cellStyle name="Normal 2 226 4" xfId="9722" xr:uid="{69222766-AE6F-486A-B75D-11910D33B887}"/>
    <cellStyle name="Normal 2 226 4 2" xfId="9723" xr:uid="{17F7C9A5-5404-4C1F-9D6D-81C1E78EF244}"/>
    <cellStyle name="Normal 2 226 4 2 2" xfId="9724" xr:uid="{4B9B25C2-45EE-492A-AF63-234E4CECC3F9}"/>
    <cellStyle name="Normal 2 226 4 2 3" xfId="9725" xr:uid="{C745422A-FF64-4E54-8F04-B5CD41025DB1}"/>
    <cellStyle name="Normal 2 226 4 2 4" xfId="9726" xr:uid="{3738323D-2BBE-4F96-BCBC-8323B941E355}"/>
    <cellStyle name="Normal 2 226 4 2 5" xfId="9727" xr:uid="{FA65C71D-95B2-43F4-BF32-FF820DC35B0D}"/>
    <cellStyle name="Normal 2 226 4 2 6" xfId="9728" xr:uid="{66BE7FA0-3052-46C9-895C-29B0D782D42E}"/>
    <cellStyle name="Normal 2 226 4 2 7" xfId="9729" xr:uid="{A8CF7770-2D8E-4ECA-9557-01D42AA1A578}"/>
    <cellStyle name="Normal 2 226 4 2 8" xfId="9730" xr:uid="{8C8A4BE8-3036-46E8-BB03-DF2EAE7F5EDA}"/>
    <cellStyle name="Normal 2 226 4 2 9" xfId="9731" xr:uid="{80C60BEB-7468-4414-9A7F-2480DFE54335}"/>
    <cellStyle name="Normal 2 226 4 3" xfId="9732" xr:uid="{22B72AEB-C37F-4216-8245-67D36090403C}"/>
    <cellStyle name="Normal 2 226 4 3 2" xfId="9733" xr:uid="{6634B3ED-9D50-4D05-B69F-FCDBFCA1B557}"/>
    <cellStyle name="Normal 2 226 4 3 3" xfId="9734" xr:uid="{A8536778-81E3-4B0B-9A47-80458B9C81B0}"/>
    <cellStyle name="Normal 2 226 4 3 4" xfId="9735" xr:uid="{C16F62F2-4273-4956-AC26-19A4957D2ADE}"/>
    <cellStyle name="Normal 2 226 4 3 5" xfId="9736" xr:uid="{F28EDE40-8ED5-4FAE-8364-33727F2C2D4D}"/>
    <cellStyle name="Normal 2 226 5" xfId="9737" xr:uid="{55F5A126-4F46-4361-A542-59241EFF72B8}"/>
    <cellStyle name="Normal 2 226 5 2" xfId="9738" xr:uid="{989D6495-3D90-447B-89DD-EA69EC26DB28}"/>
    <cellStyle name="Normal 2 226 5 3" xfId="9739" xr:uid="{0E8F1164-B688-4320-A4C5-66BB4DDCD8E1}"/>
    <cellStyle name="Normal 2 226 6" xfId="9740" xr:uid="{8DD28FDF-4AE4-464E-A899-68F2B6842004}"/>
    <cellStyle name="Normal 2 226 6 2" xfId="9741" xr:uid="{117B46FF-80BB-48EB-80E4-04CB977350DE}"/>
    <cellStyle name="Normal 2 226 6 3" xfId="9742" xr:uid="{FE01465E-2AAF-450F-98DF-1535B9D88E51}"/>
    <cellStyle name="Normal 2 226 7" xfId="9743" xr:uid="{40383293-A95C-4FA0-AD7A-E32189D6CB37}"/>
    <cellStyle name="Normal 2 226 7 2" xfId="9744" xr:uid="{9893D8E9-2192-4488-8B1F-A9CD6A784F99}"/>
    <cellStyle name="Normal 2 226 7 3" xfId="9745" xr:uid="{CD037076-32E1-47E2-9D9F-31440A010CAA}"/>
    <cellStyle name="Normal 2 226 8" xfId="9746" xr:uid="{28BC1E0B-2FE3-4475-A128-01776311140D}"/>
    <cellStyle name="Normal 2 226 8 2" xfId="9747" xr:uid="{19628106-9AEE-44BE-A2CA-34F78A75D19F}"/>
    <cellStyle name="Normal 2 226 8 3" xfId="9748" xr:uid="{35AF4A68-8FAA-4034-8B0F-1BEDC91CDC81}"/>
    <cellStyle name="Normal 2 226 9" xfId="9749" xr:uid="{F174AA2D-8783-42DF-8A8C-1333BA6A1E3C}"/>
    <cellStyle name="Normal 2 227" xfId="9750" xr:uid="{5B8B0151-4C56-4E8D-BDF4-629489645123}"/>
    <cellStyle name="Normal 2 227 10" xfId="9751" xr:uid="{7FCBD66A-7C2F-4BDA-A5EB-70BE9DE75261}"/>
    <cellStyle name="Normal 2 227 11" xfId="9752" xr:uid="{507CC81A-6823-422F-937D-95586F00A6AB}"/>
    <cellStyle name="Normal 2 227 12" xfId="9753" xr:uid="{B196AA67-9364-4F90-9855-796C2031C0B3}"/>
    <cellStyle name="Normal 2 227 13" xfId="9754" xr:uid="{CF18E245-B934-4EE2-9486-FC782B0506E2}"/>
    <cellStyle name="Normal 2 227 14" xfId="9755" xr:uid="{3B0236F4-E1C7-4986-BD87-7DD416608E1D}"/>
    <cellStyle name="Normal 2 227 15" xfId="9756" xr:uid="{218EA76C-B921-4941-9204-FBD0ADE52312}"/>
    <cellStyle name="Normal 2 227 2" xfId="9757" xr:uid="{D6BA1FAF-B73A-434E-935E-35B27C078438}"/>
    <cellStyle name="Normal 2 227 2 2" xfId="9758" xr:uid="{69DEC7E4-8849-4465-8563-114A566F4330}"/>
    <cellStyle name="Normal 2 227 2 2 2" xfId="9759" xr:uid="{D2FCA672-AEA9-48AD-B74E-FC8AE55DE52D}"/>
    <cellStyle name="Normal 2 227 2 2 3" xfId="9760" xr:uid="{58D70644-4418-4437-8A4C-9B0FA48989F9}"/>
    <cellStyle name="Normal 2 227 2 2 4" xfId="9761" xr:uid="{87343BBC-BD58-474E-81F9-BB2B6F31BCB3}"/>
    <cellStyle name="Normal 2 227 2 2 5" xfId="9762" xr:uid="{9F301EF8-6AF8-4C70-ACF7-C12774E15210}"/>
    <cellStyle name="Normal 2 227 2 2 6" xfId="9763" xr:uid="{561DBC3C-921E-4396-B2A1-26F9FF893C14}"/>
    <cellStyle name="Normal 2 227 2 2 7" xfId="9764" xr:uid="{0140CC5A-B06F-4A6A-8E5F-19050FB3A8CC}"/>
    <cellStyle name="Normal 2 227 2 2 8" xfId="9765" xr:uid="{510BE5B1-8633-4007-BC93-5388AF0CE8C7}"/>
    <cellStyle name="Normal 2 227 2 2 9" xfId="9766" xr:uid="{2E92461D-20BD-489B-A315-FD9E238F181C}"/>
    <cellStyle name="Normal 2 227 2 3" xfId="9767" xr:uid="{FC290772-4345-4CBA-A03E-61C8B1AD1DBB}"/>
    <cellStyle name="Normal 2 227 2 3 2" xfId="9768" xr:uid="{0253D53F-507E-4408-A620-74C8A694384C}"/>
    <cellStyle name="Normal 2 227 2 3 3" xfId="9769" xr:uid="{B01E3163-8E4F-4DF4-B564-1523A92080CF}"/>
    <cellStyle name="Normal 2 227 2 3 4" xfId="9770" xr:uid="{2438CADC-C051-4076-97FB-A17FFF542ABA}"/>
    <cellStyle name="Normal 2 227 2 3 5" xfId="9771" xr:uid="{DEE6B18D-FBB5-4590-B571-461DB9BEAF64}"/>
    <cellStyle name="Normal 2 227 3" xfId="9772" xr:uid="{49FE818C-19AE-4ED0-9697-76FE5D1EAB40}"/>
    <cellStyle name="Normal 2 227 3 2" xfId="9773" xr:uid="{A5B134C3-3E6C-49E8-BF18-1C7D9DE7F311}"/>
    <cellStyle name="Normal 2 227 3 3" xfId="9774" xr:uid="{7F8E9C33-6105-4489-876F-BE65ADB05C7F}"/>
    <cellStyle name="Normal 2 227 4" xfId="9775" xr:uid="{3A6D2EDC-6B82-4947-8061-15D449250B20}"/>
    <cellStyle name="Normal 2 227 4 2" xfId="9776" xr:uid="{1981F292-16C7-42B2-873E-287CA7CB8C0A}"/>
    <cellStyle name="Normal 2 227 4 3" xfId="9777" xr:uid="{A9E0D2C3-6D4A-4BE1-BFE8-FCBD8B22B817}"/>
    <cellStyle name="Normal 2 227 5" xfId="9778" xr:uid="{C135DEA8-34DE-47FB-A662-C89F76CB4C38}"/>
    <cellStyle name="Normal 2 227 5 2" xfId="9779" xr:uid="{4C9EFF80-A437-42E3-8DF0-EAA7B4C1A3C4}"/>
    <cellStyle name="Normal 2 227 5 3" xfId="9780" xr:uid="{42E6BC28-7397-4BE0-A178-4BEF8B1FF6BF}"/>
    <cellStyle name="Normal 2 227 6" xfId="9781" xr:uid="{B1DFF789-06B3-48D0-8521-6D5C836B602A}"/>
    <cellStyle name="Normal 2 227 6 2" xfId="9782" xr:uid="{E4C259C5-E6FE-477B-B220-26FC9E42DD98}"/>
    <cellStyle name="Normal 2 227 6 3" xfId="9783" xr:uid="{432B06BA-12CF-49E9-A78D-8C4297BA0A39}"/>
    <cellStyle name="Normal 2 227 7" xfId="9784" xr:uid="{71818D75-954D-4553-B876-4482F1C613F2}"/>
    <cellStyle name="Normal 2 227 7 2" xfId="9785" xr:uid="{90F165FB-F449-4243-B0A6-E9563D901534}"/>
    <cellStyle name="Normal 2 227 7 3" xfId="9786" xr:uid="{D61B788E-1745-44F9-8533-7C49E40608B3}"/>
    <cellStyle name="Normal 2 227 8" xfId="9787" xr:uid="{78983C3A-E738-4556-A458-DF6C060CFA34}"/>
    <cellStyle name="Normal 2 227 9" xfId="9788" xr:uid="{E621F0E3-7B32-4E2B-837D-B83F0F88DF27}"/>
    <cellStyle name="Normal 2 228" xfId="9789" xr:uid="{42F979D6-D581-4328-8984-4A3933420F07}"/>
    <cellStyle name="Normal 2 228 2" xfId="9790" xr:uid="{F1692D40-AD12-4145-9B45-E6C55BF935AE}"/>
    <cellStyle name="Normal 2 228 3" xfId="9791" xr:uid="{68292E4B-EC61-4378-B6CF-F15AB0452DBE}"/>
    <cellStyle name="Normal 2 229" xfId="9792" xr:uid="{F360DDCE-834E-464B-A7FA-3D372F1D7093}"/>
    <cellStyle name="Normal 2 229 2" xfId="9793" xr:uid="{47DB3B50-5F8F-422E-80F2-7917537445D1}"/>
    <cellStyle name="Normal 2 229 2 2" xfId="9794" xr:uid="{F7FE8246-4B6E-40D7-87D8-569C0253C142}"/>
    <cellStyle name="Normal 2 229 2 2 2" xfId="9795" xr:uid="{B370051D-CFFD-4BF5-B42A-ED4D165F8975}"/>
    <cellStyle name="Normal 2 229 2 2 3" xfId="9796" xr:uid="{5B7460D6-8521-434E-ABA5-8C75771EB112}"/>
    <cellStyle name="Normal 2 229 2 2 4" xfId="9797" xr:uid="{3E3A0867-A5C9-44CC-B6A5-FF452A0D110A}"/>
    <cellStyle name="Normal 2 229 2 2 5" xfId="9798" xr:uid="{B48D7AF4-1E56-4A94-9C1B-0BBF24D962E4}"/>
    <cellStyle name="Normal 2 229 2 3" xfId="9799" xr:uid="{48AE07FA-F027-48C2-AF51-7474C0D12C07}"/>
    <cellStyle name="Normal 2 229 2 3 2" xfId="9800" xr:uid="{1B9888B0-7261-4566-AB80-4E4F007B3488}"/>
    <cellStyle name="Normal 2 229 2 3 3" xfId="9801" xr:uid="{9E18200D-7FD3-4F78-BAEF-844113E2F5D3}"/>
    <cellStyle name="Normal 2 229 2 3 4" xfId="9802" xr:uid="{8BD10AA3-78A5-49C3-8445-3A5C0F9CBAD4}"/>
    <cellStyle name="Normal 2 229 2 3 5" xfId="9803" xr:uid="{7EF75CAE-AC6E-436A-96A3-7B0F1651053C}"/>
    <cellStyle name="Normal 2 229 3" xfId="9804" xr:uid="{D9026019-9913-40B7-93F4-F22F33C69E98}"/>
    <cellStyle name="Normal 2 229 4" xfId="9805" xr:uid="{7201D32F-F1E8-48D5-8EF5-83198A6FFD30}"/>
    <cellStyle name="Normal 2 229 5" xfId="9806" xr:uid="{29649D78-7503-433A-B6BB-BD5B93DD2860}"/>
    <cellStyle name="Normal 2 229 6" xfId="9807" xr:uid="{7EA97325-4C76-44EB-A7FA-BA01D7F67A4F}"/>
    <cellStyle name="Normal 2 229 7" xfId="9808" xr:uid="{9189AE0A-1559-4FCA-AA42-5C273E16400E}"/>
    <cellStyle name="Normal 2 229 8" xfId="9809" xr:uid="{226A6F65-58C3-4F60-A069-E3D118772891}"/>
    <cellStyle name="Normal 2 229 9" xfId="9810" xr:uid="{847F9793-956A-4008-960C-94E1DE0ABD37}"/>
    <cellStyle name="Normal 2 23" xfId="9811" xr:uid="{120E0805-EB50-46C5-B615-84A05F8CC7F1}"/>
    <cellStyle name="Normal 2 23 10" xfId="9812" xr:uid="{422E8DB5-67C8-448E-870D-854CF13755FC}"/>
    <cellStyle name="Normal 2 23 10 2" xfId="9813" xr:uid="{CF10C501-8FE4-40E8-B00C-D3015F38D276}"/>
    <cellStyle name="Normal 2 23 10 2 2" xfId="9814" xr:uid="{7F220196-0C0A-4F88-B6BC-4322A1F7BE92}"/>
    <cellStyle name="Normal 2 23 10 2 3" xfId="9815" xr:uid="{4E8930F5-DEF8-4DA8-A579-BE5D0DF8F899}"/>
    <cellStyle name="Normal 2 23 10 3" xfId="9816" xr:uid="{7AE2C476-398D-4663-8849-DA36B2E7D6F5}"/>
    <cellStyle name="Normal 2 23 10 3 2" xfId="9817" xr:uid="{C41FAEB9-0B26-4064-AB1E-567BB3807470}"/>
    <cellStyle name="Normal 2 23 10 3 3" xfId="9818" xr:uid="{EB3A2910-700A-49B4-89BD-1BE1DAA1A667}"/>
    <cellStyle name="Normal 2 23 10 4" xfId="9819" xr:uid="{D5F05A03-D981-4470-BAE5-56A4DB88CB20}"/>
    <cellStyle name="Normal 2 23 10 5" xfId="9820" xr:uid="{7B70D995-252A-449B-AEE0-E19DE75E4B6A}"/>
    <cellStyle name="Normal 2 23 11" xfId="9821" xr:uid="{7C7F38A8-58AF-4E61-9189-9248C0059360}"/>
    <cellStyle name="Normal 2 23 11 2" xfId="9822" xr:uid="{D73E91E7-6DC9-4C7C-A39B-2B0503A4414B}"/>
    <cellStyle name="Normal 2 23 11 2 2" xfId="9823" xr:uid="{54D29439-E93F-47EE-80CF-C457E271AA99}"/>
    <cellStyle name="Normal 2 23 11 2 3" xfId="9824" xr:uid="{1E1A2F57-1505-48FC-B770-95A1E9A3CD49}"/>
    <cellStyle name="Normal 2 23 11 3" xfId="9825" xr:uid="{7921DAA0-B4BF-4718-9F1D-1B3FA2581ACE}"/>
    <cellStyle name="Normal 2 23 11 3 2" xfId="9826" xr:uid="{9FDF9135-1EDD-4801-BA4A-401A2D155E73}"/>
    <cellStyle name="Normal 2 23 11 3 3" xfId="9827" xr:uid="{7E57FC35-6B01-46EE-8482-15435C517F4A}"/>
    <cellStyle name="Normal 2 23 11 4" xfId="9828" xr:uid="{83C55D94-40E9-46FA-8B5B-401C2341BCFE}"/>
    <cellStyle name="Normal 2 23 11 5" xfId="9829" xr:uid="{831FB1B3-C1C2-4B76-A503-775DDF088644}"/>
    <cellStyle name="Normal 2 23 12" xfId="9830" xr:uid="{1D588599-7918-48A4-A11F-854636987787}"/>
    <cellStyle name="Normal 2 23 12 2" xfId="9831" xr:uid="{A87B26B0-F350-49CC-8D58-202F88D63FCB}"/>
    <cellStyle name="Normal 2 23 12 2 2" xfId="9832" xr:uid="{F372C123-CBA2-4A66-8D96-0A6B9D1D03D2}"/>
    <cellStyle name="Normal 2 23 12 2 3" xfId="9833" xr:uid="{F6C38839-832D-4243-BFE3-29B7BA14578F}"/>
    <cellStyle name="Normal 2 23 12 3" xfId="9834" xr:uid="{F25D711B-BB41-401C-A7CC-3A72D123DCA8}"/>
    <cellStyle name="Normal 2 23 12 3 2" xfId="9835" xr:uid="{9EC92C33-20E7-48B1-8B23-248F3388FDE1}"/>
    <cellStyle name="Normal 2 23 12 3 3" xfId="9836" xr:uid="{45869908-BB67-4B55-909C-2F6A898F1EB9}"/>
    <cellStyle name="Normal 2 23 12 4" xfId="9837" xr:uid="{6070F56F-FE32-4BC1-88D8-5FD04687A07F}"/>
    <cellStyle name="Normal 2 23 12 5" xfId="9838" xr:uid="{20B5A70C-ADE5-4DC9-9378-8E12D64A27A4}"/>
    <cellStyle name="Normal 2 23 13" xfId="9839" xr:uid="{103EED1F-839A-475A-8C29-D6E85AB2CD11}"/>
    <cellStyle name="Normal 2 23 13 2" xfId="9840" xr:uid="{6F6EBFCF-0B17-4325-A3D1-55A7C531C451}"/>
    <cellStyle name="Normal 2 23 13 2 2" xfId="9841" xr:uid="{EFEB61C6-183A-40C1-BAE4-3CA0A51BDCF0}"/>
    <cellStyle name="Normal 2 23 13 2 3" xfId="9842" xr:uid="{BB5DE1C6-72B7-4434-A184-22B86FC96669}"/>
    <cellStyle name="Normal 2 23 13 3" xfId="9843" xr:uid="{ABECB8BB-382C-4518-BAD5-DEA3142CA37B}"/>
    <cellStyle name="Normal 2 23 13 3 2" xfId="9844" xr:uid="{1366FFC7-071B-4E97-888C-710F8CF912E3}"/>
    <cellStyle name="Normal 2 23 13 3 3" xfId="9845" xr:uid="{9657A457-ADFA-4C7A-8B8C-9ED1C08A332B}"/>
    <cellStyle name="Normal 2 23 13 4" xfId="9846" xr:uid="{504782CA-BB15-44BE-B6F1-D73F7B21999B}"/>
    <cellStyle name="Normal 2 23 13 5" xfId="9847" xr:uid="{F3904619-C1BF-465D-A0A2-2AF78E3749F3}"/>
    <cellStyle name="Normal 2 23 14" xfId="9848" xr:uid="{6CB87EF6-4AD3-4618-9A72-55D47D9B9CB2}"/>
    <cellStyle name="Normal 2 23 14 2" xfId="9849" xr:uid="{01EBE221-ADF5-4027-9274-C1976E0D1BF1}"/>
    <cellStyle name="Normal 2 23 14 2 2" xfId="9850" xr:uid="{8F1D1B45-090E-4052-B7CE-21ABF2BD212B}"/>
    <cellStyle name="Normal 2 23 14 2 3" xfId="9851" xr:uid="{F8D21FCE-B589-446C-AA3D-6A479F1C7550}"/>
    <cellStyle name="Normal 2 23 14 3" xfId="9852" xr:uid="{FBF38F7A-E75C-4D11-9E41-B6AB48DF3731}"/>
    <cellStyle name="Normal 2 23 14 3 2" xfId="9853" xr:uid="{17FD9151-AC3B-4FE4-AB56-D19DFAF871F5}"/>
    <cellStyle name="Normal 2 23 14 3 3" xfId="9854" xr:uid="{67DB7283-9384-4A8F-A349-072A9FF14198}"/>
    <cellStyle name="Normal 2 23 14 4" xfId="9855" xr:uid="{0F13000C-D8E3-44EA-9CB2-3021C627639D}"/>
    <cellStyle name="Normal 2 23 14 5" xfId="9856" xr:uid="{709BA5BC-9A82-4F13-8DB6-07BB4569BDB4}"/>
    <cellStyle name="Normal 2 23 15" xfId="9857" xr:uid="{F1C349ED-F051-449A-A9FE-03706B644B18}"/>
    <cellStyle name="Normal 2 23 15 2" xfId="9858" xr:uid="{C6CF0714-22AE-4051-9E5E-46CFD5980EC6}"/>
    <cellStyle name="Normal 2 23 15 2 2" xfId="9859" xr:uid="{4F8F0EC7-383A-456B-86ED-33F08F8E89E3}"/>
    <cellStyle name="Normal 2 23 15 2 3" xfId="9860" xr:uid="{5EAB385C-E4C4-4864-8559-9E8682614644}"/>
    <cellStyle name="Normal 2 23 15 3" xfId="9861" xr:uid="{FC8E8E57-1ECB-4EBD-A496-CB94436781B4}"/>
    <cellStyle name="Normal 2 23 15 3 2" xfId="9862" xr:uid="{FC67B74C-6A36-4AC7-BB22-DAE5C95B6B25}"/>
    <cellStyle name="Normal 2 23 15 3 3" xfId="9863" xr:uid="{3C6CD268-483B-460A-A843-D15695116044}"/>
    <cellStyle name="Normal 2 23 15 4" xfId="9864" xr:uid="{0C9DBE88-854F-4B64-B5EB-0E7BA2A2C1D5}"/>
    <cellStyle name="Normal 2 23 15 5" xfId="9865" xr:uid="{05D54CA4-8305-49C9-A8B5-FFCDDB019CE0}"/>
    <cellStyle name="Normal 2 23 16" xfId="9866" xr:uid="{6A4D0B9B-26F0-4E02-B0EB-AEC56AED4057}"/>
    <cellStyle name="Normal 2 23 16 2" xfId="9867" xr:uid="{69D31FFE-9DE0-4F54-8644-61A8BDE0ACB5}"/>
    <cellStyle name="Normal 2 23 16 2 2" xfId="9868" xr:uid="{68B1A3FD-8FBE-4924-9700-FE96D360C2BF}"/>
    <cellStyle name="Normal 2 23 16 2 3" xfId="9869" xr:uid="{29B3738C-2515-4EF1-821D-9C5ED980A60F}"/>
    <cellStyle name="Normal 2 23 16 3" xfId="9870" xr:uid="{407E35D1-5F42-4F19-87F0-313AE9276052}"/>
    <cellStyle name="Normal 2 23 16 3 2" xfId="9871" xr:uid="{BA01B1D5-A81C-40D7-9BBC-9D5A4ADC9598}"/>
    <cellStyle name="Normal 2 23 16 3 3" xfId="9872" xr:uid="{D49718BF-69F6-4F72-96C6-CE14ED1B9095}"/>
    <cellStyle name="Normal 2 23 16 4" xfId="9873" xr:uid="{4A11427E-9CBD-482B-9D04-744AC7039670}"/>
    <cellStyle name="Normal 2 23 16 5" xfId="9874" xr:uid="{5414B288-2492-4C8B-94B1-CAE853F8D7FC}"/>
    <cellStyle name="Normal 2 23 17" xfId="9875" xr:uid="{AA9FB3A7-CF23-4701-8ABD-6B55944FDADF}"/>
    <cellStyle name="Normal 2 23 17 2" xfId="9876" xr:uid="{633BBB12-FCEB-4083-AA7D-991CC1AE7B28}"/>
    <cellStyle name="Normal 2 23 17 2 2" xfId="9877" xr:uid="{16676209-0647-4FF5-A8A7-EAF3C98B3409}"/>
    <cellStyle name="Normal 2 23 17 2 3" xfId="9878" xr:uid="{0530EE13-51CA-4C1E-BBBD-AD8982C70318}"/>
    <cellStyle name="Normal 2 23 17 3" xfId="9879" xr:uid="{4BF87713-5065-440E-B813-1207DBA88536}"/>
    <cellStyle name="Normal 2 23 17 3 2" xfId="9880" xr:uid="{2C06A7ED-67C1-4F36-ABEB-832754D6C105}"/>
    <cellStyle name="Normal 2 23 17 3 3" xfId="9881" xr:uid="{83BCEAFE-BB7F-424D-8656-472838406CC1}"/>
    <cellStyle name="Normal 2 23 17 4" xfId="9882" xr:uid="{9B6AFE5C-F38F-4154-B824-4E7B5FA189AB}"/>
    <cellStyle name="Normal 2 23 17 5" xfId="9883" xr:uid="{B3A30EBB-4C23-4C41-88DD-575284611E0A}"/>
    <cellStyle name="Normal 2 23 18" xfId="9884" xr:uid="{2DE2B5AF-1FC7-49A9-B4F3-EF27CA47599D}"/>
    <cellStyle name="Normal 2 23 18 2" xfId="9885" xr:uid="{E674DFF4-874D-43AA-AC87-E108CD4004D8}"/>
    <cellStyle name="Normal 2 23 18 2 2" xfId="9886" xr:uid="{2C4CC2A6-D376-4EDA-918E-2CAE6358A579}"/>
    <cellStyle name="Normal 2 23 18 2 3" xfId="9887" xr:uid="{21309620-B2AA-4706-9CA4-8BE07C73B427}"/>
    <cellStyle name="Normal 2 23 18 3" xfId="9888" xr:uid="{1684A32D-ACAC-4C2D-BB6B-B4A12B53C857}"/>
    <cellStyle name="Normal 2 23 18 3 2" xfId="9889" xr:uid="{39AAB145-7F02-43B4-8B13-962E3D4CE6C0}"/>
    <cellStyle name="Normal 2 23 18 3 3" xfId="9890" xr:uid="{EB0E7C23-AD49-4DDF-A52E-0D8EAB74119F}"/>
    <cellStyle name="Normal 2 23 18 4" xfId="9891" xr:uid="{AA843400-656A-4D44-B61E-C58CF1B808D6}"/>
    <cellStyle name="Normal 2 23 18 5" xfId="9892" xr:uid="{4945823F-5A3B-44C7-BD69-657CBB916AB7}"/>
    <cellStyle name="Normal 2 23 19" xfId="9893" xr:uid="{6AE8AD1C-0C0B-4C75-A390-33D1C305F73B}"/>
    <cellStyle name="Normal 2 23 19 2" xfId="9894" xr:uid="{88EB7BA9-2424-4BC5-BF71-EC054F3D3573}"/>
    <cellStyle name="Normal 2 23 19 2 2" xfId="9895" xr:uid="{BD55DFE6-A2DD-4DE5-94C4-8EC6B9B88910}"/>
    <cellStyle name="Normal 2 23 19 2 3" xfId="9896" xr:uid="{944CF98D-163A-4EF3-B5B9-7954C95D966E}"/>
    <cellStyle name="Normal 2 23 19 3" xfId="9897" xr:uid="{E0069076-1066-44D4-B399-307833CCE567}"/>
    <cellStyle name="Normal 2 23 19 3 2" xfId="9898" xr:uid="{9E5AFD77-0814-4B94-B7BE-F91006A8C613}"/>
    <cellStyle name="Normal 2 23 19 3 3" xfId="9899" xr:uid="{9F0DD822-7F57-431F-9F49-CA1AF27C2E28}"/>
    <cellStyle name="Normal 2 23 19 4" xfId="9900" xr:uid="{1DCECB73-1901-4126-8CA7-107E59B61537}"/>
    <cellStyle name="Normal 2 23 19 5" xfId="9901" xr:uid="{0124F4EB-688B-40E0-B5F0-A1B2D1FCA9B4}"/>
    <cellStyle name="Normal 2 23 2" xfId="9902" xr:uid="{C22A08D2-A132-4E35-95F4-0A56FC151940}"/>
    <cellStyle name="Normal 2 23 2 2" xfId="9903" xr:uid="{8508D935-550E-4A46-A4E3-832E46F08703}"/>
    <cellStyle name="Normal 2 23 2 2 2" xfId="9904" xr:uid="{12431C11-AD8F-4F17-A1A8-CB19A6DE42F1}"/>
    <cellStyle name="Normal 2 23 2 2 3" xfId="9905" xr:uid="{3E356465-85CA-4E69-9985-9826C2AB5027}"/>
    <cellStyle name="Normal 2 23 2 3" xfId="9906" xr:uid="{3DB9959B-8C3D-40FE-A3B7-4C840CE5AD4C}"/>
    <cellStyle name="Normal 2 23 2 3 2" xfId="9907" xr:uid="{0BFD760D-6026-4626-BC05-CCB9933617FA}"/>
    <cellStyle name="Normal 2 23 2 3 3" xfId="9908" xr:uid="{72E9D8E7-64CD-4959-A26D-C75CFFC777D4}"/>
    <cellStyle name="Normal 2 23 2 4" xfId="9909" xr:uid="{EAFC7255-7B59-401A-B015-6219E19225C8}"/>
    <cellStyle name="Normal 2 23 2 5" xfId="9910" xr:uid="{301B19D0-D3BC-44B5-A713-0F791E3BFF5B}"/>
    <cellStyle name="Normal 2 23 20" xfId="9911" xr:uid="{29338D4C-8903-4A65-B141-89CAA4F2709F}"/>
    <cellStyle name="Normal 2 23 20 2" xfId="9912" xr:uid="{3FD33200-D7E0-4B61-B7AE-1B3ABE500870}"/>
    <cellStyle name="Normal 2 23 20 2 2" xfId="9913" xr:uid="{2DCCDB9C-233D-4D0E-8FC8-A1DC69A5C489}"/>
    <cellStyle name="Normal 2 23 20 2 3" xfId="9914" xr:uid="{1644E2B1-9415-4017-9F23-6D7200CEF12A}"/>
    <cellStyle name="Normal 2 23 20 3" xfId="9915" xr:uid="{9284B87F-4260-4BF2-8EFF-C9EE14705E70}"/>
    <cellStyle name="Normal 2 23 20 3 2" xfId="9916" xr:uid="{B6A33DDD-F7C0-4B44-BBBB-52B1408349FE}"/>
    <cellStyle name="Normal 2 23 20 3 3" xfId="9917" xr:uid="{991AEAC4-21D5-47B0-BF74-B0A9E00322B1}"/>
    <cellStyle name="Normal 2 23 20 4" xfId="9918" xr:uid="{CC1F8A8C-F616-4B3A-BAE7-1E35E2C15948}"/>
    <cellStyle name="Normal 2 23 20 5" xfId="9919" xr:uid="{9647E12B-AD91-473B-B054-34F4B7C8BD2E}"/>
    <cellStyle name="Normal 2 23 21" xfId="9920" xr:uid="{ED24BF7B-7EBC-4D7E-BE9B-C1FF0D62ED94}"/>
    <cellStyle name="Normal 2 23 21 2" xfId="9921" xr:uid="{10B1FF12-F55F-44DB-8880-0BF2DF64FCC9}"/>
    <cellStyle name="Normal 2 23 21 2 2" xfId="9922" xr:uid="{03BE5551-7B31-448B-91F0-E65A3D385A85}"/>
    <cellStyle name="Normal 2 23 21 2 3" xfId="9923" xr:uid="{D24E21DE-D95B-4E6B-A7A8-55F786210944}"/>
    <cellStyle name="Normal 2 23 21 3" xfId="9924" xr:uid="{2E721177-1AF7-4F3A-B065-10BEBCD43580}"/>
    <cellStyle name="Normal 2 23 21 3 2" xfId="9925" xr:uid="{8CAA87CD-3C6E-49CD-80F8-89315D7CC453}"/>
    <cellStyle name="Normal 2 23 21 3 3" xfId="9926" xr:uid="{07397986-A2C6-4B85-8130-B1D0876A0495}"/>
    <cellStyle name="Normal 2 23 21 4" xfId="9927" xr:uid="{B7B79AA1-8376-4120-B9E7-E1F144545815}"/>
    <cellStyle name="Normal 2 23 21 5" xfId="9928" xr:uid="{1D695418-6208-45C4-A00E-300020EAEBC4}"/>
    <cellStyle name="Normal 2 23 22" xfId="9929" xr:uid="{07F1FF3A-A428-4555-8560-AFD85998D569}"/>
    <cellStyle name="Normal 2 23 22 2" xfId="9930" xr:uid="{C58590CA-8760-4B0D-9B00-3A2847317BE4}"/>
    <cellStyle name="Normal 2 23 22 2 2" xfId="9931" xr:uid="{DCDBA591-F213-4BE3-A814-1C7A527F7BBC}"/>
    <cellStyle name="Normal 2 23 22 2 3" xfId="9932" xr:uid="{BE80F08D-71FE-4536-99D3-792A1F31FF68}"/>
    <cellStyle name="Normal 2 23 22 3" xfId="9933" xr:uid="{0096D188-75F7-466F-8208-7A3380F1C9C6}"/>
    <cellStyle name="Normal 2 23 22 3 2" xfId="9934" xr:uid="{28708273-C286-4A53-8C6D-F6D0ABC285F6}"/>
    <cellStyle name="Normal 2 23 22 3 3" xfId="9935" xr:uid="{3DF624D6-18BA-451F-A93C-3DE4476CC5F5}"/>
    <cellStyle name="Normal 2 23 22 4" xfId="9936" xr:uid="{5618B0A6-7638-492F-B283-A335929DC793}"/>
    <cellStyle name="Normal 2 23 22 5" xfId="9937" xr:uid="{5BCB283C-ED44-4B49-AEC9-12DDFC8CC659}"/>
    <cellStyle name="Normal 2 23 23" xfId="9938" xr:uid="{00DC87E4-5833-4D56-AC48-53C8E4C78268}"/>
    <cellStyle name="Normal 2 23 23 2" xfId="9939" xr:uid="{535A5FED-1E30-41B4-8FC0-71B10FBB92C2}"/>
    <cellStyle name="Normal 2 23 23 2 2" xfId="9940" xr:uid="{3AD1248A-C339-4526-AC68-9975EEBDE320}"/>
    <cellStyle name="Normal 2 23 23 2 3" xfId="9941" xr:uid="{AD603D3A-7F17-4E2D-B5EC-91E573F0EC06}"/>
    <cellStyle name="Normal 2 23 23 3" xfId="9942" xr:uid="{46AAD888-90CB-4AB4-A0C4-9B897C9D5CB9}"/>
    <cellStyle name="Normal 2 23 23 3 2" xfId="9943" xr:uid="{D92BBB01-3F6F-45BC-88F4-23915CD5EB7A}"/>
    <cellStyle name="Normal 2 23 23 3 3" xfId="9944" xr:uid="{06AC33BA-83BE-42B7-9E6C-F86B66C8D51F}"/>
    <cellStyle name="Normal 2 23 23 4" xfId="9945" xr:uid="{B3D30318-37ED-430C-857B-6E8B9710A486}"/>
    <cellStyle name="Normal 2 23 23 5" xfId="9946" xr:uid="{A025527A-9EAE-44DF-8DA5-2452E421A7CD}"/>
    <cellStyle name="Normal 2 23 24" xfId="9947" xr:uid="{99C8B35A-87F8-481A-BC38-3D4F0A7D480B}"/>
    <cellStyle name="Normal 2 23 24 2" xfId="9948" xr:uid="{A6902F42-5AC2-4A66-B195-523D6BD96127}"/>
    <cellStyle name="Normal 2 23 24 3" xfId="9949" xr:uid="{7C23DB4A-4342-4F96-A5AA-2DBDE9BF9142}"/>
    <cellStyle name="Normal 2 23 25" xfId="9950" xr:uid="{640583E3-4EDB-4DA8-A40E-98ADE90FA386}"/>
    <cellStyle name="Normal 2 23 25 2" xfId="9951" xr:uid="{D3A86DBE-499F-4FF2-B407-9EDD87E75DC3}"/>
    <cellStyle name="Normal 2 23 25 3" xfId="9952" xr:uid="{E3A07F29-AD43-48E0-82C7-D48771A69831}"/>
    <cellStyle name="Normal 2 23 26" xfId="9953" xr:uid="{D963F8C3-C075-42DB-B3B9-292E500FD2B9}"/>
    <cellStyle name="Normal 2 23 27" xfId="9954" xr:uid="{83958DE1-E2C8-4C17-BDA2-F7E1D4F4D961}"/>
    <cellStyle name="Normal 2 23 3" xfId="9955" xr:uid="{4D48261D-0CE9-49F5-93D1-3459BFAB91B2}"/>
    <cellStyle name="Normal 2 23 3 2" xfId="9956" xr:uid="{8CE52ECC-0FD1-40CB-886C-D512B303E76B}"/>
    <cellStyle name="Normal 2 23 3 2 2" xfId="9957" xr:uid="{4DD759EC-0C91-4F49-ACEE-D464E0E195CB}"/>
    <cellStyle name="Normal 2 23 3 2 3" xfId="9958" xr:uid="{64F9115E-EB8B-4DE1-BE05-72048E8463E7}"/>
    <cellStyle name="Normal 2 23 3 3" xfId="9959" xr:uid="{1683F32D-8B3E-4DC0-9907-199864553C68}"/>
    <cellStyle name="Normal 2 23 3 3 2" xfId="9960" xr:uid="{656F8C1B-2770-4C45-9F36-B12E33EE7F15}"/>
    <cellStyle name="Normal 2 23 3 3 3" xfId="9961" xr:uid="{0FE038ED-9F14-46DF-AE45-DE753A088748}"/>
    <cellStyle name="Normal 2 23 3 4" xfId="9962" xr:uid="{E05C769F-5229-46BB-92BC-7A0201C7D1E2}"/>
    <cellStyle name="Normal 2 23 3 5" xfId="9963" xr:uid="{5040F827-4970-447E-B3D2-99D93D4E6CA9}"/>
    <cellStyle name="Normal 2 23 4" xfId="9964" xr:uid="{D61FD74C-81CB-4FA4-9987-B194F5F5B815}"/>
    <cellStyle name="Normal 2 23 4 2" xfId="9965" xr:uid="{93C6E029-9E56-425B-8E2F-E5C62219891C}"/>
    <cellStyle name="Normal 2 23 4 2 2" xfId="9966" xr:uid="{6CB4CD48-3EB9-41FF-B724-16F78A328FB6}"/>
    <cellStyle name="Normal 2 23 4 2 3" xfId="9967" xr:uid="{6E7AFE31-F47E-48FA-BEF7-B33B6C28CA12}"/>
    <cellStyle name="Normal 2 23 4 3" xfId="9968" xr:uid="{07C44611-27A0-424D-B7B8-14511E9FAF9C}"/>
    <cellStyle name="Normal 2 23 4 3 2" xfId="9969" xr:uid="{0C3273EF-4D4B-4320-80F7-4AC185E04C0E}"/>
    <cellStyle name="Normal 2 23 4 3 3" xfId="9970" xr:uid="{D2873258-2606-45AB-ABD1-164B5D80E063}"/>
    <cellStyle name="Normal 2 23 4 4" xfId="9971" xr:uid="{C8AA82BC-F577-427B-8099-F7B3F9ECF1CA}"/>
    <cellStyle name="Normal 2 23 4 5" xfId="9972" xr:uid="{48D67392-5880-4A7F-B8A8-EE038C46C08B}"/>
    <cellStyle name="Normal 2 23 5" xfId="9973" xr:uid="{C0949B4A-84CE-47E7-AC26-B7CBC4D8992A}"/>
    <cellStyle name="Normal 2 23 5 2" xfId="9974" xr:uid="{AF5BFC6A-3B06-4AD7-9692-62EFF2435204}"/>
    <cellStyle name="Normal 2 23 5 2 2" xfId="9975" xr:uid="{6A1964D6-CF6A-4217-B502-E2E05CAB6386}"/>
    <cellStyle name="Normal 2 23 5 2 3" xfId="9976" xr:uid="{637E9F20-E7A7-4ECC-ADD8-18149EA04964}"/>
    <cellStyle name="Normal 2 23 5 3" xfId="9977" xr:uid="{F9595C3B-D109-4421-A158-F986B07B1F11}"/>
    <cellStyle name="Normal 2 23 5 3 2" xfId="9978" xr:uid="{E980B07E-5BEE-4D41-9774-EA7F8A8B710A}"/>
    <cellStyle name="Normal 2 23 5 3 3" xfId="9979" xr:uid="{793514E2-0491-4362-A8E2-091D62288E1C}"/>
    <cellStyle name="Normal 2 23 5 4" xfId="9980" xr:uid="{850F59B9-4578-4F10-B382-B7674C13BC09}"/>
    <cellStyle name="Normal 2 23 5 5" xfId="9981" xr:uid="{8589F55E-170C-4518-AEA8-48C9E9AFF4F9}"/>
    <cellStyle name="Normal 2 23 6" xfId="9982" xr:uid="{10710497-97B5-424F-94AB-CA11824B99D8}"/>
    <cellStyle name="Normal 2 23 6 2" xfId="9983" xr:uid="{5A855299-F58F-447B-BDED-3D2F7A15A405}"/>
    <cellStyle name="Normal 2 23 6 2 2" xfId="9984" xr:uid="{838B3C67-0CCD-4224-AD4D-2B13057225D5}"/>
    <cellStyle name="Normal 2 23 6 2 3" xfId="9985" xr:uid="{3538B962-341D-4927-B329-CB7E6740EC6E}"/>
    <cellStyle name="Normal 2 23 6 3" xfId="9986" xr:uid="{8CE97556-28EA-4061-BBA1-B916A6BAEDF7}"/>
    <cellStyle name="Normal 2 23 6 3 2" xfId="9987" xr:uid="{7F98A09C-AA5A-4F59-A01C-BD63EB25D5A9}"/>
    <cellStyle name="Normal 2 23 6 3 3" xfId="9988" xr:uid="{13E37292-EB20-436F-BBB8-70FE78CD994E}"/>
    <cellStyle name="Normal 2 23 6 4" xfId="9989" xr:uid="{6B4FAD50-FDEF-40D7-A957-498F3C261420}"/>
    <cellStyle name="Normal 2 23 6 5" xfId="9990" xr:uid="{D8B8D926-C185-4C65-8BCA-550FE0874912}"/>
    <cellStyle name="Normal 2 23 7" xfId="9991" xr:uid="{3BC642D3-8B38-44E3-AFA7-066BE42C7029}"/>
    <cellStyle name="Normal 2 23 7 2" xfId="9992" xr:uid="{34936C65-A9FB-4816-8757-9D4572E75818}"/>
    <cellStyle name="Normal 2 23 7 2 2" xfId="9993" xr:uid="{0B7C8917-9502-4849-90D7-9E510282DE25}"/>
    <cellStyle name="Normal 2 23 7 2 3" xfId="9994" xr:uid="{538866DD-7BA9-4750-BA4C-6B65029584F1}"/>
    <cellStyle name="Normal 2 23 7 3" xfId="9995" xr:uid="{D84F5B52-27DA-473A-8D7D-0036FACDCCE3}"/>
    <cellStyle name="Normal 2 23 7 3 2" xfId="9996" xr:uid="{AE83DCAB-F6BD-4997-84B5-B1A28175388E}"/>
    <cellStyle name="Normal 2 23 7 3 3" xfId="9997" xr:uid="{10A084D7-730C-4994-8C17-F839B51E1B54}"/>
    <cellStyle name="Normal 2 23 7 4" xfId="9998" xr:uid="{D5528E0C-557E-47A1-864F-7D7A1699C439}"/>
    <cellStyle name="Normal 2 23 7 5" xfId="9999" xr:uid="{28F2F4C2-0B7C-4F58-9324-0D3F1A43D1CC}"/>
    <cellStyle name="Normal 2 23 8" xfId="10000" xr:uid="{92B2D447-41F7-4ADC-943D-6148184C2B21}"/>
    <cellStyle name="Normal 2 23 8 2" xfId="10001" xr:uid="{BDD4D747-0085-4893-8E57-4A78EE191795}"/>
    <cellStyle name="Normal 2 23 8 2 2" xfId="10002" xr:uid="{AB224335-75DE-49AF-BB73-F4F43678566E}"/>
    <cellStyle name="Normal 2 23 8 2 3" xfId="10003" xr:uid="{0F9F93CD-6940-49C3-9A04-F5D0C58250D0}"/>
    <cellStyle name="Normal 2 23 8 3" xfId="10004" xr:uid="{8BB31BA2-DEA1-4396-BDD9-4AD557A0DB98}"/>
    <cellStyle name="Normal 2 23 8 3 2" xfId="10005" xr:uid="{26D470DB-4E57-4D37-B0C2-3DE1FF02DF19}"/>
    <cellStyle name="Normal 2 23 8 3 3" xfId="10006" xr:uid="{6A9F622A-A0D0-4655-926C-2E16790F564C}"/>
    <cellStyle name="Normal 2 23 8 4" xfId="10007" xr:uid="{E04A8E35-3804-4B27-BAB5-B8EEBA67E016}"/>
    <cellStyle name="Normal 2 23 8 5" xfId="10008" xr:uid="{4FAC3010-7407-4AD1-AD4F-67D82A7DD7F4}"/>
    <cellStyle name="Normal 2 23 9" xfId="10009" xr:uid="{36370A43-9DA4-44B1-BB8A-6A2EA7FB41DE}"/>
    <cellStyle name="Normal 2 23 9 2" xfId="10010" xr:uid="{66093AAD-8731-4672-8588-66CE462E9A67}"/>
    <cellStyle name="Normal 2 23 9 2 2" xfId="10011" xr:uid="{0B24EF83-41C3-480E-9444-BAB07E70DA09}"/>
    <cellStyle name="Normal 2 23 9 2 3" xfId="10012" xr:uid="{6A525B8A-6ED5-466F-9A0C-847D4D20DF47}"/>
    <cellStyle name="Normal 2 23 9 3" xfId="10013" xr:uid="{4AD6D23F-7727-4747-B450-0DBEC1C7D256}"/>
    <cellStyle name="Normal 2 23 9 3 2" xfId="10014" xr:uid="{961AE2AF-4F43-40A7-8D64-F0B540DF524D}"/>
    <cellStyle name="Normal 2 23 9 3 3" xfId="10015" xr:uid="{1B059CA6-30B5-4A64-8A4B-CDAF6BAFEF11}"/>
    <cellStyle name="Normal 2 23 9 4" xfId="10016" xr:uid="{1D932468-08BB-4F70-A71A-9F69B1F1ED91}"/>
    <cellStyle name="Normal 2 23 9 5" xfId="10017" xr:uid="{ACB03BBA-4898-4D4B-9ED3-EF0E54335D36}"/>
    <cellStyle name="Normal 2 230" xfId="10018" xr:uid="{F104235B-483C-4BE8-A3CF-B3918CEADCD5}"/>
    <cellStyle name="Normal 2 230 2" xfId="10019" xr:uid="{BF8432B0-B708-4215-BE3D-38C9E1863595}"/>
    <cellStyle name="Normal 2 230 3" xfId="10020" xr:uid="{3404A87D-AFA1-48BF-A507-3B1CFF1928F9}"/>
    <cellStyle name="Normal 2 230 4" xfId="10021" xr:uid="{CEAF2E58-8099-4429-BFD5-5FB327CCC442}"/>
    <cellStyle name="Normal 2 230 5" xfId="10022" xr:uid="{5C753763-C942-491F-80A7-79BD94DB99F6}"/>
    <cellStyle name="Normal 2 230 6" xfId="10023" xr:uid="{3F98A2FD-4446-46AB-84F8-7F24CEE4F653}"/>
    <cellStyle name="Normal 2 230 7" xfId="10024" xr:uid="{12A8C1FE-8751-43D9-A3FE-B580AA5D0301}"/>
    <cellStyle name="Normal 2 231" xfId="10025" xr:uid="{B41B04B4-DA6B-4A16-B1C7-322DB3FE41DB}"/>
    <cellStyle name="Normal 2 231 2" xfId="10026" xr:uid="{346EFEEE-C92E-4092-8836-0E8CFA2AB896}"/>
    <cellStyle name="Normal 2 231 3" xfId="10027" xr:uid="{F033C129-481B-40EA-B972-0554E759C49D}"/>
    <cellStyle name="Normal 2 231 4" xfId="10028" xr:uid="{027FDCC9-3E4E-4EDE-8C02-096FB9665260}"/>
    <cellStyle name="Normal 2 231 5" xfId="10029" xr:uid="{C3D92524-BA0C-493F-A5CD-814F00932E00}"/>
    <cellStyle name="Normal 2 231 6" xfId="10030" xr:uid="{BA51D163-3968-4E76-979B-50CE5C7F7998}"/>
    <cellStyle name="Normal 2 231 7" xfId="10031" xr:uid="{79DA13E1-88E6-43CE-A68F-7DC1AE38F493}"/>
    <cellStyle name="Normal 2 232" xfId="10032" xr:uid="{D5F74D13-8F21-44A6-93E3-F5E17D0D7B9E}"/>
    <cellStyle name="Normal 2 232 2" xfId="10033" xr:uid="{1A90BC8B-6FC9-4950-9CA7-3217626E1D87}"/>
    <cellStyle name="Normal 2 232 3" xfId="10034" xr:uid="{7CDFBF9C-0047-4107-8B53-6D35725C84D5}"/>
    <cellStyle name="Normal 2 232 4" xfId="10035" xr:uid="{831D96D7-D948-4CED-9D79-D4B8BE88A1FB}"/>
    <cellStyle name="Normal 2 232 5" xfId="10036" xr:uid="{E4675B56-4557-4BFC-AAB1-580A7494E91F}"/>
    <cellStyle name="Normal 2 232 6" xfId="10037" xr:uid="{6CC9290E-F5D2-4369-977D-9B9C7A85DC85}"/>
    <cellStyle name="Normal 2 232 7" xfId="10038" xr:uid="{112F3F20-06CE-4182-9199-9F3B818263BE}"/>
    <cellStyle name="Normal 2 233" xfId="10039" xr:uid="{A3D25635-3488-4242-A21B-F130B64DBFAD}"/>
    <cellStyle name="Normal 2 233 2" xfId="10040" xr:uid="{1DC38612-4D9B-46A7-88EA-E935AAD9FF88}"/>
    <cellStyle name="Normal 2 233 3" xfId="10041" xr:uid="{3B6714B6-D1A6-42B7-A467-877C595C70B3}"/>
    <cellStyle name="Normal 2 233 4" xfId="10042" xr:uid="{010EE734-C4D1-4AC3-9BF8-AFF269171A93}"/>
    <cellStyle name="Normal 2 233 5" xfId="10043" xr:uid="{995B53EB-42D0-4F30-93C8-92C9694A8CE0}"/>
    <cellStyle name="Normal 2 233 6" xfId="10044" xr:uid="{17ADFE10-6047-406C-9480-AAC015CC08A2}"/>
    <cellStyle name="Normal 2 233 7" xfId="10045" xr:uid="{FA9F86EC-91D5-4606-A372-D06A7D701345}"/>
    <cellStyle name="Normal 2 234" xfId="10046" xr:uid="{624CA93F-A4D3-40D9-9EE1-B42AB0478BF2}"/>
    <cellStyle name="Normal 2 234 2" xfId="10047" xr:uid="{0D4B5D26-7C0D-4615-9F54-14EDCB79992A}"/>
    <cellStyle name="Normal 2 234 3" xfId="10048" xr:uid="{EF52337A-8FEA-4115-B136-B70365CB3CC3}"/>
    <cellStyle name="Normal 2 234 4" xfId="10049" xr:uid="{B522D7E8-7AB8-43C8-8AAC-392C869440BA}"/>
    <cellStyle name="Normal 2 234 5" xfId="10050" xr:uid="{EAAB16EE-288C-4D60-9EB8-2D75C0F8C61D}"/>
    <cellStyle name="Normal 2 235" xfId="10051" xr:uid="{245B9BDE-6DD1-4C9A-BA16-A76D1F9D1FB5}"/>
    <cellStyle name="Normal 2 235 2" xfId="10052" xr:uid="{88D0F81F-D339-4075-AE01-C1EE479D5071}"/>
    <cellStyle name="Normal 2 235 3" xfId="10053" xr:uid="{0017B600-C74A-478E-B2A4-1DED5C94D3F0}"/>
    <cellStyle name="Normal 2 235 4" xfId="10054" xr:uid="{C5061BFE-4878-4A91-956A-024BD992BE24}"/>
    <cellStyle name="Normal 2 235 5" xfId="10055" xr:uid="{7258587D-1DDD-4A8F-9D9F-D89EAB0821E8}"/>
    <cellStyle name="Normal 2 236" xfId="10056" xr:uid="{C249EAEA-504B-40DE-AFE4-65C7469110B9}"/>
    <cellStyle name="Normal 2 237" xfId="10057" xr:uid="{9FDC0521-5569-478D-90DC-91256B0ED6C9}"/>
    <cellStyle name="Normal 2 238" xfId="10058" xr:uid="{5228536F-E837-40B9-9205-F350BEA17B7E}"/>
    <cellStyle name="Normal 2 239" xfId="10059" xr:uid="{8CF98794-58BF-481A-AD6D-42024DC87152}"/>
    <cellStyle name="Normal 2 24" xfId="10060" xr:uid="{B83A96B6-6F69-4E6B-88A8-3A851B64E7B7}"/>
    <cellStyle name="Normal 2 24 10" xfId="10061" xr:uid="{58F0F316-2D70-4C3B-800D-97C09A619769}"/>
    <cellStyle name="Normal 2 24 10 2" xfId="10062" xr:uid="{9A06AE3E-6B31-4C5D-A41E-CA4E48AA51FF}"/>
    <cellStyle name="Normal 2 24 10 2 2" xfId="10063" xr:uid="{40B70DDC-E49B-435C-8800-68C496FA6E05}"/>
    <cellStyle name="Normal 2 24 10 2 3" xfId="10064" xr:uid="{439B8260-691B-4FE1-9222-FEA3BB5A4D94}"/>
    <cellStyle name="Normal 2 24 10 3" xfId="10065" xr:uid="{DE8641A0-E338-4196-B244-FB3A8DBAE275}"/>
    <cellStyle name="Normal 2 24 10 3 2" xfId="10066" xr:uid="{F9ED7DCF-874B-4227-A106-93D6BAC1BBD5}"/>
    <cellStyle name="Normal 2 24 10 3 3" xfId="10067" xr:uid="{A8917EC0-F377-4D6A-834E-72D87B2EEB86}"/>
    <cellStyle name="Normal 2 24 10 4" xfId="10068" xr:uid="{F1570EFF-CD53-4C11-9F0F-5C3154B21BF1}"/>
    <cellStyle name="Normal 2 24 10 5" xfId="10069" xr:uid="{D5C9EC16-94EB-4637-B117-CA3506D286E6}"/>
    <cellStyle name="Normal 2 24 11" xfId="10070" xr:uid="{43DEE55C-78F7-4677-9D25-CC9ACB047DB6}"/>
    <cellStyle name="Normal 2 24 11 2" xfId="10071" xr:uid="{61D2BE40-39A7-4E34-9DB1-110A1461CA70}"/>
    <cellStyle name="Normal 2 24 11 2 2" xfId="10072" xr:uid="{1204D664-8BF3-41EA-92AB-7DE7690DCF90}"/>
    <cellStyle name="Normal 2 24 11 2 3" xfId="10073" xr:uid="{D5A851DF-D94E-4A17-B4E2-94FCD2E2299A}"/>
    <cellStyle name="Normal 2 24 11 3" xfId="10074" xr:uid="{5DD413CA-EAA7-4097-BC07-5A8D8A7E533D}"/>
    <cellStyle name="Normal 2 24 11 3 2" xfId="10075" xr:uid="{5C3EFEBB-1DAE-4397-BBBB-36D9E8135936}"/>
    <cellStyle name="Normal 2 24 11 3 3" xfId="10076" xr:uid="{33265A66-9B16-484A-83FF-0B1FB5ADCCE2}"/>
    <cellStyle name="Normal 2 24 11 4" xfId="10077" xr:uid="{E1EFDFAB-DFB7-4ACD-9A6F-ACC81972C6FE}"/>
    <cellStyle name="Normal 2 24 11 5" xfId="10078" xr:uid="{33D04F31-A20E-49CB-BA83-A40A6A1E669D}"/>
    <cellStyle name="Normal 2 24 12" xfId="10079" xr:uid="{1B681524-C1A5-43E1-9FB7-F7B26DB12633}"/>
    <cellStyle name="Normal 2 24 12 2" xfId="10080" xr:uid="{F1B66CD5-272E-42E2-9924-FE362B52D359}"/>
    <cellStyle name="Normal 2 24 12 2 2" xfId="10081" xr:uid="{B33A3E35-8683-4828-9086-AFC366FB01AA}"/>
    <cellStyle name="Normal 2 24 12 2 3" xfId="10082" xr:uid="{EB901E18-6998-4BC6-99FD-B69489DE9FEA}"/>
    <cellStyle name="Normal 2 24 12 3" xfId="10083" xr:uid="{C93DA68C-A177-47AC-A428-9D2CE168C5A5}"/>
    <cellStyle name="Normal 2 24 12 3 2" xfId="10084" xr:uid="{047339B5-3321-4D59-938D-4F5D3672F900}"/>
    <cellStyle name="Normal 2 24 12 3 3" xfId="10085" xr:uid="{87A73385-EDD6-4115-AEE8-26AF2479E3E8}"/>
    <cellStyle name="Normal 2 24 12 4" xfId="10086" xr:uid="{AED58C49-CC42-4189-8B15-835F9A9C9436}"/>
    <cellStyle name="Normal 2 24 12 5" xfId="10087" xr:uid="{CE54864F-F048-4BF2-8810-CE2C6B8AD60F}"/>
    <cellStyle name="Normal 2 24 13" xfId="10088" xr:uid="{16349135-7F2B-4602-845C-AE33DBECB3D2}"/>
    <cellStyle name="Normal 2 24 13 2" xfId="10089" xr:uid="{457031E6-91A4-49C6-A1C3-BB35D8E85A0E}"/>
    <cellStyle name="Normal 2 24 13 2 2" xfId="10090" xr:uid="{76B31096-C126-45F0-A097-916220097BD5}"/>
    <cellStyle name="Normal 2 24 13 2 3" xfId="10091" xr:uid="{09464B8E-D896-4F06-B2BB-08CAC4D3668F}"/>
    <cellStyle name="Normal 2 24 13 3" xfId="10092" xr:uid="{165DE854-0ECA-478D-96F2-C2848CE32DE6}"/>
    <cellStyle name="Normal 2 24 13 3 2" xfId="10093" xr:uid="{E0035D55-EA88-4E71-A510-78FBEAC91A1C}"/>
    <cellStyle name="Normal 2 24 13 3 3" xfId="10094" xr:uid="{3B582410-3295-494D-876A-73287CB4BA33}"/>
    <cellStyle name="Normal 2 24 13 4" xfId="10095" xr:uid="{1A5BC613-898B-44DA-820F-557D5899EFE3}"/>
    <cellStyle name="Normal 2 24 13 5" xfId="10096" xr:uid="{C36D72BE-CBAD-498B-9B64-E818994C3922}"/>
    <cellStyle name="Normal 2 24 14" xfId="10097" xr:uid="{0C26A5D3-BD93-40D4-8F93-42C13554A06E}"/>
    <cellStyle name="Normal 2 24 14 2" xfId="10098" xr:uid="{A6AAE726-29C3-4DD9-8B70-518C992FD547}"/>
    <cellStyle name="Normal 2 24 14 2 2" xfId="10099" xr:uid="{C7E6D962-7D6B-4BF7-8EFC-0F008329534B}"/>
    <cellStyle name="Normal 2 24 14 2 3" xfId="10100" xr:uid="{73F69DDA-820A-4010-A28C-220A70C5DCFA}"/>
    <cellStyle name="Normal 2 24 14 3" xfId="10101" xr:uid="{BB61856B-9267-4C1F-8B0E-6F1E2CE0AF9D}"/>
    <cellStyle name="Normal 2 24 14 3 2" xfId="10102" xr:uid="{4BFBFFE7-F7F0-48DC-A363-9E5E4FF08290}"/>
    <cellStyle name="Normal 2 24 14 3 3" xfId="10103" xr:uid="{AFE62837-2DB0-48FC-90D7-5A550799C607}"/>
    <cellStyle name="Normal 2 24 14 4" xfId="10104" xr:uid="{1F79B7C0-8D0F-4BC2-8B83-C2C94E0E4D36}"/>
    <cellStyle name="Normal 2 24 14 5" xfId="10105" xr:uid="{3B1399B8-072C-4DF4-8F10-576B963FA228}"/>
    <cellStyle name="Normal 2 24 15" xfId="10106" xr:uid="{F083192B-8863-4842-9905-C4D1F90C3E5F}"/>
    <cellStyle name="Normal 2 24 15 2" xfId="10107" xr:uid="{D8AB5507-3752-4A43-880C-920F6A840ED2}"/>
    <cellStyle name="Normal 2 24 15 2 2" xfId="10108" xr:uid="{7C1BE48A-DBD1-430E-BFC9-50D1438D1507}"/>
    <cellStyle name="Normal 2 24 15 2 3" xfId="10109" xr:uid="{422870B1-8E96-4C7A-9B2C-360D527E6E30}"/>
    <cellStyle name="Normal 2 24 15 3" xfId="10110" xr:uid="{21F86C72-C97A-4835-A96B-EBD511699106}"/>
    <cellStyle name="Normal 2 24 15 3 2" xfId="10111" xr:uid="{BE1B2F37-8CD6-4F87-B398-B3574ABE6EAB}"/>
    <cellStyle name="Normal 2 24 15 3 3" xfId="10112" xr:uid="{7B5A706C-5BA1-4050-AB23-3FF089C1D9AE}"/>
    <cellStyle name="Normal 2 24 15 4" xfId="10113" xr:uid="{F21A6BE5-1356-4416-9021-94EC7189B97A}"/>
    <cellStyle name="Normal 2 24 15 5" xfId="10114" xr:uid="{F49578BD-BAC7-4889-9D7E-CC79F8D96131}"/>
    <cellStyle name="Normal 2 24 16" xfId="10115" xr:uid="{6507E22A-D395-4CE9-B1BC-EAA83823DA44}"/>
    <cellStyle name="Normal 2 24 16 2" xfId="10116" xr:uid="{6BE3FEA0-30F0-4C76-B7A9-3C4BCD34B272}"/>
    <cellStyle name="Normal 2 24 16 2 2" xfId="10117" xr:uid="{E3F1BB48-6389-4BBA-81D7-8BB3BA3767A0}"/>
    <cellStyle name="Normal 2 24 16 2 3" xfId="10118" xr:uid="{23585681-4548-4568-895A-833B44770E37}"/>
    <cellStyle name="Normal 2 24 16 3" xfId="10119" xr:uid="{8B4A05AF-9E89-4E02-88D1-48A0E72BD044}"/>
    <cellStyle name="Normal 2 24 16 3 2" xfId="10120" xr:uid="{18417C21-F17A-4E0A-96D4-F6D43544FC05}"/>
    <cellStyle name="Normal 2 24 16 3 3" xfId="10121" xr:uid="{4208CA67-E07E-4450-91A2-50C46B8FC14A}"/>
    <cellStyle name="Normal 2 24 16 4" xfId="10122" xr:uid="{6F5AAFD8-B1E5-4EBF-99EA-94181B0DBCE9}"/>
    <cellStyle name="Normal 2 24 16 5" xfId="10123" xr:uid="{52A67A02-83B5-4562-BA5C-4F08503B34EE}"/>
    <cellStyle name="Normal 2 24 17" xfId="10124" xr:uid="{BF291C73-F6E0-4CD1-8A66-2ACCFAE67793}"/>
    <cellStyle name="Normal 2 24 17 2" xfId="10125" xr:uid="{1B9C43D3-E375-4C53-B524-1FE219CC685C}"/>
    <cellStyle name="Normal 2 24 17 2 2" xfId="10126" xr:uid="{3C989EDD-5BC2-4FE6-BA60-40C215A1306D}"/>
    <cellStyle name="Normal 2 24 17 2 3" xfId="10127" xr:uid="{66CE2DCC-5ACC-4C14-A81D-D27DB8354BB3}"/>
    <cellStyle name="Normal 2 24 17 3" xfId="10128" xr:uid="{DCFB3315-1B7B-45E2-BF4C-4B609552A137}"/>
    <cellStyle name="Normal 2 24 17 3 2" xfId="10129" xr:uid="{0E314977-94B1-4AF1-8DC0-E83C9C0AE31C}"/>
    <cellStyle name="Normal 2 24 17 3 3" xfId="10130" xr:uid="{7230034F-6358-4216-B145-1602E53316DD}"/>
    <cellStyle name="Normal 2 24 17 4" xfId="10131" xr:uid="{A9FB4011-6BB1-4BBA-846F-1E49228B0480}"/>
    <cellStyle name="Normal 2 24 17 5" xfId="10132" xr:uid="{30AA3F7D-8F49-4BF9-86C8-8EACF98CBCBF}"/>
    <cellStyle name="Normal 2 24 18" xfId="10133" xr:uid="{1C4C2407-C4AC-46FA-904D-8F9966327D73}"/>
    <cellStyle name="Normal 2 24 18 2" xfId="10134" xr:uid="{C03B4F29-9FFE-4EC1-99BF-8BB9C67401F6}"/>
    <cellStyle name="Normal 2 24 18 2 2" xfId="10135" xr:uid="{FA96E3D3-8984-439C-BE2C-57EBAF8A7E2C}"/>
    <cellStyle name="Normal 2 24 18 2 3" xfId="10136" xr:uid="{55D16364-7FF1-4F1B-A8C0-6DE3C37F0442}"/>
    <cellStyle name="Normal 2 24 18 3" xfId="10137" xr:uid="{F3D91243-0E4A-4298-A86E-3CB436CA6CA8}"/>
    <cellStyle name="Normal 2 24 18 3 2" xfId="10138" xr:uid="{3B159A03-FDBA-45F5-886A-A0E06726CF49}"/>
    <cellStyle name="Normal 2 24 18 3 3" xfId="10139" xr:uid="{33513A17-B6E3-49BA-B11B-A7975C7524EC}"/>
    <cellStyle name="Normal 2 24 18 4" xfId="10140" xr:uid="{CADBB08E-BCEA-471C-85CE-11022FD512A0}"/>
    <cellStyle name="Normal 2 24 18 5" xfId="10141" xr:uid="{4AE605CF-66A1-46A0-A014-460A222461DC}"/>
    <cellStyle name="Normal 2 24 19" xfId="10142" xr:uid="{5FC60D83-3B0E-4B24-B742-6E4C0C3D2C62}"/>
    <cellStyle name="Normal 2 24 19 2" xfId="10143" xr:uid="{EABAD937-2C02-40BE-B9C1-326D147C1314}"/>
    <cellStyle name="Normal 2 24 19 2 2" xfId="10144" xr:uid="{6C509020-7423-409B-B000-FC29D14BB268}"/>
    <cellStyle name="Normal 2 24 19 2 3" xfId="10145" xr:uid="{A946E0DB-14DC-4AB2-9FF3-85E890F0289B}"/>
    <cellStyle name="Normal 2 24 19 3" xfId="10146" xr:uid="{D4D39488-6A1D-4702-BC6A-F1CABAE9353E}"/>
    <cellStyle name="Normal 2 24 19 3 2" xfId="10147" xr:uid="{87F89D54-A1CF-42CD-BCDF-619FC86BF6C3}"/>
    <cellStyle name="Normal 2 24 19 3 3" xfId="10148" xr:uid="{DAB95362-7E23-45E5-B53C-A93F968DA02C}"/>
    <cellStyle name="Normal 2 24 19 4" xfId="10149" xr:uid="{7CCD684A-F746-452C-8DD9-1D70CD3B5C0A}"/>
    <cellStyle name="Normal 2 24 19 5" xfId="10150" xr:uid="{87561710-7F09-4E44-9F6F-F7C6D99DB2FB}"/>
    <cellStyle name="Normal 2 24 2" xfId="10151" xr:uid="{7E767BBE-A624-4675-90F7-034C428DEECF}"/>
    <cellStyle name="Normal 2 24 2 2" xfId="10152" xr:uid="{6D65DF34-873E-43E6-9346-319593F8D806}"/>
    <cellStyle name="Normal 2 24 2 2 2" xfId="10153" xr:uid="{F2349804-BD5D-4AAA-9531-5210541C1F08}"/>
    <cellStyle name="Normal 2 24 2 2 3" xfId="10154" xr:uid="{CB315F1E-0E52-4AFA-B307-783108825257}"/>
    <cellStyle name="Normal 2 24 2 3" xfId="10155" xr:uid="{4D888368-1841-4500-B89F-78C27A60B36A}"/>
    <cellStyle name="Normal 2 24 2 3 2" xfId="10156" xr:uid="{DC320659-8773-4253-9CA8-E5EE5672F360}"/>
    <cellStyle name="Normal 2 24 2 3 3" xfId="10157" xr:uid="{3DCA5BF7-0CC8-4FE5-8D00-CBABD70E9B6D}"/>
    <cellStyle name="Normal 2 24 2 4" xfId="10158" xr:uid="{0FD3288A-B58C-4FDE-B573-22D568BF1B13}"/>
    <cellStyle name="Normal 2 24 2 5" xfId="10159" xr:uid="{61FA6790-1761-4F28-88D8-B1DB44AC5C61}"/>
    <cellStyle name="Normal 2 24 20" xfId="10160" xr:uid="{82D87B52-BBCA-43C2-9ECC-0F15BAB90FDF}"/>
    <cellStyle name="Normal 2 24 20 2" xfId="10161" xr:uid="{4F9734F3-3EA5-4272-99B7-1CFA0D2D352C}"/>
    <cellStyle name="Normal 2 24 20 2 2" xfId="10162" xr:uid="{92BB3B27-AEE9-437F-A9CA-E99040D08741}"/>
    <cellStyle name="Normal 2 24 20 2 3" xfId="10163" xr:uid="{8967931E-4D05-4986-97CE-702C9EFB1A4A}"/>
    <cellStyle name="Normal 2 24 20 3" xfId="10164" xr:uid="{C30E2D9E-96A8-489E-8282-5ECC3B324265}"/>
    <cellStyle name="Normal 2 24 20 3 2" xfId="10165" xr:uid="{2F7CC3FD-E3CF-4A49-8B64-A6A8469312A1}"/>
    <cellStyle name="Normal 2 24 20 3 3" xfId="10166" xr:uid="{BD0B45ED-B7CB-48DA-8321-F4B8AA040A7F}"/>
    <cellStyle name="Normal 2 24 20 4" xfId="10167" xr:uid="{C69B01B6-BE2B-4911-99E4-7140ECA43825}"/>
    <cellStyle name="Normal 2 24 20 5" xfId="10168" xr:uid="{E213D74E-7001-46AB-B956-19D23B3324B4}"/>
    <cellStyle name="Normal 2 24 21" xfId="10169" xr:uid="{77273E00-C615-4567-991E-9917F4E4DC9E}"/>
    <cellStyle name="Normal 2 24 21 2" xfId="10170" xr:uid="{8DE26740-9782-4FDF-BAC3-AB785DC72957}"/>
    <cellStyle name="Normal 2 24 21 2 2" xfId="10171" xr:uid="{EABFDB90-3400-47E4-834C-27259178CBD8}"/>
    <cellStyle name="Normal 2 24 21 2 3" xfId="10172" xr:uid="{A2787B5C-78B1-4635-A088-CC8DC47E632B}"/>
    <cellStyle name="Normal 2 24 21 3" xfId="10173" xr:uid="{D15AB3F7-FFF6-4003-98EB-B7CCB4B9A3B3}"/>
    <cellStyle name="Normal 2 24 21 3 2" xfId="10174" xr:uid="{5CD12179-CCF4-45A1-ABEA-A06F13D53F3A}"/>
    <cellStyle name="Normal 2 24 21 3 3" xfId="10175" xr:uid="{A888A2D9-4CCA-45DB-8D0A-DFBA55050F42}"/>
    <cellStyle name="Normal 2 24 21 4" xfId="10176" xr:uid="{B53069AC-7F55-42CE-A123-0874017A8341}"/>
    <cellStyle name="Normal 2 24 21 5" xfId="10177" xr:uid="{AD1BB7D6-0D84-4126-BE67-65D2B2F86104}"/>
    <cellStyle name="Normal 2 24 22" xfId="10178" xr:uid="{A5F5773F-5EB2-43E8-B648-6983ACDE63E8}"/>
    <cellStyle name="Normal 2 24 22 2" xfId="10179" xr:uid="{DD7AF25E-48EB-4159-BCB9-A2009CD7A491}"/>
    <cellStyle name="Normal 2 24 22 2 2" xfId="10180" xr:uid="{CA0042E7-4AC2-49C2-9EB8-E663DDF115BE}"/>
    <cellStyle name="Normal 2 24 22 2 3" xfId="10181" xr:uid="{F841F822-B464-4F9D-98F0-2948983CF609}"/>
    <cellStyle name="Normal 2 24 22 3" xfId="10182" xr:uid="{841383F7-9D66-4E02-B177-017915E27C34}"/>
    <cellStyle name="Normal 2 24 22 3 2" xfId="10183" xr:uid="{D9A3E72D-BFB1-4A03-B1E9-A7C67C8C7C0C}"/>
    <cellStyle name="Normal 2 24 22 3 3" xfId="10184" xr:uid="{56D5C080-D25C-436C-8169-1ACF7017DEC2}"/>
    <cellStyle name="Normal 2 24 22 4" xfId="10185" xr:uid="{A2761FF6-03F2-4A10-A5A6-D8496A00F084}"/>
    <cellStyle name="Normal 2 24 22 5" xfId="10186" xr:uid="{F734B978-1020-4D4C-ADFA-EA692E4F8683}"/>
    <cellStyle name="Normal 2 24 23" xfId="10187" xr:uid="{451DEE2E-BAB8-4628-A0D5-7092F67FB97A}"/>
    <cellStyle name="Normal 2 24 23 2" xfId="10188" xr:uid="{FE1EE9EE-5E87-45EA-AC7B-370182720D43}"/>
    <cellStyle name="Normal 2 24 23 2 2" xfId="10189" xr:uid="{4FF9A8BE-3793-4091-ACFD-9CB2F53A18CE}"/>
    <cellStyle name="Normal 2 24 23 2 3" xfId="10190" xr:uid="{8293A775-F760-4711-B584-1F886B2B0D28}"/>
    <cellStyle name="Normal 2 24 23 3" xfId="10191" xr:uid="{93EBB857-243C-41A2-B222-73F7F44CE390}"/>
    <cellStyle name="Normal 2 24 23 3 2" xfId="10192" xr:uid="{EAF919B2-FDF8-4636-A031-5441930A9EA0}"/>
    <cellStyle name="Normal 2 24 23 3 3" xfId="10193" xr:uid="{C9E672D3-9EAC-4825-B9A4-6E8205F98D27}"/>
    <cellStyle name="Normal 2 24 23 4" xfId="10194" xr:uid="{196CCA36-63C0-479E-AC1D-578F52850048}"/>
    <cellStyle name="Normal 2 24 23 5" xfId="10195" xr:uid="{73F36835-8983-4BE4-82FD-967F46B1FC06}"/>
    <cellStyle name="Normal 2 24 24" xfId="10196" xr:uid="{1B0C6C2F-D9F8-495B-AB41-4A8A5530592D}"/>
    <cellStyle name="Normal 2 24 24 2" xfId="10197" xr:uid="{813F5EDC-AF81-4455-8BEB-A78C5943EBB7}"/>
    <cellStyle name="Normal 2 24 24 3" xfId="10198" xr:uid="{137B3DD9-8D37-44E3-9E40-502AE5C19DBA}"/>
    <cellStyle name="Normal 2 24 25" xfId="10199" xr:uid="{4C9133DE-8353-4455-9D99-914D6655009E}"/>
    <cellStyle name="Normal 2 24 25 2" xfId="10200" xr:uid="{16BBB16C-0D71-4AC9-9AAA-6CC5F0E57CF8}"/>
    <cellStyle name="Normal 2 24 25 3" xfId="10201" xr:uid="{4D93E6C0-1DDF-44EA-A107-E383E1E3A977}"/>
    <cellStyle name="Normal 2 24 26" xfId="10202" xr:uid="{A50E9A4B-D188-45A6-8DE8-E022EE8AF322}"/>
    <cellStyle name="Normal 2 24 27" xfId="10203" xr:uid="{3C32FED0-6A93-4FDA-BA22-AD892B0F1934}"/>
    <cellStyle name="Normal 2 24 3" xfId="10204" xr:uid="{CE9019B4-401D-4F5D-8A8A-1CE4C0242B06}"/>
    <cellStyle name="Normal 2 24 3 2" xfId="10205" xr:uid="{5770DC5D-3818-403A-B950-CAD44A224F66}"/>
    <cellStyle name="Normal 2 24 3 2 2" xfId="10206" xr:uid="{B997503D-AA53-4C64-87D0-A0C5033FA84C}"/>
    <cellStyle name="Normal 2 24 3 2 3" xfId="10207" xr:uid="{1F383284-658A-48A6-8FC0-A2C2D2F5D29C}"/>
    <cellStyle name="Normal 2 24 3 3" xfId="10208" xr:uid="{324FDC8D-6110-4687-8B6F-ED83398FE419}"/>
    <cellStyle name="Normal 2 24 3 3 2" xfId="10209" xr:uid="{02AE5B48-0276-43E4-9A19-23CB950ACA40}"/>
    <cellStyle name="Normal 2 24 3 3 3" xfId="10210" xr:uid="{7074E695-BCC5-49FF-A000-3CF1A55F5356}"/>
    <cellStyle name="Normal 2 24 3 4" xfId="10211" xr:uid="{3B01C279-C5B3-4FAE-B58A-7D4269A4FD10}"/>
    <cellStyle name="Normal 2 24 3 5" xfId="10212" xr:uid="{C643BED9-0914-451C-A423-27BFECBF10B1}"/>
    <cellStyle name="Normal 2 24 4" xfId="10213" xr:uid="{5FA1AB03-CE45-4A51-8460-7E8E2E0C37A6}"/>
    <cellStyle name="Normal 2 24 4 2" xfId="10214" xr:uid="{4B73F9F0-7353-420A-844A-9E39D03C3EB1}"/>
    <cellStyle name="Normal 2 24 4 2 2" xfId="10215" xr:uid="{663B817F-5835-453A-9337-1BADF9E166DA}"/>
    <cellStyle name="Normal 2 24 4 2 3" xfId="10216" xr:uid="{E778B55C-5E37-4DDE-BDF7-D4AD4ADD7592}"/>
    <cellStyle name="Normal 2 24 4 3" xfId="10217" xr:uid="{5B0E1904-C42A-4FFC-B130-7FC24635CAF4}"/>
    <cellStyle name="Normal 2 24 4 3 2" xfId="10218" xr:uid="{3C86863A-17B9-42E1-A5D7-408354ABDD03}"/>
    <cellStyle name="Normal 2 24 4 3 3" xfId="10219" xr:uid="{5EEB367C-B8B1-4929-8DE9-6475FB664C60}"/>
    <cellStyle name="Normal 2 24 4 4" xfId="10220" xr:uid="{91560AB0-F6AC-49CE-ACFE-785B2416A129}"/>
    <cellStyle name="Normal 2 24 4 5" xfId="10221" xr:uid="{9077FAB0-FA6F-4016-A758-9B9808C38306}"/>
    <cellStyle name="Normal 2 24 5" xfId="10222" xr:uid="{BF7D650E-74C0-42BA-ABD5-7A61AB0326D4}"/>
    <cellStyle name="Normal 2 24 5 2" xfId="10223" xr:uid="{17C39D9A-A930-400B-927E-160C607BE1EC}"/>
    <cellStyle name="Normal 2 24 5 2 2" xfId="10224" xr:uid="{F76F63C5-38E5-41F3-9CF4-78781C24B1D6}"/>
    <cellStyle name="Normal 2 24 5 2 3" xfId="10225" xr:uid="{CBA866E9-C49E-4DC5-87DB-DE92326CC5D2}"/>
    <cellStyle name="Normal 2 24 5 3" xfId="10226" xr:uid="{96CE515B-BF34-4A28-82CF-F68679551706}"/>
    <cellStyle name="Normal 2 24 5 3 2" xfId="10227" xr:uid="{6BD4A87B-72F3-435F-AD50-7F94C421E3BE}"/>
    <cellStyle name="Normal 2 24 5 3 3" xfId="10228" xr:uid="{A37D3C80-1EB7-49FB-A138-B107DD3CD159}"/>
    <cellStyle name="Normal 2 24 5 4" xfId="10229" xr:uid="{C480ED08-4276-46BA-ADFB-7809FC202DF8}"/>
    <cellStyle name="Normal 2 24 5 5" xfId="10230" xr:uid="{43BF31E7-8CEF-488E-82BC-5D8685133639}"/>
    <cellStyle name="Normal 2 24 6" xfId="10231" xr:uid="{93C9C38A-9784-4ADD-AAFC-5B49A1BCF940}"/>
    <cellStyle name="Normal 2 24 6 2" xfId="10232" xr:uid="{DDA1E2D6-A51E-4A09-920C-C7622C5B013A}"/>
    <cellStyle name="Normal 2 24 6 2 2" xfId="10233" xr:uid="{81B33D96-06DC-4327-AC4C-2779437F7DA4}"/>
    <cellStyle name="Normal 2 24 6 2 3" xfId="10234" xr:uid="{218F4BDF-22B9-465D-B400-950CD80343EE}"/>
    <cellStyle name="Normal 2 24 6 3" xfId="10235" xr:uid="{44C67149-E2A6-4ABC-AD44-436BAF400106}"/>
    <cellStyle name="Normal 2 24 6 3 2" xfId="10236" xr:uid="{83E19ECE-823D-42C2-A5EC-CDECD10DF7C2}"/>
    <cellStyle name="Normal 2 24 6 3 3" xfId="10237" xr:uid="{8AF37FF3-5EAA-4624-A30F-2A3790CAB32D}"/>
    <cellStyle name="Normal 2 24 6 4" xfId="10238" xr:uid="{76E0DD7B-2957-4474-9503-C48B20CC088B}"/>
    <cellStyle name="Normal 2 24 6 5" xfId="10239" xr:uid="{C21B7C72-3246-4D3C-843A-1E5DE48F8F36}"/>
    <cellStyle name="Normal 2 24 7" xfId="10240" xr:uid="{0E1DB639-A2BB-419F-A55E-9B0E112957CC}"/>
    <cellStyle name="Normal 2 24 7 2" xfId="10241" xr:uid="{A873D29B-93F5-4C8E-A3AA-629197A3CF81}"/>
    <cellStyle name="Normal 2 24 7 2 2" xfId="10242" xr:uid="{286FC345-D5EF-4261-97D6-4570445369E7}"/>
    <cellStyle name="Normal 2 24 7 2 3" xfId="10243" xr:uid="{D994A320-A5BF-4267-A0BF-1ECA18A74A46}"/>
    <cellStyle name="Normal 2 24 7 3" xfId="10244" xr:uid="{C53160FC-9E72-4DAC-A5CA-A1629758738E}"/>
    <cellStyle name="Normal 2 24 7 3 2" xfId="10245" xr:uid="{BAC21B75-C47C-41F8-88F2-4FE87C6F24B2}"/>
    <cellStyle name="Normal 2 24 7 3 3" xfId="10246" xr:uid="{3CC42BB6-6D9C-4670-A949-6D45951B0826}"/>
    <cellStyle name="Normal 2 24 7 4" xfId="10247" xr:uid="{24ACE0E6-C1F5-4BB8-A31E-37F75FA980E0}"/>
    <cellStyle name="Normal 2 24 7 5" xfId="10248" xr:uid="{E31A8296-EFD3-445C-BA39-6489D7A72294}"/>
    <cellStyle name="Normal 2 24 8" xfId="10249" xr:uid="{9A20D9A9-4261-4258-88ED-BF9963B9D8D2}"/>
    <cellStyle name="Normal 2 24 8 2" xfId="10250" xr:uid="{EDD94CBA-EDA4-4A60-A038-1D5E6BF476DB}"/>
    <cellStyle name="Normal 2 24 8 2 2" xfId="10251" xr:uid="{E0350596-13A5-4F62-BBD6-EA814BEC435B}"/>
    <cellStyle name="Normal 2 24 8 2 3" xfId="10252" xr:uid="{FE908E96-4CAA-4D44-9CDF-60D67BC30D2E}"/>
    <cellStyle name="Normal 2 24 8 3" xfId="10253" xr:uid="{2701DF81-D3FE-47C6-B02C-314E300D4F9C}"/>
    <cellStyle name="Normal 2 24 8 3 2" xfId="10254" xr:uid="{5B7F3C0B-2895-4F3B-BC6E-D942055F1A0F}"/>
    <cellStyle name="Normal 2 24 8 3 3" xfId="10255" xr:uid="{FAF5FABA-8DC4-4250-91E9-2768C3785C04}"/>
    <cellStyle name="Normal 2 24 8 4" xfId="10256" xr:uid="{E6D4F951-2DB5-4581-B9CC-3DA80C2E321F}"/>
    <cellStyle name="Normal 2 24 8 5" xfId="10257" xr:uid="{04115E11-F3CD-4B08-A165-D2CC9BB06491}"/>
    <cellStyle name="Normal 2 24 9" xfId="10258" xr:uid="{2429F180-634A-49FA-BF73-276B030CAAFE}"/>
    <cellStyle name="Normal 2 24 9 2" xfId="10259" xr:uid="{6C298538-6383-482D-B0F0-44A496E28038}"/>
    <cellStyle name="Normal 2 24 9 2 2" xfId="10260" xr:uid="{9F940E9B-E9D5-4C92-A752-5708A0DB252C}"/>
    <cellStyle name="Normal 2 24 9 2 3" xfId="10261" xr:uid="{E7DF6446-D687-4B57-9B41-493C2678051A}"/>
    <cellStyle name="Normal 2 24 9 3" xfId="10262" xr:uid="{56FABC2D-6D3A-4CD0-B199-0A282945F783}"/>
    <cellStyle name="Normal 2 24 9 3 2" xfId="10263" xr:uid="{63A0B325-7F99-4E76-9E3C-ED2BB79FCEA5}"/>
    <cellStyle name="Normal 2 24 9 3 3" xfId="10264" xr:uid="{4E0942E8-F4B5-4E36-AAD3-8D2D80F1753E}"/>
    <cellStyle name="Normal 2 24 9 4" xfId="10265" xr:uid="{970876D6-9906-45C6-8AF6-B80CDC7E1C8E}"/>
    <cellStyle name="Normal 2 24 9 5" xfId="10266" xr:uid="{110326BB-1CAF-46F8-AD9A-3446DA749218}"/>
    <cellStyle name="Normal 2 240" xfId="10267" xr:uid="{8E6ACFDF-64D2-4476-A7DB-4B7060B59DB8}"/>
    <cellStyle name="Normal 2 241" xfId="10268" xr:uid="{EF2C5FDF-AB86-415E-B6FD-8837785AC52C}"/>
    <cellStyle name="Normal 2 242" xfId="10269" xr:uid="{DA0827CF-5AAA-43FD-A1F4-4662D4FC4FAB}"/>
    <cellStyle name="Normal 2 243" xfId="10270" xr:uid="{BAA7F661-6C83-4E1A-89CA-254287FFB8BE}"/>
    <cellStyle name="Normal 2 244" xfId="10271" xr:uid="{8E3FD4FB-8DBA-4E48-AF12-47AB4E596651}"/>
    <cellStyle name="Normal 2 245" xfId="10272" xr:uid="{6AB14F4F-89A9-4C3B-A654-532D7748E13B}"/>
    <cellStyle name="Normal 2 246" xfId="10273" xr:uid="{E2EAA978-4B12-407A-BCC4-E96EE43B9711}"/>
    <cellStyle name="Normal 2 247" xfId="10274" xr:uid="{71D4EEA1-F4DE-4CFA-A3A9-217C745FC195}"/>
    <cellStyle name="Normal 2 248" xfId="10275" xr:uid="{31099209-10C0-409A-B524-A9DBD72C41B6}"/>
    <cellStyle name="Normal 2 249" xfId="10276" xr:uid="{4B240AEF-B8F6-4343-9022-8848E1C3A8D7}"/>
    <cellStyle name="Normal 2 25" xfId="10277" xr:uid="{E0EBA778-B7A6-419D-A8B2-FE10F18DC891}"/>
    <cellStyle name="Normal 2 25 10" xfId="10278" xr:uid="{824CD258-BB9F-47FD-93D3-403CEF19D23A}"/>
    <cellStyle name="Normal 2 25 10 2" xfId="10279" xr:uid="{9B56D1E8-4D22-4D63-924E-8138E39C9E47}"/>
    <cellStyle name="Normal 2 25 10 2 2" xfId="10280" xr:uid="{1BD9A97C-CE55-4924-97C4-29E2B5528D29}"/>
    <cellStyle name="Normal 2 25 10 2 3" xfId="10281" xr:uid="{1D18C3A7-8C51-4F2E-8190-07B6DE2177FA}"/>
    <cellStyle name="Normal 2 25 10 3" xfId="10282" xr:uid="{CD1BBFA8-48F5-4AB6-A17B-F285CA28448C}"/>
    <cellStyle name="Normal 2 25 10 3 2" xfId="10283" xr:uid="{C75F1AC7-2337-44E2-BE79-7238336FD803}"/>
    <cellStyle name="Normal 2 25 10 3 3" xfId="10284" xr:uid="{E164A5AD-9397-4F18-AC56-32BB355F9E56}"/>
    <cellStyle name="Normal 2 25 10 4" xfId="10285" xr:uid="{9EE67E03-227A-4265-A038-E5CE3DDAED5E}"/>
    <cellStyle name="Normal 2 25 10 5" xfId="10286" xr:uid="{BF6A2F31-B313-49E2-86F9-619044EE076F}"/>
    <cellStyle name="Normal 2 25 11" xfId="10287" xr:uid="{D58C136D-E833-4399-8229-252BC8BA09B4}"/>
    <cellStyle name="Normal 2 25 11 2" xfId="10288" xr:uid="{D5C0079A-ED9A-4006-A853-A6BC6DE2E012}"/>
    <cellStyle name="Normal 2 25 11 2 2" xfId="10289" xr:uid="{0B0316EC-65CD-4298-9EAA-4147A4838B4D}"/>
    <cellStyle name="Normal 2 25 11 2 3" xfId="10290" xr:uid="{1F01D48B-8108-4C5E-9974-F2787F4C637B}"/>
    <cellStyle name="Normal 2 25 11 3" xfId="10291" xr:uid="{6BDC06D6-909D-4774-941A-D8F7CEEC6B68}"/>
    <cellStyle name="Normal 2 25 11 3 2" xfId="10292" xr:uid="{F2D9F707-BCEB-4A65-9F01-08E756584975}"/>
    <cellStyle name="Normal 2 25 11 3 3" xfId="10293" xr:uid="{C51EAF17-2C0B-41EE-828C-48EB0E0B77EC}"/>
    <cellStyle name="Normal 2 25 11 4" xfId="10294" xr:uid="{2C5A7887-AD20-4588-80E9-834040BC8550}"/>
    <cellStyle name="Normal 2 25 11 5" xfId="10295" xr:uid="{30FBAA86-36C9-416A-9A74-FF6E970C3786}"/>
    <cellStyle name="Normal 2 25 12" xfId="10296" xr:uid="{851F9EF8-B888-47D1-A5E4-6497CF8C7C5F}"/>
    <cellStyle name="Normal 2 25 12 2" xfId="10297" xr:uid="{4A4AD8CD-021D-441D-AAEB-0CE74AA3E8D3}"/>
    <cellStyle name="Normal 2 25 12 2 2" xfId="10298" xr:uid="{06DCFC2B-2659-4B7D-9720-A22B6526DC95}"/>
    <cellStyle name="Normal 2 25 12 2 3" xfId="10299" xr:uid="{1791098A-831F-4675-B430-BA14A6BB55D1}"/>
    <cellStyle name="Normal 2 25 12 3" xfId="10300" xr:uid="{B8223D67-C5E8-4F1D-9CDA-6B6789F936D4}"/>
    <cellStyle name="Normal 2 25 12 3 2" xfId="10301" xr:uid="{D78413C7-AFF2-4F74-B20E-F1ECB34C5A5F}"/>
    <cellStyle name="Normal 2 25 12 3 3" xfId="10302" xr:uid="{F0FC29B8-BA4E-41B1-9A76-2D6BEC3CEF72}"/>
    <cellStyle name="Normal 2 25 12 4" xfId="10303" xr:uid="{C571DBE7-A302-4A3C-A7CD-6A5B91840EAF}"/>
    <cellStyle name="Normal 2 25 12 5" xfId="10304" xr:uid="{DFE2062F-8C4A-46AB-9B9E-0BC063F58055}"/>
    <cellStyle name="Normal 2 25 13" xfId="10305" xr:uid="{405C16E4-913E-413E-AB43-7D5EF1EF48A9}"/>
    <cellStyle name="Normal 2 25 13 2" xfId="10306" xr:uid="{5B301C80-949D-4217-841B-EFA57DA7CA58}"/>
    <cellStyle name="Normal 2 25 13 2 2" xfId="10307" xr:uid="{EFF801F7-744F-45EB-8E29-1323E61EF122}"/>
    <cellStyle name="Normal 2 25 13 2 3" xfId="10308" xr:uid="{0B212216-F487-4C63-9242-ADC5F4F026D2}"/>
    <cellStyle name="Normal 2 25 13 3" xfId="10309" xr:uid="{13A57A28-1607-46F2-B313-D98187E1CB11}"/>
    <cellStyle name="Normal 2 25 13 3 2" xfId="10310" xr:uid="{FE2F3376-762D-4174-8962-380AAAEBE116}"/>
    <cellStyle name="Normal 2 25 13 3 3" xfId="10311" xr:uid="{11EA3CBB-4357-458F-AA4E-E72B0BBCEC6E}"/>
    <cellStyle name="Normal 2 25 13 4" xfId="10312" xr:uid="{9F1BC8B6-6093-4E6D-8532-9B8A2F375F83}"/>
    <cellStyle name="Normal 2 25 13 5" xfId="10313" xr:uid="{42EF97F1-81E9-47D5-A5F6-AD293C64CF17}"/>
    <cellStyle name="Normal 2 25 14" xfId="10314" xr:uid="{3D144C55-7E39-42F1-AEDC-F95EBDFB4723}"/>
    <cellStyle name="Normal 2 25 14 2" xfId="10315" xr:uid="{0A80E4CF-86FA-495E-B33B-ADB6143C5DEE}"/>
    <cellStyle name="Normal 2 25 14 2 2" xfId="10316" xr:uid="{F360413C-9F16-4F2E-B745-3F3AA7CF35CC}"/>
    <cellStyle name="Normal 2 25 14 2 3" xfId="10317" xr:uid="{6B7EB676-8986-4CE3-9B97-F67779611FC4}"/>
    <cellStyle name="Normal 2 25 14 3" xfId="10318" xr:uid="{AFD4ADA5-023E-4EA5-B202-045243B3BB01}"/>
    <cellStyle name="Normal 2 25 14 3 2" xfId="10319" xr:uid="{3709D709-B937-4ECD-BE54-A05EBE370828}"/>
    <cellStyle name="Normal 2 25 14 3 3" xfId="10320" xr:uid="{4BB27BD3-3839-4433-9020-AB52A0783677}"/>
    <cellStyle name="Normal 2 25 14 4" xfId="10321" xr:uid="{B4850279-CFC4-4627-A4F8-C9A3819D98DF}"/>
    <cellStyle name="Normal 2 25 14 5" xfId="10322" xr:uid="{0A576523-E4B6-47A0-8F46-15FEB2F06DC5}"/>
    <cellStyle name="Normal 2 25 15" xfId="10323" xr:uid="{7E013D2E-A29B-4806-B22A-D09BBE46634E}"/>
    <cellStyle name="Normal 2 25 15 2" xfId="10324" xr:uid="{BD078CB6-812E-480F-BAA9-AFE989A83EDC}"/>
    <cellStyle name="Normal 2 25 15 2 2" xfId="10325" xr:uid="{06921142-FE75-4270-BE03-0D27B70AE9A2}"/>
    <cellStyle name="Normal 2 25 15 2 3" xfId="10326" xr:uid="{AE910546-0CE9-4D73-885E-E43F5FDB78C2}"/>
    <cellStyle name="Normal 2 25 15 3" xfId="10327" xr:uid="{1BF054ED-9D22-4701-B148-1533E63B5FE3}"/>
    <cellStyle name="Normal 2 25 15 3 2" xfId="10328" xr:uid="{39BD7571-7760-4999-B2EB-326D33D8D91F}"/>
    <cellStyle name="Normal 2 25 15 3 3" xfId="10329" xr:uid="{8C0F4DC8-0A26-42A3-A9DB-8F88924C2F2A}"/>
    <cellStyle name="Normal 2 25 15 4" xfId="10330" xr:uid="{9776BB0E-028D-4E8A-B8FC-D32DE7972E5D}"/>
    <cellStyle name="Normal 2 25 15 5" xfId="10331" xr:uid="{643AC414-AE43-49C2-81F2-3D0EE7A09410}"/>
    <cellStyle name="Normal 2 25 16" xfId="10332" xr:uid="{751339E8-B494-4233-86BF-1FC0D923BE83}"/>
    <cellStyle name="Normal 2 25 16 2" xfId="10333" xr:uid="{ECC7FF34-2A98-452D-AF9C-34E4FBBC1BBA}"/>
    <cellStyle name="Normal 2 25 16 2 2" xfId="10334" xr:uid="{D376D510-FEB5-43CD-8332-222B77435054}"/>
    <cellStyle name="Normal 2 25 16 2 3" xfId="10335" xr:uid="{3A405522-3FFF-49E8-A964-B7B8C617A45C}"/>
    <cellStyle name="Normal 2 25 16 3" xfId="10336" xr:uid="{FD43B837-76FE-452D-90FB-71BDD9AA147D}"/>
    <cellStyle name="Normal 2 25 16 3 2" xfId="10337" xr:uid="{9615D38E-4081-497F-A5AA-3CD17B6D127A}"/>
    <cellStyle name="Normal 2 25 16 3 3" xfId="10338" xr:uid="{58A70861-1AA9-429C-B00F-0FBEAB11B7F4}"/>
    <cellStyle name="Normal 2 25 16 4" xfId="10339" xr:uid="{23B98FDF-CC6A-46A0-8AF1-D4E3107C1421}"/>
    <cellStyle name="Normal 2 25 16 5" xfId="10340" xr:uid="{AA73B1BB-1EE6-4DA5-A11B-43F86E55BDED}"/>
    <cellStyle name="Normal 2 25 17" xfId="10341" xr:uid="{60407606-AED9-4DB7-8373-304058DF6725}"/>
    <cellStyle name="Normal 2 25 17 2" xfId="10342" xr:uid="{CC813F4A-66FB-4111-8191-7DB8722400D1}"/>
    <cellStyle name="Normal 2 25 17 2 2" xfId="10343" xr:uid="{48C5DBC0-2DC6-41B8-919D-F802DC0823D8}"/>
    <cellStyle name="Normal 2 25 17 2 3" xfId="10344" xr:uid="{04EE103D-3069-40A1-BE1E-8A22D6F9378A}"/>
    <cellStyle name="Normal 2 25 17 3" xfId="10345" xr:uid="{2FF6156F-FA56-4799-B641-E0FDD019B432}"/>
    <cellStyle name="Normal 2 25 17 3 2" xfId="10346" xr:uid="{DDD71CB0-FEFE-4A54-AA52-D54E7B41BD44}"/>
    <cellStyle name="Normal 2 25 17 3 3" xfId="10347" xr:uid="{376CD038-85F6-4AF3-BFE0-D04D46872640}"/>
    <cellStyle name="Normal 2 25 17 4" xfId="10348" xr:uid="{1A4D49A5-E395-4D7E-A251-A70D5B1D1247}"/>
    <cellStyle name="Normal 2 25 17 5" xfId="10349" xr:uid="{0EB845EC-8BEF-411B-BFC9-63C403C9FAD6}"/>
    <cellStyle name="Normal 2 25 18" xfId="10350" xr:uid="{8E715384-0080-4EEA-AAAB-AD1D2193633D}"/>
    <cellStyle name="Normal 2 25 18 2" xfId="10351" xr:uid="{F91AB8A4-50D1-4F84-AC61-44845AD4A015}"/>
    <cellStyle name="Normal 2 25 18 2 2" xfId="10352" xr:uid="{F6DC11DE-FE9C-49F5-AA67-E030CE8A5DA0}"/>
    <cellStyle name="Normal 2 25 18 2 3" xfId="10353" xr:uid="{BC3271FE-CBE5-429F-A744-3DC4BF17026E}"/>
    <cellStyle name="Normal 2 25 18 3" xfId="10354" xr:uid="{2A3A49C0-826A-49B9-9920-CF3523BBC67F}"/>
    <cellStyle name="Normal 2 25 18 3 2" xfId="10355" xr:uid="{FCCECA76-B5BB-4A95-A826-61C87DB12C4E}"/>
    <cellStyle name="Normal 2 25 18 3 3" xfId="10356" xr:uid="{23F25D8A-3547-4A56-A13F-0061A4DE2ADF}"/>
    <cellStyle name="Normal 2 25 18 4" xfId="10357" xr:uid="{FCF02C2E-CC0B-4211-A92C-EB0D2F43129E}"/>
    <cellStyle name="Normal 2 25 18 5" xfId="10358" xr:uid="{0A1C94D8-EAAA-4B1F-AB61-96ADFB4EFC2F}"/>
    <cellStyle name="Normal 2 25 19" xfId="10359" xr:uid="{3FA6131D-4FC0-4C63-9F94-AA3C4F7C2F77}"/>
    <cellStyle name="Normal 2 25 19 2" xfId="10360" xr:uid="{04F8759E-8B8D-426B-904A-6DE63DAE5947}"/>
    <cellStyle name="Normal 2 25 19 2 2" xfId="10361" xr:uid="{101454DD-3B08-422D-9E42-836F8BB2FCC3}"/>
    <cellStyle name="Normal 2 25 19 2 3" xfId="10362" xr:uid="{D007FBC3-3BBC-4C7D-8E2F-DA93AB9AF184}"/>
    <cellStyle name="Normal 2 25 19 3" xfId="10363" xr:uid="{88D0B11C-A1F0-4800-ABDF-1083A00486B9}"/>
    <cellStyle name="Normal 2 25 19 3 2" xfId="10364" xr:uid="{A786E9B8-FB69-41F1-857E-EA4F1B7550BB}"/>
    <cellStyle name="Normal 2 25 19 3 3" xfId="10365" xr:uid="{523AD1EF-7505-452B-A515-6A3F24A1A1BD}"/>
    <cellStyle name="Normal 2 25 19 4" xfId="10366" xr:uid="{DE5B723F-954A-4F77-A154-0DD6F7AA933D}"/>
    <cellStyle name="Normal 2 25 19 5" xfId="10367" xr:uid="{C07C2F44-0D04-4887-BECF-406D7D1E11CF}"/>
    <cellStyle name="Normal 2 25 2" xfId="10368" xr:uid="{04E61553-8FAB-4FFF-8684-9D984E8B1C4E}"/>
    <cellStyle name="Normal 2 25 2 2" xfId="10369" xr:uid="{1F53FDE3-D02A-435C-9CF8-991951495651}"/>
    <cellStyle name="Normal 2 25 2 2 2" xfId="10370" xr:uid="{AC64FCC8-747B-4458-8F7D-82777DCC82AF}"/>
    <cellStyle name="Normal 2 25 2 2 3" xfId="10371" xr:uid="{933E4077-8387-47FB-ACAF-5E287C3A263D}"/>
    <cellStyle name="Normal 2 25 2 3" xfId="10372" xr:uid="{21E9C7C5-BC2B-45B8-8452-43A71A81BA2B}"/>
    <cellStyle name="Normal 2 25 2 3 2" xfId="10373" xr:uid="{EC08B6E5-5DCB-4071-9C36-49D8FF59BFBC}"/>
    <cellStyle name="Normal 2 25 2 3 3" xfId="10374" xr:uid="{17476266-B7A7-4619-92D1-CC99EA9117EC}"/>
    <cellStyle name="Normal 2 25 2 4" xfId="10375" xr:uid="{B7415510-87F1-47D0-AA44-C0831038CA6F}"/>
    <cellStyle name="Normal 2 25 2 5" xfId="10376" xr:uid="{3573301C-90FC-46BD-A0E0-81AF676493F2}"/>
    <cellStyle name="Normal 2 25 20" xfId="10377" xr:uid="{6F5EECCD-23C8-4DAB-A113-1915C20C8345}"/>
    <cellStyle name="Normal 2 25 20 2" xfId="10378" xr:uid="{7B0139D3-E770-4B1B-BE57-FF7B1EA2DA78}"/>
    <cellStyle name="Normal 2 25 20 2 2" xfId="10379" xr:uid="{207B1072-91BC-42A9-8A2D-1E78E207D3DC}"/>
    <cellStyle name="Normal 2 25 20 2 3" xfId="10380" xr:uid="{00CE05D6-E469-45AC-9B69-6F0EC198FE55}"/>
    <cellStyle name="Normal 2 25 20 3" xfId="10381" xr:uid="{CDF5C984-4BEA-4ED3-BD65-A6C8B67FC62A}"/>
    <cellStyle name="Normal 2 25 20 3 2" xfId="10382" xr:uid="{B7C314ED-B3C4-4E5B-92CE-A940293203C6}"/>
    <cellStyle name="Normal 2 25 20 3 3" xfId="10383" xr:uid="{1A517D5A-2FC6-45D3-9B69-7C8686A579E3}"/>
    <cellStyle name="Normal 2 25 20 4" xfId="10384" xr:uid="{BFCCC831-7706-4762-80C6-2617371681B1}"/>
    <cellStyle name="Normal 2 25 20 5" xfId="10385" xr:uid="{98927705-536B-4BC1-8F09-3B7A8DCBAA08}"/>
    <cellStyle name="Normal 2 25 21" xfId="10386" xr:uid="{DAD0C3BA-9443-4F5E-8C26-E12A3D0E8EC3}"/>
    <cellStyle name="Normal 2 25 21 2" xfId="10387" xr:uid="{9DE5B670-F70B-42CD-9F80-495357AE60B1}"/>
    <cellStyle name="Normal 2 25 21 2 2" xfId="10388" xr:uid="{569E4AFB-2FFC-4D54-8535-DE0140F4D798}"/>
    <cellStyle name="Normal 2 25 21 2 3" xfId="10389" xr:uid="{44D7EA5A-ABAF-4249-9BD2-E2EF8BBDF809}"/>
    <cellStyle name="Normal 2 25 21 3" xfId="10390" xr:uid="{BDD1EA81-4EB8-4DC3-B123-BB179C1C081C}"/>
    <cellStyle name="Normal 2 25 21 3 2" xfId="10391" xr:uid="{279AA508-1951-4CA2-AFA7-5972AFE511D9}"/>
    <cellStyle name="Normal 2 25 21 3 3" xfId="10392" xr:uid="{A73677A8-1AE0-4265-B0A9-51502CA3A61A}"/>
    <cellStyle name="Normal 2 25 21 4" xfId="10393" xr:uid="{77EAC113-1EAD-4826-A782-199BCDAE8FA6}"/>
    <cellStyle name="Normal 2 25 21 5" xfId="10394" xr:uid="{34898970-128A-4779-A6F8-5D5F1AC90FDC}"/>
    <cellStyle name="Normal 2 25 22" xfId="10395" xr:uid="{E0AAAF38-9D79-44C3-B674-AAA3B561532B}"/>
    <cellStyle name="Normal 2 25 22 2" xfId="10396" xr:uid="{249F9201-6CD9-4923-B518-E503B55959C3}"/>
    <cellStyle name="Normal 2 25 22 2 2" xfId="10397" xr:uid="{C8CCB919-44BB-4BFD-AE17-46424B2AA34A}"/>
    <cellStyle name="Normal 2 25 22 2 3" xfId="10398" xr:uid="{83FDA558-00DA-431C-BB29-FB70BD2F5D0A}"/>
    <cellStyle name="Normal 2 25 22 3" xfId="10399" xr:uid="{4AB02C1B-299C-46CF-B66D-CACE067D162A}"/>
    <cellStyle name="Normal 2 25 22 3 2" xfId="10400" xr:uid="{54F7FA67-F4C0-4E02-8CD9-52B681AC1584}"/>
    <cellStyle name="Normal 2 25 22 3 3" xfId="10401" xr:uid="{BBA9F62B-4905-4E16-9B43-D638D034E5F1}"/>
    <cellStyle name="Normal 2 25 22 4" xfId="10402" xr:uid="{F5D39E66-954C-4A3F-BDC6-88669E9FED99}"/>
    <cellStyle name="Normal 2 25 22 5" xfId="10403" xr:uid="{0DE70B54-360B-4D7A-8CC6-7025F3362CB2}"/>
    <cellStyle name="Normal 2 25 23" xfId="10404" xr:uid="{2A7FF47C-42CF-4595-911F-7012F0A7FF7D}"/>
    <cellStyle name="Normal 2 25 23 2" xfId="10405" xr:uid="{0E61B759-CDDB-4371-A362-44C658491CCE}"/>
    <cellStyle name="Normal 2 25 23 2 2" xfId="10406" xr:uid="{AC8781CB-555B-492E-9034-EBB3E6753E43}"/>
    <cellStyle name="Normal 2 25 23 2 3" xfId="10407" xr:uid="{5E02B14C-BF4A-41ED-ADA2-DC95907E5E55}"/>
    <cellStyle name="Normal 2 25 23 3" xfId="10408" xr:uid="{F7B79AC8-8FA1-4D2E-9DDC-16688C3E45ED}"/>
    <cellStyle name="Normal 2 25 23 3 2" xfId="10409" xr:uid="{55884E6B-2EF4-46B9-AC1A-54A0DCA6E058}"/>
    <cellStyle name="Normal 2 25 23 3 3" xfId="10410" xr:uid="{E72DFE2E-3472-414D-A48F-AFD33BB9C66E}"/>
    <cellStyle name="Normal 2 25 23 4" xfId="10411" xr:uid="{F2A444BE-D3EC-45AC-A0DF-76619417677C}"/>
    <cellStyle name="Normal 2 25 23 5" xfId="10412" xr:uid="{FB7CCF8B-1CC2-4E6C-A722-7C08B1778704}"/>
    <cellStyle name="Normal 2 25 24" xfId="10413" xr:uid="{C4AB4255-19C8-4FB4-990D-C1645433F840}"/>
    <cellStyle name="Normal 2 25 24 2" xfId="10414" xr:uid="{B7E173A8-8160-460E-B46F-DC4F0F6604E8}"/>
    <cellStyle name="Normal 2 25 24 3" xfId="10415" xr:uid="{433F67D3-8B05-4C7F-B2FE-A6DE9BE5FD61}"/>
    <cellStyle name="Normal 2 25 25" xfId="10416" xr:uid="{A28610CB-AF9A-4603-B683-39BEB43EFB59}"/>
    <cellStyle name="Normal 2 25 25 2" xfId="10417" xr:uid="{89456E1F-5A87-4611-8F72-722EFE97A2AB}"/>
    <cellStyle name="Normal 2 25 25 3" xfId="10418" xr:uid="{E06D5D35-8054-413E-846C-133616308E1E}"/>
    <cellStyle name="Normal 2 25 26" xfId="10419" xr:uid="{01D708C8-51A4-490F-8F5B-7701B04EAC1D}"/>
    <cellStyle name="Normal 2 25 27" xfId="10420" xr:uid="{00855A68-5256-4261-8122-62165B690CE3}"/>
    <cellStyle name="Normal 2 25 3" xfId="10421" xr:uid="{4B27E773-1AD3-4337-ACEC-AF24D18D6699}"/>
    <cellStyle name="Normal 2 25 3 2" xfId="10422" xr:uid="{7632CB3B-D941-4050-8662-7BC45ECCB085}"/>
    <cellStyle name="Normal 2 25 3 2 2" xfId="10423" xr:uid="{0587B7F7-BAE0-41BA-9168-ABFB95D98D29}"/>
    <cellStyle name="Normal 2 25 3 2 3" xfId="10424" xr:uid="{A83C62EC-7859-4D36-9D88-3F748600CAE1}"/>
    <cellStyle name="Normal 2 25 3 3" xfId="10425" xr:uid="{28B7358D-E5FF-47D1-A006-E5B65D80EB49}"/>
    <cellStyle name="Normal 2 25 3 3 2" xfId="10426" xr:uid="{C68216E1-7374-4FFB-97C2-C8DC92AB610F}"/>
    <cellStyle name="Normal 2 25 3 3 3" xfId="10427" xr:uid="{5C84850B-BFC8-418F-BD9D-0BDFEF9EB9A9}"/>
    <cellStyle name="Normal 2 25 3 4" xfId="10428" xr:uid="{FADE150C-5EAC-490A-84AF-D1A058CF581A}"/>
    <cellStyle name="Normal 2 25 3 5" xfId="10429" xr:uid="{E9658E24-7CA5-44BB-9BC0-340F64EDAEF1}"/>
    <cellStyle name="Normal 2 25 4" xfId="10430" xr:uid="{0EE8B479-2C14-409B-B032-6D8322074876}"/>
    <cellStyle name="Normal 2 25 4 2" xfId="10431" xr:uid="{F416A604-41E4-45C1-9EDA-3C612110A81A}"/>
    <cellStyle name="Normal 2 25 4 2 2" xfId="10432" xr:uid="{51861368-DC91-45A1-8703-5352724E8156}"/>
    <cellStyle name="Normal 2 25 4 2 3" xfId="10433" xr:uid="{47F2400E-554B-48FA-A34B-A040C6AEA33D}"/>
    <cellStyle name="Normal 2 25 4 3" xfId="10434" xr:uid="{36E97702-D2DB-4D85-BF91-A939BA9DED79}"/>
    <cellStyle name="Normal 2 25 4 3 2" xfId="10435" xr:uid="{D6E1FC76-12B1-453F-9870-376D633E6D90}"/>
    <cellStyle name="Normal 2 25 4 3 3" xfId="10436" xr:uid="{75BB5A74-920A-466D-B464-F9EE330BDC2A}"/>
    <cellStyle name="Normal 2 25 4 4" xfId="10437" xr:uid="{80DC87AE-5295-4C39-BFEA-0D5415DAE9F7}"/>
    <cellStyle name="Normal 2 25 4 5" xfId="10438" xr:uid="{0EDDF1AC-AA07-4773-9F58-77D6364B599D}"/>
    <cellStyle name="Normal 2 25 5" xfId="10439" xr:uid="{1215D1A7-AB27-4A26-85D6-1091E3F48BB2}"/>
    <cellStyle name="Normal 2 25 5 2" xfId="10440" xr:uid="{6AE6B64A-2634-4B5E-89BA-187F516E9566}"/>
    <cellStyle name="Normal 2 25 5 2 2" xfId="10441" xr:uid="{571335BA-2A3A-40BF-BCC4-7C3293C20436}"/>
    <cellStyle name="Normal 2 25 5 2 3" xfId="10442" xr:uid="{76D98F3F-C7DA-4C3D-9691-DD7C2BB5C217}"/>
    <cellStyle name="Normal 2 25 5 3" xfId="10443" xr:uid="{D2D12115-AAF7-4876-9C9C-CF63277D98B7}"/>
    <cellStyle name="Normal 2 25 5 3 2" xfId="10444" xr:uid="{DFD82642-D494-465D-B656-B09CAF5AA203}"/>
    <cellStyle name="Normal 2 25 5 3 3" xfId="10445" xr:uid="{BC89F5E6-D290-4F33-8946-C2482E472092}"/>
    <cellStyle name="Normal 2 25 5 4" xfId="10446" xr:uid="{62241734-E959-4832-82A2-8B71AF3752C3}"/>
    <cellStyle name="Normal 2 25 5 5" xfId="10447" xr:uid="{456EC7B4-CF52-4A22-8B04-626517B8E4DE}"/>
    <cellStyle name="Normal 2 25 6" xfId="10448" xr:uid="{1E316C8F-5641-4039-8052-B6F2184853F8}"/>
    <cellStyle name="Normal 2 25 6 2" xfId="10449" xr:uid="{DBE8ABEF-F542-4E0B-9AB3-0AC16F4FF55B}"/>
    <cellStyle name="Normal 2 25 6 2 2" xfId="10450" xr:uid="{E447DB7F-C7B8-443A-8328-018A1909830F}"/>
    <cellStyle name="Normal 2 25 6 2 3" xfId="10451" xr:uid="{30410A7A-0276-4440-A856-60D4DB1569DF}"/>
    <cellStyle name="Normal 2 25 6 3" xfId="10452" xr:uid="{037378A4-C653-4FB9-B236-7759277F6D21}"/>
    <cellStyle name="Normal 2 25 6 3 2" xfId="10453" xr:uid="{27FD5BA8-006C-4827-8D22-8DF57DCBFF1E}"/>
    <cellStyle name="Normal 2 25 6 3 3" xfId="10454" xr:uid="{BEA44AE1-3CE6-49FD-8171-E816BC856CA9}"/>
    <cellStyle name="Normal 2 25 6 4" xfId="10455" xr:uid="{DCF51B23-FF11-49E7-8D63-CDD5F6790C70}"/>
    <cellStyle name="Normal 2 25 6 5" xfId="10456" xr:uid="{68266F8A-8221-4DE1-BBE2-80BFF7809448}"/>
    <cellStyle name="Normal 2 25 7" xfId="10457" xr:uid="{5C607ED6-643B-4BE5-9DEB-628F0B9A6029}"/>
    <cellStyle name="Normal 2 25 7 2" xfId="10458" xr:uid="{E470F620-0F54-442F-8931-04A5B293A697}"/>
    <cellStyle name="Normal 2 25 7 2 2" xfId="10459" xr:uid="{302E94A0-D6D6-4B60-B709-D1AED0C20C12}"/>
    <cellStyle name="Normal 2 25 7 2 3" xfId="10460" xr:uid="{43E7BD22-F1B8-410B-9728-581BC0D9C8FC}"/>
    <cellStyle name="Normal 2 25 7 3" xfId="10461" xr:uid="{F5F19801-FDDF-4CBA-B95C-087DFAD985F5}"/>
    <cellStyle name="Normal 2 25 7 3 2" xfId="10462" xr:uid="{F3E3ED3E-64FD-4096-9DFF-100A0DE2A825}"/>
    <cellStyle name="Normal 2 25 7 3 3" xfId="10463" xr:uid="{83D26D1B-E001-4143-9CC4-CCD7C443B692}"/>
    <cellStyle name="Normal 2 25 7 4" xfId="10464" xr:uid="{882EEF41-D93D-4DA6-84DC-45231756F62E}"/>
    <cellStyle name="Normal 2 25 7 5" xfId="10465" xr:uid="{3F35F161-4432-4507-B8B8-9D79E4B29628}"/>
    <cellStyle name="Normal 2 25 8" xfId="10466" xr:uid="{A12DE879-13EE-4439-AC30-3A1601EE0FE9}"/>
    <cellStyle name="Normal 2 25 8 2" xfId="10467" xr:uid="{41F26B40-8871-43B9-B91A-2C1B45C7142F}"/>
    <cellStyle name="Normal 2 25 8 2 2" xfId="10468" xr:uid="{6FDE76BD-5001-4DB1-AE4F-B8A111E11974}"/>
    <cellStyle name="Normal 2 25 8 2 3" xfId="10469" xr:uid="{B4A9C918-29AB-42F5-AD8E-28CA2A4AFDF2}"/>
    <cellStyle name="Normal 2 25 8 3" xfId="10470" xr:uid="{345DE043-FEF2-4A76-BD83-B0C73C141864}"/>
    <cellStyle name="Normal 2 25 8 3 2" xfId="10471" xr:uid="{E2263793-2C0F-4633-AB03-0386AAA312BD}"/>
    <cellStyle name="Normal 2 25 8 3 3" xfId="10472" xr:uid="{EB401624-605C-43BC-BC4A-EF5FC5429BE3}"/>
    <cellStyle name="Normal 2 25 8 4" xfId="10473" xr:uid="{2203452F-2BEB-4D64-B423-7BB2A79B7233}"/>
    <cellStyle name="Normal 2 25 8 5" xfId="10474" xr:uid="{23A67B32-1E2B-4798-B3C9-4A393B00892F}"/>
    <cellStyle name="Normal 2 25 9" xfId="10475" xr:uid="{57FABA79-35DE-4CC7-9C70-076FAED43D57}"/>
    <cellStyle name="Normal 2 25 9 2" xfId="10476" xr:uid="{29EF72E1-5040-4B09-9632-6CEFDFE084D2}"/>
    <cellStyle name="Normal 2 25 9 2 2" xfId="10477" xr:uid="{769CB7B5-AEBE-486E-85F9-39A79FE08637}"/>
    <cellStyle name="Normal 2 25 9 2 3" xfId="10478" xr:uid="{7D995D3E-CB0F-44D3-8E30-750CFD73DEE8}"/>
    <cellStyle name="Normal 2 25 9 3" xfId="10479" xr:uid="{35F71770-F65F-4DFC-B311-70539694BDBC}"/>
    <cellStyle name="Normal 2 25 9 3 2" xfId="10480" xr:uid="{FE63A78A-DD9A-47A1-8593-06C3BDA1434F}"/>
    <cellStyle name="Normal 2 25 9 3 3" xfId="10481" xr:uid="{1873182A-5B63-421F-A9D2-6B15BB38AEE2}"/>
    <cellStyle name="Normal 2 25 9 4" xfId="10482" xr:uid="{392D4164-296D-44B5-BE13-6F3A6C50AA62}"/>
    <cellStyle name="Normal 2 25 9 5" xfId="10483" xr:uid="{551CFA98-F8E0-486D-B991-69942031A697}"/>
    <cellStyle name="Normal 2 250" xfId="10484" xr:uid="{820A3487-ECEF-4A83-836B-FE00F69C9088}"/>
    <cellStyle name="Normal 2 251" xfId="10485" xr:uid="{9B5D806D-3131-47B8-966B-98BD756D3521}"/>
    <cellStyle name="Normal 2 252" xfId="10486" xr:uid="{927673EA-EB37-4C51-B19D-FFACEA3C5700}"/>
    <cellStyle name="Normal 2 253" xfId="43246" xr:uid="{7A39E27F-0DB0-4B58-9613-C8DCCF145523}"/>
    <cellStyle name="Normal 2 254" xfId="43247" xr:uid="{2ECAA154-3764-4766-9900-CFCC021D25D0}"/>
    <cellStyle name="Normal 2 255" xfId="443" xr:uid="{493AACCE-5ED8-4527-9B31-3AFCE6399312}"/>
    <cellStyle name="Normal 2 26" xfId="10487" xr:uid="{9392CB1F-6C61-4AF1-8ADE-06125E270DD1}"/>
    <cellStyle name="Normal 2 26 10" xfId="10488" xr:uid="{4979E594-C543-4A05-B441-D2379C35E7BF}"/>
    <cellStyle name="Normal 2 26 10 2" xfId="10489" xr:uid="{49102501-61EB-4FCB-ACB1-8C7F5AC36B98}"/>
    <cellStyle name="Normal 2 26 10 2 2" xfId="10490" xr:uid="{718878EC-5284-4B4F-97C7-752D32C3BF0B}"/>
    <cellStyle name="Normal 2 26 10 2 3" xfId="10491" xr:uid="{86A546A1-0B01-46C2-BC77-43F6B8CBA5EC}"/>
    <cellStyle name="Normal 2 26 10 3" xfId="10492" xr:uid="{EAB7A006-5D72-4A17-856B-2F36624BE9EC}"/>
    <cellStyle name="Normal 2 26 10 3 2" xfId="10493" xr:uid="{586D1921-8953-4EDC-96D4-9960EFA82B74}"/>
    <cellStyle name="Normal 2 26 10 3 3" xfId="10494" xr:uid="{0587C833-690F-4D8B-9025-4B1A0037408C}"/>
    <cellStyle name="Normal 2 26 10 4" xfId="10495" xr:uid="{425D087E-3447-4CF5-8BE3-D4F110BA32AC}"/>
    <cellStyle name="Normal 2 26 10 5" xfId="10496" xr:uid="{8CF554F7-76E9-46EE-91D3-53EC7A6124DD}"/>
    <cellStyle name="Normal 2 26 11" xfId="10497" xr:uid="{FA1EAE4D-B895-45CA-8F57-A56B1DB2BE30}"/>
    <cellStyle name="Normal 2 26 11 2" xfId="10498" xr:uid="{2C3AD8E9-9393-404E-B59F-1CBE79C94C73}"/>
    <cellStyle name="Normal 2 26 11 2 2" xfId="10499" xr:uid="{39D58632-5BE3-4990-A713-ADBACF41A035}"/>
    <cellStyle name="Normal 2 26 11 2 3" xfId="10500" xr:uid="{45DDD3A7-C343-44E3-B093-098693928656}"/>
    <cellStyle name="Normal 2 26 11 3" xfId="10501" xr:uid="{F63F13D1-8555-4D06-917F-7F4DAE6E48BC}"/>
    <cellStyle name="Normal 2 26 11 3 2" xfId="10502" xr:uid="{7CF3A89F-AD4F-4477-BE2B-B137EE6A1530}"/>
    <cellStyle name="Normal 2 26 11 3 3" xfId="10503" xr:uid="{09D99847-109D-49B1-8FCE-A513EB8417BF}"/>
    <cellStyle name="Normal 2 26 11 4" xfId="10504" xr:uid="{23CE4778-C51C-4178-8D26-49F05AFF8164}"/>
    <cellStyle name="Normal 2 26 11 5" xfId="10505" xr:uid="{2C459F8A-2A67-4E4B-9977-1C453514698A}"/>
    <cellStyle name="Normal 2 26 12" xfId="10506" xr:uid="{97597715-7EFD-40A1-B701-9C0363C1916C}"/>
    <cellStyle name="Normal 2 26 12 2" xfId="10507" xr:uid="{4D73F161-638D-4546-ACA9-B2D02E4D9AFF}"/>
    <cellStyle name="Normal 2 26 12 2 2" xfId="10508" xr:uid="{67943B74-7534-4B52-B86A-55539EA20C17}"/>
    <cellStyle name="Normal 2 26 12 2 3" xfId="10509" xr:uid="{ECDECC66-E816-44AE-9E01-4F98303EE748}"/>
    <cellStyle name="Normal 2 26 12 3" xfId="10510" xr:uid="{D0B5FA59-8460-4881-B400-AE10B49BCD20}"/>
    <cellStyle name="Normal 2 26 12 3 2" xfId="10511" xr:uid="{6B03FFBF-ED17-42FF-8B1A-EEDCECE33AEF}"/>
    <cellStyle name="Normal 2 26 12 3 3" xfId="10512" xr:uid="{53309C07-E5EA-4743-9E8E-AA4457E89849}"/>
    <cellStyle name="Normal 2 26 12 4" xfId="10513" xr:uid="{67B2A2C7-91A6-477E-A92A-A18C0D0153EB}"/>
    <cellStyle name="Normal 2 26 12 5" xfId="10514" xr:uid="{EBC4B81D-9E0C-45F7-BBF2-0EC44E6EA31C}"/>
    <cellStyle name="Normal 2 26 13" xfId="10515" xr:uid="{C9698A4D-5154-4634-A4F5-249FE6365D5E}"/>
    <cellStyle name="Normal 2 26 13 2" xfId="10516" xr:uid="{4BE48656-779C-4566-BF33-4F8B490DA215}"/>
    <cellStyle name="Normal 2 26 13 2 2" xfId="10517" xr:uid="{F67DCDD3-34FA-43C6-BA9D-1E55FB72489B}"/>
    <cellStyle name="Normal 2 26 13 2 3" xfId="10518" xr:uid="{58C98B8D-BE38-4C58-B4EE-759D5E5131E0}"/>
    <cellStyle name="Normal 2 26 13 3" xfId="10519" xr:uid="{B549B539-885D-47C4-8403-3367FAA21229}"/>
    <cellStyle name="Normal 2 26 13 3 2" xfId="10520" xr:uid="{DF0D14EE-AFE0-4914-88DC-D9338767247D}"/>
    <cellStyle name="Normal 2 26 13 3 3" xfId="10521" xr:uid="{DB7272C0-664E-4290-ACC1-D5166C8622F6}"/>
    <cellStyle name="Normal 2 26 13 4" xfId="10522" xr:uid="{0FAECF7A-1E25-4791-A40F-D62E5435DE3A}"/>
    <cellStyle name="Normal 2 26 13 5" xfId="10523" xr:uid="{923CF37A-B270-43AE-BDDD-C2341C7FE6A0}"/>
    <cellStyle name="Normal 2 26 14" xfId="10524" xr:uid="{F8154E0A-2142-45C9-82EB-496A2181A092}"/>
    <cellStyle name="Normal 2 26 14 2" xfId="10525" xr:uid="{6F4139A6-AEF5-47F9-9D33-0415CB38DB50}"/>
    <cellStyle name="Normal 2 26 14 2 2" xfId="10526" xr:uid="{CD53D2B3-5621-4490-8A5E-2AFF44ED341A}"/>
    <cellStyle name="Normal 2 26 14 2 3" xfId="10527" xr:uid="{811C06F4-3B32-46A6-9535-154FE93010C0}"/>
    <cellStyle name="Normal 2 26 14 3" xfId="10528" xr:uid="{2015C211-695C-4F85-BF61-2BE1608B1D43}"/>
    <cellStyle name="Normal 2 26 14 3 2" xfId="10529" xr:uid="{3E6C790D-AD41-4EA0-BFD9-7D1E1E531DC1}"/>
    <cellStyle name="Normal 2 26 14 3 3" xfId="10530" xr:uid="{AC8EF6D6-F8CF-411C-90AE-568AB64D0787}"/>
    <cellStyle name="Normal 2 26 14 4" xfId="10531" xr:uid="{22FCDD43-D6DE-4DB4-8323-E5FCF6BD26A2}"/>
    <cellStyle name="Normal 2 26 14 5" xfId="10532" xr:uid="{13B57844-6188-466E-9814-A0D1F173D69A}"/>
    <cellStyle name="Normal 2 26 15" xfId="10533" xr:uid="{0C4F75BB-0B8E-4D4B-B8CF-82CA874F26C3}"/>
    <cellStyle name="Normal 2 26 15 2" xfId="10534" xr:uid="{222C3A81-174A-47DA-91A3-46609F2A315B}"/>
    <cellStyle name="Normal 2 26 15 2 2" xfId="10535" xr:uid="{29FB0E43-88C8-41EF-AA6A-BC0B9431522C}"/>
    <cellStyle name="Normal 2 26 15 2 3" xfId="10536" xr:uid="{61DAD219-E617-4C6F-8F2C-066F2B42DD50}"/>
    <cellStyle name="Normal 2 26 15 3" xfId="10537" xr:uid="{A04BF2CF-1F8B-45D1-B040-09B24710F8D5}"/>
    <cellStyle name="Normal 2 26 15 3 2" xfId="10538" xr:uid="{1F73E23A-1A40-4CCC-BDA4-27784C470BF5}"/>
    <cellStyle name="Normal 2 26 15 3 3" xfId="10539" xr:uid="{102E14C1-43F1-4F51-9026-47C8369B90CB}"/>
    <cellStyle name="Normal 2 26 15 4" xfId="10540" xr:uid="{C8FFCBDA-DA7D-447B-803C-7BE1319F662C}"/>
    <cellStyle name="Normal 2 26 15 5" xfId="10541" xr:uid="{9776BF50-575B-444D-9910-143DE279C0CC}"/>
    <cellStyle name="Normal 2 26 16" xfId="10542" xr:uid="{42F0F92C-D96C-4EC7-A7D2-654154334C0D}"/>
    <cellStyle name="Normal 2 26 16 2" xfId="10543" xr:uid="{FA99820F-126A-4008-8938-1A36A00073F9}"/>
    <cellStyle name="Normal 2 26 16 2 2" xfId="10544" xr:uid="{1938CAC5-5F03-4854-89AC-09F0CAD95001}"/>
    <cellStyle name="Normal 2 26 16 2 3" xfId="10545" xr:uid="{4A6D4358-F734-4BFD-A1CF-D190877D464A}"/>
    <cellStyle name="Normal 2 26 16 3" xfId="10546" xr:uid="{DF8EB8E9-ED05-483A-BF9E-9F12C6DC96C0}"/>
    <cellStyle name="Normal 2 26 16 3 2" xfId="10547" xr:uid="{2385D796-D2E7-4FBF-868A-2D31E094016A}"/>
    <cellStyle name="Normal 2 26 16 3 3" xfId="10548" xr:uid="{0FA36A3D-1CE1-4D91-8C28-6A8FB978BFE2}"/>
    <cellStyle name="Normal 2 26 16 4" xfId="10549" xr:uid="{397A83D0-9318-450E-B660-B995F3670CB6}"/>
    <cellStyle name="Normal 2 26 16 5" xfId="10550" xr:uid="{72B3CE5B-27C7-4640-AB55-6EE2E5EC310D}"/>
    <cellStyle name="Normal 2 26 17" xfId="10551" xr:uid="{02E8D41E-C3EA-4C6F-8066-290081A380DA}"/>
    <cellStyle name="Normal 2 26 17 2" xfId="10552" xr:uid="{76961C10-A113-4297-ABE3-81D80B69BAC2}"/>
    <cellStyle name="Normal 2 26 17 2 2" xfId="10553" xr:uid="{8BE0C8CB-4784-49FA-B85A-ADBCD5E508F5}"/>
    <cellStyle name="Normal 2 26 17 2 3" xfId="10554" xr:uid="{6D57EE51-8DD1-4ADA-A3A6-E8198954747A}"/>
    <cellStyle name="Normal 2 26 17 3" xfId="10555" xr:uid="{1EE4F65C-06D6-4011-99CF-8AAE7D8DB27F}"/>
    <cellStyle name="Normal 2 26 17 3 2" xfId="10556" xr:uid="{1D81B950-5534-4A19-BDB2-F9AB7CD7828F}"/>
    <cellStyle name="Normal 2 26 17 3 3" xfId="10557" xr:uid="{370CC936-C16D-426B-A348-7AD50F2B905A}"/>
    <cellStyle name="Normal 2 26 17 4" xfId="10558" xr:uid="{6B59AFEF-2B5C-4F38-8E85-3F6E86AC6B84}"/>
    <cellStyle name="Normal 2 26 17 5" xfId="10559" xr:uid="{3255146E-B6C5-49E4-89BA-83CF616C8059}"/>
    <cellStyle name="Normal 2 26 18" xfId="10560" xr:uid="{975E7571-301D-4F29-A248-7D7FA045FA2D}"/>
    <cellStyle name="Normal 2 26 18 2" xfId="10561" xr:uid="{FDBB5045-18CE-4CBB-8FE1-A6EAC63A62EB}"/>
    <cellStyle name="Normal 2 26 18 2 2" xfId="10562" xr:uid="{5019ADE6-8DF6-468A-BA4F-4FAACE765740}"/>
    <cellStyle name="Normal 2 26 18 2 3" xfId="10563" xr:uid="{D190EE11-BE84-47F3-8EC1-32EC1B83198F}"/>
    <cellStyle name="Normal 2 26 18 3" xfId="10564" xr:uid="{7334BB19-495A-4E05-AE46-BD6935424F06}"/>
    <cellStyle name="Normal 2 26 18 3 2" xfId="10565" xr:uid="{1BB8DB0C-3DD7-4D39-8190-2B40C13E3BF3}"/>
    <cellStyle name="Normal 2 26 18 3 3" xfId="10566" xr:uid="{F4E3DE75-D75D-4DBE-A82A-5E9004381417}"/>
    <cellStyle name="Normal 2 26 18 4" xfId="10567" xr:uid="{7DF5D3D6-6EC5-46CE-9E2C-00AF19962579}"/>
    <cellStyle name="Normal 2 26 18 5" xfId="10568" xr:uid="{8DE86D07-D5F3-4FC1-8D7F-BCC9400C8B50}"/>
    <cellStyle name="Normal 2 26 19" xfId="10569" xr:uid="{90342368-0CBA-49B7-803F-3C9A282E0DCE}"/>
    <cellStyle name="Normal 2 26 19 2" xfId="10570" xr:uid="{D4EDD3C5-73EC-4210-B258-9EA8BF0EA2A9}"/>
    <cellStyle name="Normal 2 26 19 2 2" xfId="10571" xr:uid="{1D9FAFC6-9920-4ECC-8CA1-5B7E17180C25}"/>
    <cellStyle name="Normal 2 26 19 2 3" xfId="10572" xr:uid="{7F03B8F9-5FB2-41A0-8939-15D7044A7B74}"/>
    <cellStyle name="Normal 2 26 19 3" xfId="10573" xr:uid="{6DE2319B-7F7B-45DD-BB7E-CF50629ACF8E}"/>
    <cellStyle name="Normal 2 26 19 3 2" xfId="10574" xr:uid="{E0C1D44D-C2DF-4BF6-8DB1-193AD6C6549A}"/>
    <cellStyle name="Normal 2 26 19 3 3" xfId="10575" xr:uid="{6C7D50A4-E96F-4C1A-B3BA-F9C41A4A9044}"/>
    <cellStyle name="Normal 2 26 19 4" xfId="10576" xr:uid="{FE2D4B56-3BAC-41E4-9032-FC5A4D25AFA6}"/>
    <cellStyle name="Normal 2 26 19 5" xfId="10577" xr:uid="{26F8D163-7816-4441-A92A-161BAAD12D59}"/>
    <cellStyle name="Normal 2 26 2" xfId="10578" xr:uid="{CCB9D100-BEDF-4118-8A82-511E20B88E12}"/>
    <cellStyle name="Normal 2 26 2 2" xfId="10579" xr:uid="{C075EE69-2623-4D4B-B66D-F6999A7CBA28}"/>
    <cellStyle name="Normal 2 26 2 2 2" xfId="10580" xr:uid="{29FE29E2-D92C-42DF-8A34-2555A7FB5C4D}"/>
    <cellStyle name="Normal 2 26 2 2 3" xfId="10581" xr:uid="{B8BA6A41-B06D-4BC1-9714-CF3BE867083E}"/>
    <cellStyle name="Normal 2 26 2 3" xfId="10582" xr:uid="{D42A082D-A0AE-4C62-88B8-64F0D37ED84B}"/>
    <cellStyle name="Normal 2 26 2 3 2" xfId="10583" xr:uid="{23DF9ED4-17B0-4635-8EEC-F97EBEA406BF}"/>
    <cellStyle name="Normal 2 26 2 3 3" xfId="10584" xr:uid="{2C60CC32-C647-4028-BEF2-D2B7D3194200}"/>
    <cellStyle name="Normal 2 26 2 4" xfId="10585" xr:uid="{4666086A-B6F0-4619-BF2B-CFE5EBDC6710}"/>
    <cellStyle name="Normal 2 26 2 5" xfId="10586" xr:uid="{49647F41-6CD5-4AE2-879B-323380AAED53}"/>
    <cellStyle name="Normal 2 26 20" xfId="10587" xr:uid="{476EA96B-C293-4708-A1E3-DC83B414AB08}"/>
    <cellStyle name="Normal 2 26 20 2" xfId="10588" xr:uid="{5135AC62-4AAA-4DB6-BEAC-CEB54DE91216}"/>
    <cellStyle name="Normal 2 26 20 2 2" xfId="10589" xr:uid="{582F50FD-E041-4102-9D1E-56617FCBE14F}"/>
    <cellStyle name="Normal 2 26 20 2 3" xfId="10590" xr:uid="{A9E83F20-AD61-4165-A8D9-06F45CE3A97A}"/>
    <cellStyle name="Normal 2 26 20 3" xfId="10591" xr:uid="{EDADB6DF-4A78-4375-A5E8-3116DA49FB28}"/>
    <cellStyle name="Normal 2 26 20 3 2" xfId="10592" xr:uid="{37116BAA-B9D3-4F2F-ACA1-EE5D6FFA6801}"/>
    <cellStyle name="Normal 2 26 20 3 3" xfId="10593" xr:uid="{34A1C3E0-D46E-4660-88DC-1042C1252296}"/>
    <cellStyle name="Normal 2 26 20 4" xfId="10594" xr:uid="{A302D7A2-8955-4B67-B875-A8417F9FCFE8}"/>
    <cellStyle name="Normal 2 26 20 5" xfId="10595" xr:uid="{1131154A-CE9C-4927-B393-807ABC16A322}"/>
    <cellStyle name="Normal 2 26 21" xfId="10596" xr:uid="{111D59F5-C0B4-4BC5-8DE2-3306854F0D82}"/>
    <cellStyle name="Normal 2 26 21 2" xfId="10597" xr:uid="{B8F9F223-3951-4030-97E7-881B8FE5A68E}"/>
    <cellStyle name="Normal 2 26 21 2 2" xfId="10598" xr:uid="{2B1CBBE6-2BD9-49D6-8F66-A80E02AAFDF5}"/>
    <cellStyle name="Normal 2 26 21 2 3" xfId="10599" xr:uid="{CD78A7C5-DF3E-477E-ACE7-8DBC4664C217}"/>
    <cellStyle name="Normal 2 26 21 3" xfId="10600" xr:uid="{47CE351C-A9C7-42F0-9688-69AB721A55E0}"/>
    <cellStyle name="Normal 2 26 21 3 2" xfId="10601" xr:uid="{04191F60-609C-42EC-A53A-23D87DCB9641}"/>
    <cellStyle name="Normal 2 26 21 3 3" xfId="10602" xr:uid="{F5BB4ED0-F14B-468F-ACDD-4ED30E94B738}"/>
    <cellStyle name="Normal 2 26 21 4" xfId="10603" xr:uid="{9441FEB4-594F-4A49-B78C-8EE1940F27E6}"/>
    <cellStyle name="Normal 2 26 21 5" xfId="10604" xr:uid="{E0A75C85-71E1-4501-A14C-738488C79A93}"/>
    <cellStyle name="Normal 2 26 22" xfId="10605" xr:uid="{1384AF5C-4913-4BD5-BF15-92BDA5BAAF56}"/>
    <cellStyle name="Normal 2 26 22 2" xfId="10606" xr:uid="{6F8BCF02-906A-47BD-9A79-08ED3349DEA1}"/>
    <cellStyle name="Normal 2 26 22 2 2" xfId="10607" xr:uid="{F18D1BFB-B0E8-4F34-9F5E-ED40EF9CE33B}"/>
    <cellStyle name="Normal 2 26 22 2 3" xfId="10608" xr:uid="{5785F16E-2695-485F-B616-902A27A04AA1}"/>
    <cellStyle name="Normal 2 26 22 3" xfId="10609" xr:uid="{9D1DC88F-6008-4073-9CF7-DA2D028BE9C4}"/>
    <cellStyle name="Normal 2 26 22 3 2" xfId="10610" xr:uid="{8093FC13-85B4-46C9-92F4-643EA2B08525}"/>
    <cellStyle name="Normal 2 26 22 3 3" xfId="10611" xr:uid="{2B260C2D-38DE-4561-A820-0578FBEFFBB0}"/>
    <cellStyle name="Normal 2 26 22 4" xfId="10612" xr:uid="{B0C0A78E-2362-422F-9D16-C5B85A7737F2}"/>
    <cellStyle name="Normal 2 26 22 5" xfId="10613" xr:uid="{7CAC5439-0066-427B-83EB-0C02C9FC3144}"/>
    <cellStyle name="Normal 2 26 23" xfId="10614" xr:uid="{1B548F56-11B2-463B-8024-A6077C9DB021}"/>
    <cellStyle name="Normal 2 26 23 2" xfId="10615" xr:uid="{FC3AEF8B-CE6A-4BBD-A144-E1681EEB25FE}"/>
    <cellStyle name="Normal 2 26 23 2 2" xfId="10616" xr:uid="{70AA1471-C0A9-4A81-86E3-D00D4B678A41}"/>
    <cellStyle name="Normal 2 26 23 2 3" xfId="10617" xr:uid="{6E5DB6EE-78E6-43F7-B8B5-16626018ACA1}"/>
    <cellStyle name="Normal 2 26 23 3" xfId="10618" xr:uid="{68F6C6AD-1A3F-44E2-A2B4-C5B7AC0A3C4E}"/>
    <cellStyle name="Normal 2 26 23 3 2" xfId="10619" xr:uid="{A494AAF6-0DF0-4E19-9667-3AC3DF24700F}"/>
    <cellStyle name="Normal 2 26 23 3 3" xfId="10620" xr:uid="{8D205CCC-EE09-4F04-ADB5-B183E54C3A60}"/>
    <cellStyle name="Normal 2 26 23 4" xfId="10621" xr:uid="{CACC8BFC-DF44-4688-A512-F0C27212CD1C}"/>
    <cellStyle name="Normal 2 26 23 5" xfId="10622" xr:uid="{61D0AD98-007A-40E4-90D2-B21E085D25A3}"/>
    <cellStyle name="Normal 2 26 24" xfId="10623" xr:uid="{2ACBC4EB-F6D3-40D8-BB9F-9D13DE1A82A3}"/>
    <cellStyle name="Normal 2 26 24 2" xfId="10624" xr:uid="{1F59EBC3-89E4-4360-938C-E0AC01D7EA5E}"/>
    <cellStyle name="Normal 2 26 24 3" xfId="10625" xr:uid="{8B4656A4-3F7D-474D-A308-D1A05AAC73D9}"/>
    <cellStyle name="Normal 2 26 25" xfId="10626" xr:uid="{6219B092-C05A-43E0-9ECF-5B1283BB0470}"/>
    <cellStyle name="Normal 2 26 25 2" xfId="10627" xr:uid="{7EECB9E4-E7F5-4FB6-A70F-6A9595C02DEB}"/>
    <cellStyle name="Normal 2 26 25 3" xfId="10628" xr:uid="{DCD77B84-55F9-4753-AB65-6AB5087799E5}"/>
    <cellStyle name="Normal 2 26 26" xfId="10629" xr:uid="{AAA3183C-DBE3-4654-AC31-B0A60D38EBC7}"/>
    <cellStyle name="Normal 2 26 27" xfId="10630" xr:uid="{5234C696-C8C9-4944-9091-D9B0DFB29AC4}"/>
    <cellStyle name="Normal 2 26 3" xfId="10631" xr:uid="{78E42538-F9EF-4A83-AE6C-E4B2972C3CC0}"/>
    <cellStyle name="Normal 2 26 3 2" xfId="10632" xr:uid="{1927BAD9-95DE-429F-A730-39A79EDA3987}"/>
    <cellStyle name="Normal 2 26 3 2 2" xfId="10633" xr:uid="{76CACAF4-F143-419D-ACD5-43D0501046A0}"/>
    <cellStyle name="Normal 2 26 3 2 3" xfId="10634" xr:uid="{5B3A12E4-4B18-42BF-A40E-D116CBD3A7A6}"/>
    <cellStyle name="Normal 2 26 3 3" xfId="10635" xr:uid="{0DEA7D62-1E60-4E1D-B543-D2CC613DFC60}"/>
    <cellStyle name="Normal 2 26 3 3 2" xfId="10636" xr:uid="{298EFFBF-2C47-444A-BECA-DB3E36E7602F}"/>
    <cellStyle name="Normal 2 26 3 3 3" xfId="10637" xr:uid="{2B9202DB-7F95-4420-8A66-D3C040836DBC}"/>
    <cellStyle name="Normal 2 26 3 4" xfId="10638" xr:uid="{1D0F7BE2-1B87-40C7-B083-C754B2693692}"/>
    <cellStyle name="Normal 2 26 3 5" xfId="10639" xr:uid="{3DC134FE-79FC-48D9-B13C-78C6A0F2A7B7}"/>
    <cellStyle name="Normal 2 26 4" xfId="10640" xr:uid="{6BB07A52-D30A-48AD-B96C-E19302B7F33A}"/>
    <cellStyle name="Normal 2 26 4 2" xfId="10641" xr:uid="{7A10ADB5-C4D2-46CC-9DDA-649D3069698A}"/>
    <cellStyle name="Normal 2 26 4 2 2" xfId="10642" xr:uid="{A6E10D47-4685-4782-9F75-3AA72442C545}"/>
    <cellStyle name="Normal 2 26 4 2 3" xfId="10643" xr:uid="{A025C5CF-CA15-4D45-B598-80FCDF78CD8F}"/>
    <cellStyle name="Normal 2 26 4 3" xfId="10644" xr:uid="{8AD32DB0-4008-4DED-A4A8-079D11CF0BEF}"/>
    <cellStyle name="Normal 2 26 4 3 2" xfId="10645" xr:uid="{1F8C0174-4FD6-427A-9390-F763C6DCEE91}"/>
    <cellStyle name="Normal 2 26 4 3 3" xfId="10646" xr:uid="{226E7DA5-5794-41ED-B29D-F2A1B857C890}"/>
    <cellStyle name="Normal 2 26 4 4" xfId="10647" xr:uid="{7BE6E50A-27A3-415B-93D0-F697EDE097AE}"/>
    <cellStyle name="Normal 2 26 4 5" xfId="10648" xr:uid="{533BFAAC-F093-44F9-97EA-CD79BC2EF95C}"/>
    <cellStyle name="Normal 2 26 5" xfId="10649" xr:uid="{A1EDD9ED-9587-4078-81A1-DB92BD926CB4}"/>
    <cellStyle name="Normal 2 26 5 2" xfId="10650" xr:uid="{6929FEE8-DAE3-4D1F-B6D3-40A93806B7A5}"/>
    <cellStyle name="Normal 2 26 5 2 2" xfId="10651" xr:uid="{6CAE6A61-7820-4D9D-B20F-FD6F945D0917}"/>
    <cellStyle name="Normal 2 26 5 2 3" xfId="10652" xr:uid="{C3C0F16B-EF9F-498A-93F7-8BC462AE8FEF}"/>
    <cellStyle name="Normal 2 26 5 3" xfId="10653" xr:uid="{A83A9324-67FB-4BC7-9B82-0DCAE8B5334B}"/>
    <cellStyle name="Normal 2 26 5 3 2" xfId="10654" xr:uid="{69371958-050F-40E8-9032-325CC53D7399}"/>
    <cellStyle name="Normal 2 26 5 3 3" xfId="10655" xr:uid="{1361AC01-5A6C-4016-9BAD-5835D0FE02FF}"/>
    <cellStyle name="Normal 2 26 5 4" xfId="10656" xr:uid="{CC4216C1-0560-42A2-BDEB-14CA7006AB0C}"/>
    <cellStyle name="Normal 2 26 5 5" xfId="10657" xr:uid="{B1418C5C-F07D-4108-9CA7-95AD17382D0B}"/>
    <cellStyle name="Normal 2 26 6" xfId="10658" xr:uid="{D8B2D15B-C31F-4666-BDE9-FE8DF3BC6502}"/>
    <cellStyle name="Normal 2 26 6 2" xfId="10659" xr:uid="{E0852169-0487-4E06-A490-8F45592EB9C3}"/>
    <cellStyle name="Normal 2 26 6 2 2" xfId="10660" xr:uid="{484AE455-4764-4AA0-8DA2-9B648D85D853}"/>
    <cellStyle name="Normal 2 26 6 2 3" xfId="10661" xr:uid="{FCFBA52E-FF30-4ABF-B467-0A04651106D2}"/>
    <cellStyle name="Normal 2 26 6 3" xfId="10662" xr:uid="{2F255BB3-00BA-43CA-A50F-E70EC673A0B2}"/>
    <cellStyle name="Normal 2 26 6 3 2" xfId="10663" xr:uid="{329B6F27-836C-4331-8D8B-22872D21FAAD}"/>
    <cellStyle name="Normal 2 26 6 3 3" xfId="10664" xr:uid="{476088DB-3E2D-4338-9EDE-499425DEDF22}"/>
    <cellStyle name="Normal 2 26 6 4" xfId="10665" xr:uid="{1F622D51-21E0-41CE-8255-D67266B0FCE1}"/>
    <cellStyle name="Normal 2 26 6 5" xfId="10666" xr:uid="{50599267-A507-4687-9DF7-CC3C0A600AAB}"/>
    <cellStyle name="Normal 2 26 7" xfId="10667" xr:uid="{53D7C069-045A-46C3-8508-2E012647660C}"/>
    <cellStyle name="Normal 2 26 7 2" xfId="10668" xr:uid="{787D2253-9453-4520-84BB-A7620D2C6AE2}"/>
    <cellStyle name="Normal 2 26 7 2 2" xfId="10669" xr:uid="{16A2980C-5F6C-4882-8DCF-AB8582A27594}"/>
    <cellStyle name="Normal 2 26 7 2 3" xfId="10670" xr:uid="{250903D8-1D3C-4616-9D24-209062774FA6}"/>
    <cellStyle name="Normal 2 26 7 3" xfId="10671" xr:uid="{ADB860C9-A27D-4203-81EE-AAC287B75D9E}"/>
    <cellStyle name="Normal 2 26 7 3 2" xfId="10672" xr:uid="{7C8547A0-FF33-47C5-9F7E-29D9D368FCBF}"/>
    <cellStyle name="Normal 2 26 7 3 3" xfId="10673" xr:uid="{FE8E5B36-6F9C-4FA9-9DE2-8C4BA01DC197}"/>
    <cellStyle name="Normal 2 26 7 4" xfId="10674" xr:uid="{A8461D72-610B-4B30-B2B8-C08CC7362B1C}"/>
    <cellStyle name="Normal 2 26 7 5" xfId="10675" xr:uid="{2973F237-6FDC-4387-B152-E24CBB6EEFCF}"/>
    <cellStyle name="Normal 2 26 8" xfId="10676" xr:uid="{3DFE2B04-5D83-41E6-9D0D-A1742B2328D9}"/>
    <cellStyle name="Normal 2 26 8 2" xfId="10677" xr:uid="{DC4CD20B-E2B7-4A1A-9717-A7EFD98344B1}"/>
    <cellStyle name="Normal 2 26 8 2 2" xfId="10678" xr:uid="{BC628B80-AC52-4427-8FEA-5CD44C660D2C}"/>
    <cellStyle name="Normal 2 26 8 2 3" xfId="10679" xr:uid="{5BF626CC-88D2-46B9-AB6C-7D1CE2D1331E}"/>
    <cellStyle name="Normal 2 26 8 3" xfId="10680" xr:uid="{8B8ED4B9-E3B9-49A8-A03D-8563672F7441}"/>
    <cellStyle name="Normal 2 26 8 3 2" xfId="10681" xr:uid="{A5D233D8-B8CD-4DF5-89F3-1D322D8816CC}"/>
    <cellStyle name="Normal 2 26 8 3 3" xfId="10682" xr:uid="{2164388F-3F69-4136-9412-524F35699483}"/>
    <cellStyle name="Normal 2 26 8 4" xfId="10683" xr:uid="{8E516ADF-A0DA-4FD3-8424-0FB9F3A5098C}"/>
    <cellStyle name="Normal 2 26 8 5" xfId="10684" xr:uid="{66D25B72-06FB-4491-8437-BE047FBA0FE3}"/>
    <cellStyle name="Normal 2 26 9" xfId="10685" xr:uid="{ED937121-3469-43AE-919A-5FCF0E22C700}"/>
    <cellStyle name="Normal 2 26 9 2" xfId="10686" xr:uid="{DB77D81C-B462-4BA3-BF3D-9F22184D18D0}"/>
    <cellStyle name="Normal 2 26 9 2 2" xfId="10687" xr:uid="{DC24471B-96D9-46EB-B0AE-D77BA3EAF3C8}"/>
    <cellStyle name="Normal 2 26 9 2 3" xfId="10688" xr:uid="{E532901B-AF58-4A46-9E33-53CDD6530DAB}"/>
    <cellStyle name="Normal 2 26 9 3" xfId="10689" xr:uid="{B7F467FD-D65D-4AFD-B307-05D966305E60}"/>
    <cellStyle name="Normal 2 26 9 3 2" xfId="10690" xr:uid="{BF58BC6B-CCB7-47D1-9028-A97518837A8C}"/>
    <cellStyle name="Normal 2 26 9 3 3" xfId="10691" xr:uid="{A2A0FD2E-A4C3-4305-889A-8330AE88A9CA}"/>
    <cellStyle name="Normal 2 26 9 4" xfId="10692" xr:uid="{F5988E84-CB17-49B6-B04F-AC76BB615769}"/>
    <cellStyle name="Normal 2 26 9 5" xfId="10693" xr:uid="{E56E95FD-3E20-4C54-9619-9AB00FF6628F}"/>
    <cellStyle name="Normal 2 27" xfId="10694" xr:uid="{FF11B033-B5A3-4AA6-88D2-F8C37B659684}"/>
    <cellStyle name="Normal 2 27 10" xfId="10695" xr:uid="{BFD2235F-0659-4AD1-A9DE-A98ABB0D2DF6}"/>
    <cellStyle name="Normal 2 27 10 2" xfId="10696" xr:uid="{06A7F557-EA73-4843-84E3-2DE0D7FE5EF5}"/>
    <cellStyle name="Normal 2 27 10 2 2" xfId="10697" xr:uid="{AFE06BE4-79F7-41C9-864F-2BA246E78214}"/>
    <cellStyle name="Normal 2 27 10 2 3" xfId="10698" xr:uid="{264975BC-3942-4279-99EB-EFECBBE2A408}"/>
    <cellStyle name="Normal 2 27 10 3" xfId="10699" xr:uid="{7D7D39EE-B5A1-43D2-9464-9CAF1370D863}"/>
    <cellStyle name="Normal 2 27 10 3 2" xfId="10700" xr:uid="{00E4F610-7852-4D39-BB26-0947DE217A59}"/>
    <cellStyle name="Normal 2 27 10 3 3" xfId="10701" xr:uid="{182F0E85-54E8-4711-BF05-C966C1D98194}"/>
    <cellStyle name="Normal 2 27 10 4" xfId="10702" xr:uid="{14D92E5F-7E92-4998-B49F-A4E20AD1FF1F}"/>
    <cellStyle name="Normal 2 27 10 5" xfId="10703" xr:uid="{05D53BDA-7F62-49F5-BDEE-4F056F254D2A}"/>
    <cellStyle name="Normal 2 27 11" xfId="10704" xr:uid="{F3EB3EED-A01F-4356-B685-484ADB60EF00}"/>
    <cellStyle name="Normal 2 27 11 2" xfId="10705" xr:uid="{383BA37F-A2D0-4A7F-8471-A95BF979D3B0}"/>
    <cellStyle name="Normal 2 27 11 2 2" xfId="10706" xr:uid="{A6BE9FEB-244A-4188-8E9F-2106FC7E5716}"/>
    <cellStyle name="Normal 2 27 11 2 3" xfId="10707" xr:uid="{963A6028-C61F-45B8-A9E7-610C373160F7}"/>
    <cellStyle name="Normal 2 27 11 3" xfId="10708" xr:uid="{0A4A6A53-862E-4A2C-A33F-464446EDC368}"/>
    <cellStyle name="Normal 2 27 11 3 2" xfId="10709" xr:uid="{E92A1ABB-21CD-4299-AF1A-34D880BF53C9}"/>
    <cellStyle name="Normal 2 27 11 3 3" xfId="10710" xr:uid="{BF8174D6-EECF-46EA-82A0-C73782897100}"/>
    <cellStyle name="Normal 2 27 11 4" xfId="10711" xr:uid="{3D887FD1-DE08-4DDC-9643-3BF08EC6B284}"/>
    <cellStyle name="Normal 2 27 11 5" xfId="10712" xr:uid="{F7284F2D-790A-40B4-AD0E-3EC1878ABCD1}"/>
    <cellStyle name="Normal 2 27 12" xfId="10713" xr:uid="{0A8D0631-78F3-4666-A486-BDC85E15FB22}"/>
    <cellStyle name="Normal 2 27 12 2" xfId="10714" xr:uid="{8E874B7B-090C-48E4-8EA5-4EA4A47143DD}"/>
    <cellStyle name="Normal 2 27 12 2 2" xfId="10715" xr:uid="{243408CE-6091-456A-BBE1-9E3559F5C8A4}"/>
    <cellStyle name="Normal 2 27 12 2 3" xfId="10716" xr:uid="{7A57FE57-3F91-4411-9F22-123D6DEE6D9D}"/>
    <cellStyle name="Normal 2 27 12 3" xfId="10717" xr:uid="{D08305EF-8132-4C56-8B83-5D9FBD5F1495}"/>
    <cellStyle name="Normal 2 27 12 3 2" xfId="10718" xr:uid="{6B4AF6FA-2F68-4D0C-964B-574CC3D04B5F}"/>
    <cellStyle name="Normal 2 27 12 3 3" xfId="10719" xr:uid="{54B3CDC1-2ABB-4034-8E8F-77BEF48CADF1}"/>
    <cellStyle name="Normal 2 27 12 4" xfId="10720" xr:uid="{B2FC30C6-D09F-440D-BBC0-58D4145FC9A2}"/>
    <cellStyle name="Normal 2 27 12 5" xfId="10721" xr:uid="{D56FB81C-FCEA-4929-BCC7-DEAF84EB66DE}"/>
    <cellStyle name="Normal 2 27 13" xfId="10722" xr:uid="{12CD24AF-6ECD-487F-9DFA-1F51BA143D84}"/>
    <cellStyle name="Normal 2 27 13 2" xfId="10723" xr:uid="{ACA2E869-BA06-4BC1-B730-5E87A6EFA247}"/>
    <cellStyle name="Normal 2 27 13 2 2" xfId="10724" xr:uid="{D9CF8ECA-5ED0-4C2C-A89D-C5590C7A39F4}"/>
    <cellStyle name="Normal 2 27 13 2 3" xfId="10725" xr:uid="{89DF6D5E-1E79-4762-8C98-C0CED6431E98}"/>
    <cellStyle name="Normal 2 27 13 3" xfId="10726" xr:uid="{ABC534F6-18BC-423D-B844-072F0EF68917}"/>
    <cellStyle name="Normal 2 27 13 3 2" xfId="10727" xr:uid="{ED7D6939-E248-4E6E-8D54-962A21261BA4}"/>
    <cellStyle name="Normal 2 27 13 3 3" xfId="10728" xr:uid="{5961D0A4-24AE-4B84-9767-3F7D937B3F8A}"/>
    <cellStyle name="Normal 2 27 13 4" xfId="10729" xr:uid="{79A9CA28-C710-46FE-9981-1C4FE9B1C0C5}"/>
    <cellStyle name="Normal 2 27 13 5" xfId="10730" xr:uid="{CDC48DE6-AD97-475B-9472-DF89ABF47E1D}"/>
    <cellStyle name="Normal 2 27 14" xfId="10731" xr:uid="{4FEC8610-555F-4C9A-97AE-03737859BB08}"/>
    <cellStyle name="Normal 2 27 14 2" xfId="10732" xr:uid="{F4A03026-A351-4494-B757-B73BC607C017}"/>
    <cellStyle name="Normal 2 27 14 2 2" xfId="10733" xr:uid="{3C74CBD5-324D-4D2A-B195-FE94629AE636}"/>
    <cellStyle name="Normal 2 27 14 2 3" xfId="10734" xr:uid="{D6F9B87B-D819-472D-863C-4BE8FB8A5D3D}"/>
    <cellStyle name="Normal 2 27 14 3" xfId="10735" xr:uid="{028A1BC2-3D0A-4F81-B977-CB01882E0F61}"/>
    <cellStyle name="Normal 2 27 14 3 2" xfId="10736" xr:uid="{E0640CC3-F81C-48C2-95EB-F0FC70F1757D}"/>
    <cellStyle name="Normal 2 27 14 3 3" xfId="10737" xr:uid="{C3F1C26B-17BC-446F-828A-125540379CFE}"/>
    <cellStyle name="Normal 2 27 14 4" xfId="10738" xr:uid="{F5EA8192-D907-4D0F-AD25-7715A4A49788}"/>
    <cellStyle name="Normal 2 27 14 5" xfId="10739" xr:uid="{51C24535-C63F-4CD6-9787-7C6B340057F4}"/>
    <cellStyle name="Normal 2 27 15" xfId="10740" xr:uid="{7419E9B2-8AD8-4D43-92FB-828FF4C26B55}"/>
    <cellStyle name="Normal 2 27 15 2" xfId="10741" xr:uid="{EC3F564D-2449-4278-BAF5-2ECCBEA45B09}"/>
    <cellStyle name="Normal 2 27 15 2 2" xfId="10742" xr:uid="{84B4CE64-B55C-420A-A406-F12466F25549}"/>
    <cellStyle name="Normal 2 27 15 2 3" xfId="10743" xr:uid="{B9B854D3-83AC-4E74-AD29-324B0911C937}"/>
    <cellStyle name="Normal 2 27 15 3" xfId="10744" xr:uid="{61CD521A-63D5-436E-BDF9-1ECEC6375268}"/>
    <cellStyle name="Normal 2 27 15 3 2" xfId="10745" xr:uid="{C718E2CC-BF7A-426D-A0D5-8021A6679C68}"/>
    <cellStyle name="Normal 2 27 15 3 3" xfId="10746" xr:uid="{7B7210C7-F284-4345-866B-4F6C971766FF}"/>
    <cellStyle name="Normal 2 27 15 4" xfId="10747" xr:uid="{69DF7711-6A51-4974-B3D7-8D7C015A599D}"/>
    <cellStyle name="Normal 2 27 15 5" xfId="10748" xr:uid="{E6AE0D19-CEE4-4FB7-AC37-A15B8163CAB2}"/>
    <cellStyle name="Normal 2 27 16" xfId="10749" xr:uid="{88793C5E-7C78-441E-83BF-3E64F8A454C1}"/>
    <cellStyle name="Normal 2 27 16 2" xfId="10750" xr:uid="{9F429584-9BF3-473C-995B-EA45845758C8}"/>
    <cellStyle name="Normal 2 27 16 2 2" xfId="10751" xr:uid="{DFFE7A7E-E4B3-48C6-B61B-DD3520F20258}"/>
    <cellStyle name="Normal 2 27 16 2 3" xfId="10752" xr:uid="{96AE7D24-3AB0-47DD-BEC2-114A0F0DF973}"/>
    <cellStyle name="Normal 2 27 16 3" xfId="10753" xr:uid="{FBD8C2B3-F53A-49CD-AB9B-2C8DB4DCBBDC}"/>
    <cellStyle name="Normal 2 27 16 3 2" xfId="10754" xr:uid="{AC2B1F9D-21A3-4D80-A9B8-820841E3FD1C}"/>
    <cellStyle name="Normal 2 27 16 3 3" xfId="10755" xr:uid="{0A392E9C-4407-4F54-A42B-9388A27ECC78}"/>
    <cellStyle name="Normal 2 27 16 4" xfId="10756" xr:uid="{6D2DECEA-1767-4025-8FA0-77CEBDC835C7}"/>
    <cellStyle name="Normal 2 27 16 5" xfId="10757" xr:uid="{D9387C3E-4835-4794-A827-A72CA6323060}"/>
    <cellStyle name="Normal 2 27 17" xfId="10758" xr:uid="{BE2C269C-8073-4F10-8E11-0CF54219424B}"/>
    <cellStyle name="Normal 2 27 17 2" xfId="10759" xr:uid="{FCEBA3B6-73A9-403C-8618-395DAC029406}"/>
    <cellStyle name="Normal 2 27 17 2 2" xfId="10760" xr:uid="{E46EAB16-095B-4A34-B559-455C8A69079F}"/>
    <cellStyle name="Normal 2 27 17 2 3" xfId="10761" xr:uid="{53497ED7-C695-4B59-886B-0D5B28C81995}"/>
    <cellStyle name="Normal 2 27 17 3" xfId="10762" xr:uid="{43C22DB5-7D7D-4031-BDC4-0C4F4B291CFA}"/>
    <cellStyle name="Normal 2 27 17 3 2" xfId="10763" xr:uid="{54C939B7-6813-455C-B53C-D832E6B6DD8B}"/>
    <cellStyle name="Normal 2 27 17 3 3" xfId="10764" xr:uid="{E0E02038-4639-4F13-9743-AB936133FCF0}"/>
    <cellStyle name="Normal 2 27 17 4" xfId="10765" xr:uid="{B2EB904A-1790-4D97-88C9-8E8A102A3D60}"/>
    <cellStyle name="Normal 2 27 17 5" xfId="10766" xr:uid="{C6A453C1-0954-4BF2-AA27-1CC20F70EF13}"/>
    <cellStyle name="Normal 2 27 18" xfId="10767" xr:uid="{6EAA6705-2022-4945-ADDA-7B9CE78E0546}"/>
    <cellStyle name="Normal 2 27 18 2" xfId="10768" xr:uid="{BC23E527-20ED-4726-9066-35762B84E003}"/>
    <cellStyle name="Normal 2 27 18 2 2" xfId="10769" xr:uid="{9E5E93F6-6E1E-496E-9430-0B7271917408}"/>
    <cellStyle name="Normal 2 27 18 2 3" xfId="10770" xr:uid="{D43399EB-B5F1-4305-BF41-3694908DF409}"/>
    <cellStyle name="Normal 2 27 18 3" xfId="10771" xr:uid="{547EA666-4392-4414-96E8-08137C68923E}"/>
    <cellStyle name="Normal 2 27 18 3 2" xfId="10772" xr:uid="{82FF0998-FE26-4A5C-A4A4-DC532AED1F82}"/>
    <cellStyle name="Normal 2 27 18 3 3" xfId="10773" xr:uid="{98ABFEB5-432B-4B20-B12B-8A533C2795BE}"/>
    <cellStyle name="Normal 2 27 18 4" xfId="10774" xr:uid="{B0F51600-A025-437A-9493-776FE9E759FE}"/>
    <cellStyle name="Normal 2 27 18 5" xfId="10775" xr:uid="{B3B5C5D8-6E35-4141-8031-4F1321B1DC5D}"/>
    <cellStyle name="Normal 2 27 19" xfId="10776" xr:uid="{A33C77D7-3F5F-4C5E-9717-BB827EDAA066}"/>
    <cellStyle name="Normal 2 27 19 2" xfId="10777" xr:uid="{DB64382C-8738-454B-BCB1-8789AAB5BC90}"/>
    <cellStyle name="Normal 2 27 19 2 2" xfId="10778" xr:uid="{A1A89D79-70A1-4DD5-802F-ED9F38FA2DE9}"/>
    <cellStyle name="Normal 2 27 19 2 3" xfId="10779" xr:uid="{1EC152EC-D741-4693-B0D4-261028F30765}"/>
    <cellStyle name="Normal 2 27 19 3" xfId="10780" xr:uid="{116DA04A-BDE1-4F01-9AC5-A75CDDDF5CC6}"/>
    <cellStyle name="Normal 2 27 19 3 2" xfId="10781" xr:uid="{C11D8038-6E39-4ECE-BB8D-367038A8138D}"/>
    <cellStyle name="Normal 2 27 19 3 3" xfId="10782" xr:uid="{09386456-C3C0-461B-A558-B9952423E83D}"/>
    <cellStyle name="Normal 2 27 19 4" xfId="10783" xr:uid="{BE159A08-8491-49EB-A021-A9878327A941}"/>
    <cellStyle name="Normal 2 27 19 5" xfId="10784" xr:uid="{108F3C46-0891-43A5-9109-76F76FD2AECB}"/>
    <cellStyle name="Normal 2 27 2" xfId="10785" xr:uid="{2B957DB3-2FAD-4AFD-AB38-CA6859354DBF}"/>
    <cellStyle name="Normal 2 27 2 2" xfId="10786" xr:uid="{33B98906-3E0C-48D8-B906-1723B93FF545}"/>
    <cellStyle name="Normal 2 27 2 2 2" xfId="10787" xr:uid="{4AEBD629-1A83-4F03-B8F2-A5E43F1AC5DA}"/>
    <cellStyle name="Normal 2 27 2 2 3" xfId="10788" xr:uid="{732D1C56-3818-4942-9ED0-0A01E128ACD8}"/>
    <cellStyle name="Normal 2 27 2 3" xfId="10789" xr:uid="{8AAADF5F-F24C-48D9-9C6F-1DE13511326F}"/>
    <cellStyle name="Normal 2 27 2 3 2" xfId="10790" xr:uid="{6EB24620-0AAE-4143-A889-72D1BE8573AE}"/>
    <cellStyle name="Normal 2 27 2 3 3" xfId="10791" xr:uid="{F2E11040-4554-4378-9E26-827165047C66}"/>
    <cellStyle name="Normal 2 27 2 4" xfId="10792" xr:uid="{94769543-7158-4862-B141-A1020324B616}"/>
    <cellStyle name="Normal 2 27 2 5" xfId="10793" xr:uid="{34DF33C7-530E-4CA2-B6DD-A3FDA3CE11A1}"/>
    <cellStyle name="Normal 2 27 20" xfId="10794" xr:uid="{895EA3AD-A606-4C73-A00D-1D107AB30EA7}"/>
    <cellStyle name="Normal 2 27 20 2" xfId="10795" xr:uid="{D80AFC50-A1E6-4B20-9130-AEFDF6B690B2}"/>
    <cellStyle name="Normal 2 27 20 2 2" xfId="10796" xr:uid="{2549C6E2-DD20-40D8-91C5-B36FD0292B00}"/>
    <cellStyle name="Normal 2 27 20 2 3" xfId="10797" xr:uid="{17EF4226-58C8-4C19-AF40-6F0AB7C6C548}"/>
    <cellStyle name="Normal 2 27 20 3" xfId="10798" xr:uid="{6AA16E46-0940-4B99-A72B-4F5DA6DB10A8}"/>
    <cellStyle name="Normal 2 27 20 3 2" xfId="10799" xr:uid="{828F4BCD-C2EF-474B-9603-32D195D7A887}"/>
    <cellStyle name="Normal 2 27 20 3 3" xfId="10800" xr:uid="{FCA7FE29-E537-45D5-87A7-D6FD5A3DB306}"/>
    <cellStyle name="Normal 2 27 20 4" xfId="10801" xr:uid="{1EEF25D2-AAA4-4B82-8B3A-029A28F543D9}"/>
    <cellStyle name="Normal 2 27 20 5" xfId="10802" xr:uid="{B981D171-018E-456C-96C2-3FCB024829A0}"/>
    <cellStyle name="Normal 2 27 21" xfId="10803" xr:uid="{A717EB89-2402-42B5-B6F8-9012BE9FBCF0}"/>
    <cellStyle name="Normal 2 27 21 2" xfId="10804" xr:uid="{E8AA3521-C869-46AE-BA9E-E387FD56E930}"/>
    <cellStyle name="Normal 2 27 21 2 2" xfId="10805" xr:uid="{9077B81A-AD88-46AE-AE9B-9469A8B45507}"/>
    <cellStyle name="Normal 2 27 21 2 3" xfId="10806" xr:uid="{7FBDB201-1126-4E71-B03E-9709200E17EA}"/>
    <cellStyle name="Normal 2 27 21 3" xfId="10807" xr:uid="{C8701C9D-D64B-4696-B076-B7B8B4A1878E}"/>
    <cellStyle name="Normal 2 27 21 3 2" xfId="10808" xr:uid="{A1CAF533-7F09-4508-899F-5B77AB267305}"/>
    <cellStyle name="Normal 2 27 21 3 3" xfId="10809" xr:uid="{822FB5AE-18FC-4E64-907F-AAF120283799}"/>
    <cellStyle name="Normal 2 27 21 4" xfId="10810" xr:uid="{B3E1584E-90B5-44FE-A038-C0DB294016B7}"/>
    <cellStyle name="Normal 2 27 21 5" xfId="10811" xr:uid="{D53564ED-46C9-49B7-9AFD-42DDD4F3141B}"/>
    <cellStyle name="Normal 2 27 22" xfId="10812" xr:uid="{5A531A23-74FC-4267-AAE5-52D3110D3382}"/>
    <cellStyle name="Normal 2 27 22 2" xfId="10813" xr:uid="{9ABCFA8F-B150-4BEF-B20A-B0E6C9ADD566}"/>
    <cellStyle name="Normal 2 27 22 2 2" xfId="10814" xr:uid="{3FE76646-4440-4072-8374-86A4379C7502}"/>
    <cellStyle name="Normal 2 27 22 2 3" xfId="10815" xr:uid="{C046F752-597A-42AC-8B39-DE58237CC10E}"/>
    <cellStyle name="Normal 2 27 22 3" xfId="10816" xr:uid="{6223AECA-8F8E-423F-A544-A89DCB3373C7}"/>
    <cellStyle name="Normal 2 27 22 3 2" xfId="10817" xr:uid="{ACAD80B5-AC32-480D-B1C8-64A7B6C3159D}"/>
    <cellStyle name="Normal 2 27 22 3 3" xfId="10818" xr:uid="{B9CDACBD-04DC-4DF4-B800-6FCF58BD3674}"/>
    <cellStyle name="Normal 2 27 22 4" xfId="10819" xr:uid="{E3356E5A-1FB4-4188-8FD2-CBDA124538AD}"/>
    <cellStyle name="Normal 2 27 22 5" xfId="10820" xr:uid="{E9CFB57C-A3EE-46D3-BB4E-7AB24EF520EF}"/>
    <cellStyle name="Normal 2 27 23" xfId="10821" xr:uid="{6989DF71-1A21-4CAF-B940-2485CCB08DF6}"/>
    <cellStyle name="Normal 2 27 23 2" xfId="10822" xr:uid="{85F90388-86FD-4E99-A6C4-947E42B8C857}"/>
    <cellStyle name="Normal 2 27 23 2 2" xfId="10823" xr:uid="{B8EA7D84-9C8F-4BF4-976E-F0FF181A32D5}"/>
    <cellStyle name="Normal 2 27 23 2 3" xfId="10824" xr:uid="{0E3DCEBB-4645-48D2-820E-7EC0CF00A80E}"/>
    <cellStyle name="Normal 2 27 23 3" xfId="10825" xr:uid="{A4936A47-5224-4E3E-A3DB-39346457B1C5}"/>
    <cellStyle name="Normal 2 27 23 3 2" xfId="10826" xr:uid="{AEB8A6C1-1609-4086-B3ED-79B557D5E9F5}"/>
    <cellStyle name="Normal 2 27 23 3 3" xfId="10827" xr:uid="{585B0603-2FBB-41D0-824D-222E55EB93A6}"/>
    <cellStyle name="Normal 2 27 23 4" xfId="10828" xr:uid="{FF48BBF4-66EE-4CD3-8ACD-11FDE1617134}"/>
    <cellStyle name="Normal 2 27 23 5" xfId="10829" xr:uid="{2DDB026E-EEB2-4DB1-9F3D-919E830A48AB}"/>
    <cellStyle name="Normal 2 27 24" xfId="10830" xr:uid="{F770BB2F-4746-4E03-AF16-87E3C508718B}"/>
    <cellStyle name="Normal 2 27 24 2" xfId="10831" xr:uid="{745D744A-9E4A-465F-84BD-1A6815BF9520}"/>
    <cellStyle name="Normal 2 27 24 3" xfId="10832" xr:uid="{660E6E5B-3531-4106-901C-93A891E40D50}"/>
    <cellStyle name="Normal 2 27 25" xfId="10833" xr:uid="{06DD511A-7549-485B-AB57-41921167D744}"/>
    <cellStyle name="Normal 2 27 25 2" xfId="10834" xr:uid="{0041285C-107C-4AA5-8FCB-7C5FF8B21D6A}"/>
    <cellStyle name="Normal 2 27 25 3" xfId="10835" xr:uid="{53E8B69E-4A7C-4EFA-AB78-65FD83D39E81}"/>
    <cellStyle name="Normal 2 27 26" xfId="10836" xr:uid="{F442317D-6C75-474B-BE6B-874E2F81AAF2}"/>
    <cellStyle name="Normal 2 27 27" xfId="10837" xr:uid="{875720A2-264E-40BC-97D2-08118E4B0609}"/>
    <cellStyle name="Normal 2 27 3" xfId="10838" xr:uid="{97CB2FB4-89F8-490A-B8C9-0D0408ED065A}"/>
    <cellStyle name="Normal 2 27 3 2" xfId="10839" xr:uid="{3A422D2C-1070-4DB6-BC1F-D9EA7C25E3B6}"/>
    <cellStyle name="Normal 2 27 3 2 2" xfId="10840" xr:uid="{9EA91116-CF17-4113-9E96-099A7F7466B1}"/>
    <cellStyle name="Normal 2 27 3 2 3" xfId="10841" xr:uid="{D3F5CBBA-51C7-49BD-815A-A6DF22A0C269}"/>
    <cellStyle name="Normal 2 27 3 3" xfId="10842" xr:uid="{522C7502-033D-4C07-A037-F2F51FA37779}"/>
    <cellStyle name="Normal 2 27 3 3 2" xfId="10843" xr:uid="{FFF04EA9-D36C-4837-9638-03883E469B9F}"/>
    <cellStyle name="Normal 2 27 3 3 3" xfId="10844" xr:uid="{3B954426-0C5A-4774-91B7-92EDEF857024}"/>
    <cellStyle name="Normal 2 27 3 4" xfId="10845" xr:uid="{B365722C-082E-4174-B0BC-239BA21260B1}"/>
    <cellStyle name="Normal 2 27 3 5" xfId="10846" xr:uid="{065E49AB-C881-48D0-8B50-3CA411DE3454}"/>
    <cellStyle name="Normal 2 27 4" xfId="10847" xr:uid="{9CEC23F3-3E4C-4B67-A360-36E67D13CEB6}"/>
    <cellStyle name="Normal 2 27 4 2" xfId="10848" xr:uid="{48E7D207-AB1A-4D90-8133-9744E298D815}"/>
    <cellStyle name="Normal 2 27 4 2 2" xfId="10849" xr:uid="{7A9E30F0-50AF-4886-B7A2-CA45A87B3207}"/>
    <cellStyle name="Normal 2 27 4 2 3" xfId="10850" xr:uid="{E9D3C7A6-67F8-4EC6-91F5-882F88EE797C}"/>
    <cellStyle name="Normal 2 27 4 3" xfId="10851" xr:uid="{291E645B-EDEE-4789-A764-D917E7313DCC}"/>
    <cellStyle name="Normal 2 27 4 3 2" xfId="10852" xr:uid="{50F12382-8D32-4B1B-A0C3-5071CD454B77}"/>
    <cellStyle name="Normal 2 27 4 3 3" xfId="10853" xr:uid="{424CDA37-0149-4520-B5D3-3EDB53E0586F}"/>
    <cellStyle name="Normal 2 27 4 4" xfId="10854" xr:uid="{3F0F9807-B022-4D5C-A641-D9739D65E471}"/>
    <cellStyle name="Normal 2 27 4 5" xfId="10855" xr:uid="{AF646606-A283-4D23-9F23-15CC86A226B1}"/>
    <cellStyle name="Normal 2 27 5" xfId="10856" xr:uid="{CDABCCB4-3E4E-44D1-867A-1F56063C64C6}"/>
    <cellStyle name="Normal 2 27 5 2" xfId="10857" xr:uid="{0B25E2B3-4F2C-4DBF-96E2-43A133271893}"/>
    <cellStyle name="Normal 2 27 5 2 2" xfId="10858" xr:uid="{6FC7B512-BF41-42E2-AB48-B41E17FA77E0}"/>
    <cellStyle name="Normal 2 27 5 2 3" xfId="10859" xr:uid="{26D4F8AC-2ECB-44E0-8CE5-E42F7AE12246}"/>
    <cellStyle name="Normal 2 27 5 3" xfId="10860" xr:uid="{1EDB41D0-0704-421B-8626-69951B61BE40}"/>
    <cellStyle name="Normal 2 27 5 3 2" xfId="10861" xr:uid="{446F80C9-A4C0-4DA3-B1B6-D3B46137F33C}"/>
    <cellStyle name="Normal 2 27 5 3 3" xfId="10862" xr:uid="{97776B05-1F87-4C7D-BF59-3E1382FD1FFE}"/>
    <cellStyle name="Normal 2 27 5 4" xfId="10863" xr:uid="{8A729173-255C-4FF4-AE2E-46B15418289C}"/>
    <cellStyle name="Normal 2 27 5 5" xfId="10864" xr:uid="{0F3DF2F4-EF08-4EFA-A2E2-42BB450934BE}"/>
    <cellStyle name="Normal 2 27 6" xfId="10865" xr:uid="{1A6C4D08-2F7C-4B06-A6B4-A7D25C0E1F1E}"/>
    <cellStyle name="Normal 2 27 6 2" xfId="10866" xr:uid="{46FC20D9-FAE0-4458-9344-AFD3D5BD7884}"/>
    <cellStyle name="Normal 2 27 6 2 2" xfId="10867" xr:uid="{B8274B46-4C59-48CE-9C0F-D85DB206D90D}"/>
    <cellStyle name="Normal 2 27 6 2 3" xfId="10868" xr:uid="{BEADBEA4-5079-46BF-9FFA-1D6EB4110AE1}"/>
    <cellStyle name="Normal 2 27 6 3" xfId="10869" xr:uid="{E69D9F88-7AEE-44DC-926B-B4E6E2CE4A36}"/>
    <cellStyle name="Normal 2 27 6 3 2" xfId="10870" xr:uid="{E854E14D-B25B-45CF-93E9-E77D0CC232D4}"/>
    <cellStyle name="Normal 2 27 6 3 3" xfId="10871" xr:uid="{1FF95C6D-466A-4ABB-8630-5C8E0EF518DA}"/>
    <cellStyle name="Normal 2 27 6 4" xfId="10872" xr:uid="{991287CD-36F5-4301-AE4E-C0A87D6A704E}"/>
    <cellStyle name="Normal 2 27 6 5" xfId="10873" xr:uid="{9DE35F2B-78AB-439C-97A5-39C72EDBA937}"/>
    <cellStyle name="Normal 2 27 7" xfId="10874" xr:uid="{537FBA75-BF28-4B0C-8699-8807394DC313}"/>
    <cellStyle name="Normal 2 27 7 2" xfId="10875" xr:uid="{A2979686-F142-41C4-8998-13F60E2A3F5A}"/>
    <cellStyle name="Normal 2 27 7 2 2" xfId="10876" xr:uid="{3FCFB5FF-D686-4DEB-AE02-492F6E414721}"/>
    <cellStyle name="Normal 2 27 7 2 3" xfId="10877" xr:uid="{DEDECECF-5E1E-4678-B45D-7D9E3E937A8E}"/>
    <cellStyle name="Normal 2 27 7 3" xfId="10878" xr:uid="{3AEF20EC-FCEA-4D4C-BEE8-FA6582D793CD}"/>
    <cellStyle name="Normal 2 27 7 3 2" xfId="10879" xr:uid="{3E9698BB-DF64-46E7-A336-689EBF5B28BC}"/>
    <cellStyle name="Normal 2 27 7 3 3" xfId="10880" xr:uid="{E5ECB260-6824-4750-B84C-2B2B622AE2FF}"/>
    <cellStyle name="Normal 2 27 7 4" xfId="10881" xr:uid="{A71E13E2-BAE0-41DC-81F9-9E4B56D492BD}"/>
    <cellStyle name="Normal 2 27 7 5" xfId="10882" xr:uid="{C65085C8-733A-4965-AEBE-BC12503B30E1}"/>
    <cellStyle name="Normal 2 27 8" xfId="10883" xr:uid="{EC64793C-4769-4A17-9231-7ABC68B283A7}"/>
    <cellStyle name="Normal 2 27 8 2" xfId="10884" xr:uid="{673CB801-9972-44DF-810D-2349DFA537BC}"/>
    <cellStyle name="Normal 2 27 8 2 2" xfId="10885" xr:uid="{668CA4CF-5A51-49A3-B537-494323414660}"/>
    <cellStyle name="Normal 2 27 8 2 3" xfId="10886" xr:uid="{DC405255-9366-41E2-9F6E-FA03FC3FF351}"/>
    <cellStyle name="Normal 2 27 8 3" xfId="10887" xr:uid="{3BBFCAC3-3CB8-4DDA-8E29-AAEABA91AC89}"/>
    <cellStyle name="Normal 2 27 8 3 2" xfId="10888" xr:uid="{7A6CAF78-3EB3-43C6-AB41-59C443674AFE}"/>
    <cellStyle name="Normal 2 27 8 3 3" xfId="10889" xr:uid="{9353B5D0-0F74-420C-B351-5913E58C5694}"/>
    <cellStyle name="Normal 2 27 8 4" xfId="10890" xr:uid="{1A1EABC0-A589-4618-AA50-22E70980808F}"/>
    <cellStyle name="Normal 2 27 8 5" xfId="10891" xr:uid="{AC213BD2-E843-45D3-871D-CF5D99981063}"/>
    <cellStyle name="Normal 2 27 9" xfId="10892" xr:uid="{0A460744-D3E8-4BB7-B272-BA4A1D5AA93C}"/>
    <cellStyle name="Normal 2 27 9 2" xfId="10893" xr:uid="{E59D17EA-239E-473F-80CE-F36325BDBA84}"/>
    <cellStyle name="Normal 2 27 9 2 2" xfId="10894" xr:uid="{6A53FAE2-19FC-4725-B699-E045CE3BA522}"/>
    <cellStyle name="Normal 2 27 9 2 3" xfId="10895" xr:uid="{584C1C72-B6C4-4A2F-A6C2-7AAE9E7CEEDC}"/>
    <cellStyle name="Normal 2 27 9 3" xfId="10896" xr:uid="{ECD30E07-C0E1-4CEB-99CF-F89DFC115569}"/>
    <cellStyle name="Normal 2 27 9 3 2" xfId="10897" xr:uid="{DB06B58A-9DBC-4FD8-B24D-5AD388127A48}"/>
    <cellStyle name="Normal 2 27 9 3 3" xfId="10898" xr:uid="{E40886CD-3BD5-496A-850A-79A416F7865F}"/>
    <cellStyle name="Normal 2 27 9 4" xfId="10899" xr:uid="{293F656B-551B-4E9A-BAD6-1B62A9526E6C}"/>
    <cellStyle name="Normal 2 27 9 5" xfId="10900" xr:uid="{EED14FC2-2607-4301-B214-9E8F6CD080DB}"/>
    <cellStyle name="Normal 2 28" xfId="10901" xr:uid="{F2425D20-E4BF-4E55-9D45-5027D7BB3F37}"/>
    <cellStyle name="Normal 2 28 10" xfId="10902" xr:uid="{1DC34E1F-FA43-4276-BB07-4692DCF29B3F}"/>
    <cellStyle name="Normal 2 28 10 2" xfId="10903" xr:uid="{509B1A3C-7599-45EF-BC73-15673E406BF9}"/>
    <cellStyle name="Normal 2 28 10 2 2" xfId="10904" xr:uid="{062CA0BB-DE2A-4137-BC23-F2E9DD49A4BA}"/>
    <cellStyle name="Normal 2 28 10 2 3" xfId="10905" xr:uid="{48B1D55B-C5B2-480C-9A22-BAECC6E85DE9}"/>
    <cellStyle name="Normal 2 28 10 3" xfId="10906" xr:uid="{3FC9E867-5431-4BF3-85D4-B83FB063E7C9}"/>
    <cellStyle name="Normal 2 28 10 3 2" xfId="10907" xr:uid="{D0B0C334-80B9-4CA9-B4F7-CC41FA5688C2}"/>
    <cellStyle name="Normal 2 28 10 3 3" xfId="10908" xr:uid="{173226E3-0466-41B7-A198-C7B3D9A72EDA}"/>
    <cellStyle name="Normal 2 28 10 4" xfId="10909" xr:uid="{E1BCD5F9-1049-499B-B1AC-65766B3A5C0E}"/>
    <cellStyle name="Normal 2 28 10 5" xfId="10910" xr:uid="{5A5EADD6-D85F-4FE6-9092-D9595A7F31FA}"/>
    <cellStyle name="Normal 2 28 11" xfId="10911" xr:uid="{AE187433-450E-45FD-B8A7-6962018503EC}"/>
    <cellStyle name="Normal 2 28 11 2" xfId="10912" xr:uid="{13D2EDE9-8CEF-4A41-9427-D7FB6792CA3D}"/>
    <cellStyle name="Normal 2 28 11 2 2" xfId="10913" xr:uid="{1F22CB10-15DE-49FD-B4BD-267CA8DC6EEF}"/>
    <cellStyle name="Normal 2 28 11 2 3" xfId="10914" xr:uid="{F47C141B-F807-4B1E-81F1-E56FD373A4A7}"/>
    <cellStyle name="Normal 2 28 11 3" xfId="10915" xr:uid="{CFEA58A2-5508-48B8-A9A9-8B976395DA8D}"/>
    <cellStyle name="Normal 2 28 11 3 2" xfId="10916" xr:uid="{46659055-F30A-4B06-B651-68854E7E1502}"/>
    <cellStyle name="Normal 2 28 11 3 3" xfId="10917" xr:uid="{B94EB900-E697-46F3-89EF-BF2127EB4383}"/>
    <cellStyle name="Normal 2 28 11 4" xfId="10918" xr:uid="{757F83E5-494A-4451-A903-0ED755362FDF}"/>
    <cellStyle name="Normal 2 28 11 5" xfId="10919" xr:uid="{7185621D-1670-4B7D-9F27-B51B7067C432}"/>
    <cellStyle name="Normal 2 28 12" xfId="10920" xr:uid="{C66DF384-C035-4AAA-9234-2B2AFD0B957E}"/>
    <cellStyle name="Normal 2 28 12 2" xfId="10921" xr:uid="{E580B37E-6199-4C04-B729-722047D7E401}"/>
    <cellStyle name="Normal 2 28 12 2 2" xfId="10922" xr:uid="{2D495E47-73D2-4E73-88E2-F07BC4611E81}"/>
    <cellStyle name="Normal 2 28 12 2 3" xfId="10923" xr:uid="{A7C7B57B-5954-4949-AAFB-839664D0E84E}"/>
    <cellStyle name="Normal 2 28 12 3" xfId="10924" xr:uid="{3B01A8A1-A6A1-4306-9CF5-DEAE3BDE5057}"/>
    <cellStyle name="Normal 2 28 12 3 2" xfId="10925" xr:uid="{7D735FFB-B2D4-4215-BFD4-761D97619179}"/>
    <cellStyle name="Normal 2 28 12 3 3" xfId="10926" xr:uid="{DFC098B5-37DF-49EA-B97D-CA2803D9A173}"/>
    <cellStyle name="Normal 2 28 12 4" xfId="10927" xr:uid="{68B000EB-0512-49D2-82A5-AAA76DCC0415}"/>
    <cellStyle name="Normal 2 28 12 5" xfId="10928" xr:uid="{EFD130A3-E2CE-4D71-8642-057D10C3AAFD}"/>
    <cellStyle name="Normal 2 28 13" xfId="10929" xr:uid="{AA249288-5BEF-4E7A-9515-BE88904C71ED}"/>
    <cellStyle name="Normal 2 28 13 2" xfId="10930" xr:uid="{150529A2-D501-4F9C-9036-0DA80159C5CF}"/>
    <cellStyle name="Normal 2 28 13 2 2" xfId="10931" xr:uid="{BA2295E2-E6D9-4ED8-9223-A2D2C6D7626C}"/>
    <cellStyle name="Normal 2 28 13 2 3" xfId="10932" xr:uid="{D34C3C28-1E30-48E7-B609-F077090B1314}"/>
    <cellStyle name="Normal 2 28 13 3" xfId="10933" xr:uid="{12B11C77-07A3-4991-8899-F138DB82A7A3}"/>
    <cellStyle name="Normal 2 28 13 3 2" xfId="10934" xr:uid="{74E36E05-38B6-474D-AA29-32380DBD06CF}"/>
    <cellStyle name="Normal 2 28 13 3 3" xfId="10935" xr:uid="{5B191F43-C387-42EA-9F69-B0177C30462D}"/>
    <cellStyle name="Normal 2 28 13 4" xfId="10936" xr:uid="{001E9556-658F-4EC3-BE7F-27A201F4224A}"/>
    <cellStyle name="Normal 2 28 13 5" xfId="10937" xr:uid="{59288830-8C0E-499B-8DB3-34BE104D7D3A}"/>
    <cellStyle name="Normal 2 28 14" xfId="10938" xr:uid="{6BB1FA10-7AA8-42BA-9597-605C03BC1736}"/>
    <cellStyle name="Normal 2 28 14 2" xfId="10939" xr:uid="{5EE3A7DC-20E2-48FF-A732-B6EB5F7E2E43}"/>
    <cellStyle name="Normal 2 28 14 2 2" xfId="10940" xr:uid="{7AB7DD63-CF96-443D-9589-B01FDB2EA408}"/>
    <cellStyle name="Normal 2 28 14 2 3" xfId="10941" xr:uid="{497E3468-6375-48C8-BF20-1B69C36FA8D2}"/>
    <cellStyle name="Normal 2 28 14 3" xfId="10942" xr:uid="{B7334EFC-254E-423B-9266-7813375CBB6D}"/>
    <cellStyle name="Normal 2 28 14 3 2" xfId="10943" xr:uid="{1535E23A-2D46-4F15-80FD-7DB401015CE6}"/>
    <cellStyle name="Normal 2 28 14 3 3" xfId="10944" xr:uid="{2D3FF6C9-AED7-49A3-9FBC-71E1A2AECAF2}"/>
    <cellStyle name="Normal 2 28 14 4" xfId="10945" xr:uid="{72C2B861-4A1E-46B1-95B8-F567FF0D07CF}"/>
    <cellStyle name="Normal 2 28 14 5" xfId="10946" xr:uid="{F4C07EEF-1DF1-45D9-9E3C-7FAC732E0204}"/>
    <cellStyle name="Normal 2 28 15" xfId="10947" xr:uid="{CD648872-3EE9-4B19-848E-6F46A1BC4534}"/>
    <cellStyle name="Normal 2 28 15 2" xfId="10948" xr:uid="{10824559-D05B-4DC3-83BA-1B85CD39C964}"/>
    <cellStyle name="Normal 2 28 15 2 2" xfId="10949" xr:uid="{2FEE345D-6312-4D1A-ADE4-FBFACD714FEF}"/>
    <cellStyle name="Normal 2 28 15 2 3" xfId="10950" xr:uid="{C6CBD177-3179-4A89-A1CB-99D5742CCED5}"/>
    <cellStyle name="Normal 2 28 15 3" xfId="10951" xr:uid="{175B0FC5-E20A-483F-B7F5-8DE4FC2C6300}"/>
    <cellStyle name="Normal 2 28 15 3 2" xfId="10952" xr:uid="{DB61509B-1BA8-4771-B58F-5DADE6E3C00A}"/>
    <cellStyle name="Normal 2 28 15 3 3" xfId="10953" xr:uid="{5E60D3C1-F0BF-478A-99ED-C12D636B15AC}"/>
    <cellStyle name="Normal 2 28 15 4" xfId="10954" xr:uid="{F9763208-A492-4947-B075-7A382DD45579}"/>
    <cellStyle name="Normal 2 28 15 5" xfId="10955" xr:uid="{D61FE204-5E0C-4546-80F2-0B224F9A3645}"/>
    <cellStyle name="Normal 2 28 16" xfId="10956" xr:uid="{3AAE9683-41DE-4BD4-A1ED-87494B19F1F2}"/>
    <cellStyle name="Normal 2 28 16 2" xfId="10957" xr:uid="{ED188E18-37F9-4C6A-88A2-D47013B0C5B6}"/>
    <cellStyle name="Normal 2 28 16 2 2" xfId="10958" xr:uid="{D230CBEC-C034-4E15-A844-94C727A82EED}"/>
    <cellStyle name="Normal 2 28 16 2 3" xfId="10959" xr:uid="{086D4054-D736-461F-AB9B-B20D8463A650}"/>
    <cellStyle name="Normal 2 28 16 3" xfId="10960" xr:uid="{A520133A-7730-450A-AB9B-A0971ED69D85}"/>
    <cellStyle name="Normal 2 28 16 3 2" xfId="10961" xr:uid="{70D811E8-E97F-4AF5-BCB9-71E44097238B}"/>
    <cellStyle name="Normal 2 28 16 3 3" xfId="10962" xr:uid="{310FB587-A07E-4546-9D9F-83B5F2084B6B}"/>
    <cellStyle name="Normal 2 28 16 4" xfId="10963" xr:uid="{B5DFFFB9-688F-4C59-B4FD-5405932AB2D1}"/>
    <cellStyle name="Normal 2 28 16 5" xfId="10964" xr:uid="{53967269-C73A-4DE7-9353-0F7E5C03D4D2}"/>
    <cellStyle name="Normal 2 28 17" xfId="10965" xr:uid="{810C8B66-3C7E-4890-A86C-E992632A51B9}"/>
    <cellStyle name="Normal 2 28 17 2" xfId="10966" xr:uid="{E024C0B5-0CCE-4F98-8CA4-9F64DBE1E689}"/>
    <cellStyle name="Normal 2 28 17 2 2" xfId="10967" xr:uid="{C2269E27-B763-486C-9F75-4AF1B844B2D9}"/>
    <cellStyle name="Normal 2 28 17 2 3" xfId="10968" xr:uid="{B71DAAD9-89DD-4A12-84F1-F8799837529D}"/>
    <cellStyle name="Normal 2 28 17 3" xfId="10969" xr:uid="{ED07C401-AFB2-4AB0-9762-BD970EC6CFE9}"/>
    <cellStyle name="Normal 2 28 17 3 2" xfId="10970" xr:uid="{8F29ABF1-D7B8-433B-9C69-890067ADA6CF}"/>
    <cellStyle name="Normal 2 28 17 3 3" xfId="10971" xr:uid="{01B7A831-A4D9-4F26-86FF-71C66614CEFF}"/>
    <cellStyle name="Normal 2 28 17 4" xfId="10972" xr:uid="{96798284-A15D-4DB6-9B7F-0DF5538307FC}"/>
    <cellStyle name="Normal 2 28 17 5" xfId="10973" xr:uid="{32F1C09B-C054-4570-852C-B60D8B11B9E2}"/>
    <cellStyle name="Normal 2 28 18" xfId="10974" xr:uid="{D5316B7D-D376-4923-AAAD-1EECF17B9A2E}"/>
    <cellStyle name="Normal 2 28 18 2" xfId="10975" xr:uid="{E8F216F9-27C1-4C90-9D0D-F889234306BD}"/>
    <cellStyle name="Normal 2 28 18 2 2" xfId="10976" xr:uid="{4DA96702-567B-4A5B-9B89-DB83EF231390}"/>
    <cellStyle name="Normal 2 28 18 2 3" xfId="10977" xr:uid="{74085496-DA32-4AD3-9852-FF0498F72381}"/>
    <cellStyle name="Normal 2 28 18 3" xfId="10978" xr:uid="{69A183ED-0405-4942-9D83-1C32B2BEA5E2}"/>
    <cellStyle name="Normal 2 28 18 3 2" xfId="10979" xr:uid="{7CA5726D-18BC-4A6E-B717-A435A6641E3A}"/>
    <cellStyle name="Normal 2 28 18 3 3" xfId="10980" xr:uid="{D0A4E618-CEE8-4896-AA6F-45F23B553810}"/>
    <cellStyle name="Normal 2 28 18 4" xfId="10981" xr:uid="{450EEBF7-5FFB-4438-B3F7-D397B8BD5769}"/>
    <cellStyle name="Normal 2 28 18 5" xfId="10982" xr:uid="{6CE7287E-889A-47F6-9BB2-8DC3EE217EE9}"/>
    <cellStyle name="Normal 2 28 19" xfId="10983" xr:uid="{9823DE81-19AE-4C1A-9BA0-FFFB8C034444}"/>
    <cellStyle name="Normal 2 28 19 2" xfId="10984" xr:uid="{86E1518B-7DEA-4521-88EA-9211C7737098}"/>
    <cellStyle name="Normal 2 28 19 2 2" xfId="10985" xr:uid="{2456F374-04F0-4457-9728-841472FC6B96}"/>
    <cellStyle name="Normal 2 28 19 2 3" xfId="10986" xr:uid="{C96D23E5-9DB9-499C-AEEE-2A310936E8A4}"/>
    <cellStyle name="Normal 2 28 19 3" xfId="10987" xr:uid="{D67355FA-A2AE-4D1B-8A3C-EB1E59FFCD3C}"/>
    <cellStyle name="Normal 2 28 19 3 2" xfId="10988" xr:uid="{9A0CD537-A88F-4454-A7BD-7C4FA0AFBC9D}"/>
    <cellStyle name="Normal 2 28 19 3 3" xfId="10989" xr:uid="{A6236C90-AF93-4834-972E-A0FCB2CFD868}"/>
    <cellStyle name="Normal 2 28 19 4" xfId="10990" xr:uid="{C4A6AA81-46D8-43CE-97F0-6401558A3E54}"/>
    <cellStyle name="Normal 2 28 19 5" xfId="10991" xr:uid="{15DFE4A2-B93B-4A78-A25B-291950813513}"/>
    <cellStyle name="Normal 2 28 2" xfId="10992" xr:uid="{DC495522-545A-4401-98B8-1001F1EC1CC0}"/>
    <cellStyle name="Normal 2 28 2 2" xfId="10993" xr:uid="{FC365435-E254-44D9-A316-319A1C66824D}"/>
    <cellStyle name="Normal 2 28 2 2 2" xfId="10994" xr:uid="{7D151E58-7A24-4024-926D-3C2E1D9E217E}"/>
    <cellStyle name="Normal 2 28 2 2 3" xfId="10995" xr:uid="{9402FF3B-2628-42CC-AFB2-DAAD6F1927D5}"/>
    <cellStyle name="Normal 2 28 2 3" xfId="10996" xr:uid="{012316B5-3F44-4851-AC0A-77F5E371B234}"/>
    <cellStyle name="Normal 2 28 2 3 2" xfId="10997" xr:uid="{639712D7-85D5-43E0-91AE-6102979FE764}"/>
    <cellStyle name="Normal 2 28 2 3 3" xfId="10998" xr:uid="{6010EA3B-482A-465E-A2C5-AE853310060D}"/>
    <cellStyle name="Normal 2 28 2 4" xfId="10999" xr:uid="{22DB2E79-EA31-456E-BBC1-C9CEAA000E16}"/>
    <cellStyle name="Normal 2 28 2 5" xfId="11000" xr:uid="{1809E421-5704-4A50-8B31-F82F959D9AE9}"/>
    <cellStyle name="Normal 2 28 20" xfId="11001" xr:uid="{1102FAA8-F62D-497B-8762-E310DBBC813F}"/>
    <cellStyle name="Normal 2 28 20 2" xfId="11002" xr:uid="{470DA416-A2BF-4A42-8048-9C12042A8616}"/>
    <cellStyle name="Normal 2 28 20 2 2" xfId="11003" xr:uid="{49492A9A-C176-41EF-8530-1F0E71BA249F}"/>
    <cellStyle name="Normal 2 28 20 2 3" xfId="11004" xr:uid="{5B23C273-B9B9-426F-BD53-61C9CC08D765}"/>
    <cellStyle name="Normal 2 28 20 3" xfId="11005" xr:uid="{9344A908-CEBC-468E-B9C0-2410C05984BD}"/>
    <cellStyle name="Normal 2 28 20 3 2" xfId="11006" xr:uid="{5BCC18C0-FCB7-475B-AB1A-90CF360C7D21}"/>
    <cellStyle name="Normal 2 28 20 3 3" xfId="11007" xr:uid="{1B988EEE-3D66-4514-B31A-0CD4D8034447}"/>
    <cellStyle name="Normal 2 28 20 4" xfId="11008" xr:uid="{4B131321-0C8B-4B61-86D8-C5BD0A1C80AF}"/>
    <cellStyle name="Normal 2 28 20 5" xfId="11009" xr:uid="{5C576B29-6629-4E3A-87DD-B6995BED0B44}"/>
    <cellStyle name="Normal 2 28 21" xfId="11010" xr:uid="{CA43B2CF-35AF-45CB-8B41-BEBAC7EEEE22}"/>
    <cellStyle name="Normal 2 28 21 2" xfId="11011" xr:uid="{D04B9028-4400-4A11-92F2-B72403BE91C7}"/>
    <cellStyle name="Normal 2 28 21 2 2" xfId="11012" xr:uid="{64C52849-E696-4536-BD7C-5D8AC7891D02}"/>
    <cellStyle name="Normal 2 28 21 2 3" xfId="11013" xr:uid="{94EEBC80-9986-488C-857E-662273A6790F}"/>
    <cellStyle name="Normal 2 28 21 3" xfId="11014" xr:uid="{F06803C0-5D3F-427B-AFF4-DB3444E352F5}"/>
    <cellStyle name="Normal 2 28 21 3 2" xfId="11015" xr:uid="{BCBD03AB-FB89-4DDD-9F56-BF05A6D013EC}"/>
    <cellStyle name="Normal 2 28 21 3 3" xfId="11016" xr:uid="{C0B4EBCB-B730-45FC-BB1F-FBBED324971B}"/>
    <cellStyle name="Normal 2 28 21 4" xfId="11017" xr:uid="{1595C4F9-A457-4A82-BD4F-A9AA15E6C566}"/>
    <cellStyle name="Normal 2 28 21 5" xfId="11018" xr:uid="{8551626E-C3CD-44B8-9295-F3F9E33219B2}"/>
    <cellStyle name="Normal 2 28 22" xfId="11019" xr:uid="{FE1DDD64-A99C-4B86-A95D-1652AA72DEFB}"/>
    <cellStyle name="Normal 2 28 22 2" xfId="11020" xr:uid="{91A8912B-576D-41DB-BA65-15C836D0B160}"/>
    <cellStyle name="Normal 2 28 22 2 2" xfId="11021" xr:uid="{C40E8FB7-1AB7-41FC-9011-F19046149064}"/>
    <cellStyle name="Normal 2 28 22 2 3" xfId="11022" xr:uid="{EA2BC6C1-E052-494C-A922-C6306812F18B}"/>
    <cellStyle name="Normal 2 28 22 3" xfId="11023" xr:uid="{53BB66C3-B1D6-4F17-A353-EE26F036AAFB}"/>
    <cellStyle name="Normal 2 28 22 3 2" xfId="11024" xr:uid="{44AF6B1C-4FB8-40BB-9A94-DDFBF0F84508}"/>
    <cellStyle name="Normal 2 28 22 3 3" xfId="11025" xr:uid="{02C92E6C-042E-4445-AB36-0AEA8E0FA621}"/>
    <cellStyle name="Normal 2 28 22 4" xfId="11026" xr:uid="{53C600D8-1FD5-470C-88C7-B2EEFC6CB067}"/>
    <cellStyle name="Normal 2 28 22 5" xfId="11027" xr:uid="{AA39DE96-2722-4E65-8CD9-353C0FFC4905}"/>
    <cellStyle name="Normal 2 28 23" xfId="11028" xr:uid="{9F4CD32B-FB58-4AC3-83F2-60A56C9B1CE7}"/>
    <cellStyle name="Normal 2 28 23 2" xfId="11029" xr:uid="{BC7602DE-F2BB-42E6-BD13-8C6BCF7A4324}"/>
    <cellStyle name="Normal 2 28 23 2 2" xfId="11030" xr:uid="{877A1DAA-719A-4006-81C4-E945A43B5A14}"/>
    <cellStyle name="Normal 2 28 23 2 3" xfId="11031" xr:uid="{09DC0203-5225-47C8-BAC9-45B6587962F9}"/>
    <cellStyle name="Normal 2 28 23 3" xfId="11032" xr:uid="{1123099F-F5DC-4822-B00F-B634BFC8553C}"/>
    <cellStyle name="Normal 2 28 23 3 2" xfId="11033" xr:uid="{960700C3-98AC-4A49-BAED-9F934A2ABCC8}"/>
    <cellStyle name="Normal 2 28 23 3 3" xfId="11034" xr:uid="{70EA0135-EDF0-4137-A3AC-278F0A07E4BF}"/>
    <cellStyle name="Normal 2 28 23 4" xfId="11035" xr:uid="{A385070E-552F-42A1-B8BA-4C653E0FC36D}"/>
    <cellStyle name="Normal 2 28 23 5" xfId="11036" xr:uid="{EDA3C073-565D-47B8-A8FC-18532032FE88}"/>
    <cellStyle name="Normal 2 28 24" xfId="11037" xr:uid="{E95331A6-8D75-41CA-BB6F-A3C39AE81B1D}"/>
    <cellStyle name="Normal 2 28 24 2" xfId="11038" xr:uid="{CD73EE7C-A9CD-4A36-8BAE-21B648E79B0F}"/>
    <cellStyle name="Normal 2 28 24 3" xfId="11039" xr:uid="{688B068A-B454-42C1-A7F2-416362555A1F}"/>
    <cellStyle name="Normal 2 28 25" xfId="11040" xr:uid="{903957C7-3376-40BC-BF5B-25AD1F09A524}"/>
    <cellStyle name="Normal 2 28 25 2" xfId="11041" xr:uid="{7A603C66-0C78-4597-A67E-CDEBFBE8AAAC}"/>
    <cellStyle name="Normal 2 28 25 3" xfId="11042" xr:uid="{A4F3CFE4-05DF-4FE0-B883-4FF74CCE0806}"/>
    <cellStyle name="Normal 2 28 26" xfId="11043" xr:uid="{F745C14E-7835-46FD-98AE-E1DFD7B3A830}"/>
    <cellStyle name="Normal 2 28 27" xfId="11044" xr:uid="{C60ED4D8-1C0B-41D7-9B06-6FE627733ABE}"/>
    <cellStyle name="Normal 2 28 3" xfId="11045" xr:uid="{628750E4-BFA7-44E1-827E-8E37B56243DD}"/>
    <cellStyle name="Normal 2 28 3 2" xfId="11046" xr:uid="{2FF02EC8-0E25-4F68-B54A-FE9A48CADBDD}"/>
    <cellStyle name="Normal 2 28 3 2 2" xfId="11047" xr:uid="{6983A8DF-9795-4A00-BC0E-8423FA8E4C7B}"/>
    <cellStyle name="Normal 2 28 3 2 3" xfId="11048" xr:uid="{B3195FB3-0DA6-430A-BAE5-4639C8BDCFC5}"/>
    <cellStyle name="Normal 2 28 3 3" xfId="11049" xr:uid="{6ECDB6F1-E86A-4305-A4F9-A8A00B38F77B}"/>
    <cellStyle name="Normal 2 28 3 3 2" xfId="11050" xr:uid="{A93FC4AB-7E32-480A-9807-90A3A603066E}"/>
    <cellStyle name="Normal 2 28 3 3 3" xfId="11051" xr:uid="{29FC75E6-5C29-4A67-BDFA-D9310597B5A3}"/>
    <cellStyle name="Normal 2 28 3 4" xfId="11052" xr:uid="{17E48AB2-1778-4406-B764-134069AC7BE3}"/>
    <cellStyle name="Normal 2 28 3 5" xfId="11053" xr:uid="{E8FEF3E1-DC8D-46BE-AF04-C0FAA05A0653}"/>
    <cellStyle name="Normal 2 28 4" xfId="11054" xr:uid="{6ED88AAA-7E59-47C5-B554-080DF760A5B5}"/>
    <cellStyle name="Normal 2 28 4 2" xfId="11055" xr:uid="{238D2C9D-0DD8-4FE9-A2BA-47F84206A9CB}"/>
    <cellStyle name="Normal 2 28 4 2 2" xfId="11056" xr:uid="{59BCA9EB-51F3-4D84-AE00-4AFF3CA5A5AF}"/>
    <cellStyle name="Normal 2 28 4 2 3" xfId="11057" xr:uid="{BED8029C-DBC7-4422-BEB9-1537A5BC3DE4}"/>
    <cellStyle name="Normal 2 28 4 3" xfId="11058" xr:uid="{F941FFBA-D1C0-4342-99AF-26F877C80CFC}"/>
    <cellStyle name="Normal 2 28 4 3 2" xfId="11059" xr:uid="{43235F12-427B-43A4-932F-F1C780AA8F80}"/>
    <cellStyle name="Normal 2 28 4 3 3" xfId="11060" xr:uid="{7B80ADF4-24C7-4CA9-884A-D8BE02BA9BF2}"/>
    <cellStyle name="Normal 2 28 4 4" xfId="11061" xr:uid="{0D9B63E6-1EE8-41FA-B435-096F0D349261}"/>
    <cellStyle name="Normal 2 28 4 5" xfId="11062" xr:uid="{6EB1E597-8FC2-4A02-B2AF-6DA5CB7B57CC}"/>
    <cellStyle name="Normal 2 28 5" xfId="11063" xr:uid="{0B3D2C6A-EC1F-483D-9660-8C018EAAD94B}"/>
    <cellStyle name="Normal 2 28 5 2" xfId="11064" xr:uid="{55C59129-6175-4713-86DD-00E08EEED6F4}"/>
    <cellStyle name="Normal 2 28 5 2 2" xfId="11065" xr:uid="{CC710262-64F2-48D7-8FAF-F5B00BB9E532}"/>
    <cellStyle name="Normal 2 28 5 2 3" xfId="11066" xr:uid="{08B44BA8-3B37-4263-A7C9-30188887B3F3}"/>
    <cellStyle name="Normal 2 28 5 3" xfId="11067" xr:uid="{2CEFA58F-8AF1-4AE9-9810-DB338F68A7BD}"/>
    <cellStyle name="Normal 2 28 5 3 2" xfId="11068" xr:uid="{75A194C6-CD23-4B5F-AACE-B4D06E35B2FF}"/>
    <cellStyle name="Normal 2 28 5 3 3" xfId="11069" xr:uid="{7E06F9C0-2445-426E-A713-7B3A03B35CA8}"/>
    <cellStyle name="Normal 2 28 5 4" xfId="11070" xr:uid="{75CB10AA-3958-4106-9236-62D9335B92CB}"/>
    <cellStyle name="Normal 2 28 5 5" xfId="11071" xr:uid="{BA65EB6B-E18B-455A-BE35-3A0FB0BDC25C}"/>
    <cellStyle name="Normal 2 28 6" xfId="11072" xr:uid="{71F20557-C512-442C-B399-C9E3845CF88B}"/>
    <cellStyle name="Normal 2 28 6 2" xfId="11073" xr:uid="{FCB706BB-5F0F-42EE-BF3C-CE1755D1C2CC}"/>
    <cellStyle name="Normal 2 28 6 2 2" xfId="11074" xr:uid="{A26A3693-6019-443D-8526-721D7C329E6F}"/>
    <cellStyle name="Normal 2 28 6 2 3" xfId="11075" xr:uid="{34028E08-2106-4DA2-9CD9-63FD18F01EA5}"/>
    <cellStyle name="Normal 2 28 6 3" xfId="11076" xr:uid="{D7FF808C-7E83-484D-B1F3-6913E5E40951}"/>
    <cellStyle name="Normal 2 28 6 3 2" xfId="11077" xr:uid="{FBF16C8E-9B87-4C2D-B258-332781E73C82}"/>
    <cellStyle name="Normal 2 28 6 3 3" xfId="11078" xr:uid="{F31A553D-8BD1-4352-A334-47483DA86E7A}"/>
    <cellStyle name="Normal 2 28 6 4" xfId="11079" xr:uid="{DB8F2AD3-53ED-4914-824D-13D2F93B768B}"/>
    <cellStyle name="Normal 2 28 6 5" xfId="11080" xr:uid="{D8AB1C1B-0DE2-4B0E-A6D0-B1EBAD2CE761}"/>
    <cellStyle name="Normal 2 28 7" xfId="11081" xr:uid="{CFE3B89C-68F2-46EC-ACAA-C408F5455E57}"/>
    <cellStyle name="Normal 2 28 7 2" xfId="11082" xr:uid="{4709AA35-C64E-4346-97E5-500F85AA92C0}"/>
    <cellStyle name="Normal 2 28 7 2 2" xfId="11083" xr:uid="{325E2CB8-B50E-4847-97FA-F05A44E015DD}"/>
    <cellStyle name="Normal 2 28 7 2 3" xfId="11084" xr:uid="{63A19DFB-5D6C-41AA-AB63-24DD293043EB}"/>
    <cellStyle name="Normal 2 28 7 3" xfId="11085" xr:uid="{D429C58A-919C-4609-AD24-5645E5596A6B}"/>
    <cellStyle name="Normal 2 28 7 3 2" xfId="11086" xr:uid="{8E15DCDD-6E5D-46AE-AD28-B04C5991A0BB}"/>
    <cellStyle name="Normal 2 28 7 3 3" xfId="11087" xr:uid="{E844095F-DFCC-459C-ABBE-E6DB9B14CEA5}"/>
    <cellStyle name="Normal 2 28 7 4" xfId="11088" xr:uid="{AE0EB8C1-2BDD-47CD-A7D5-FDE0CB41B0CB}"/>
    <cellStyle name="Normal 2 28 7 5" xfId="11089" xr:uid="{4080A4A3-820C-40A1-BF0C-84FB8CA1EA7D}"/>
    <cellStyle name="Normal 2 28 8" xfId="11090" xr:uid="{8D5F7C95-DC0E-4184-B525-19A8C377C9F3}"/>
    <cellStyle name="Normal 2 28 8 2" xfId="11091" xr:uid="{3F30CAD3-88E7-4530-B349-470F011FE25B}"/>
    <cellStyle name="Normal 2 28 8 2 2" xfId="11092" xr:uid="{CED5DF5D-3F4D-4D19-A90F-C27244E27DD7}"/>
    <cellStyle name="Normal 2 28 8 2 3" xfId="11093" xr:uid="{BAEDDD4C-2ABE-4189-83AB-3DF1090C8DB8}"/>
    <cellStyle name="Normal 2 28 8 3" xfId="11094" xr:uid="{5590D1F5-0C00-4635-ABA5-1078AA87F1DA}"/>
    <cellStyle name="Normal 2 28 8 3 2" xfId="11095" xr:uid="{C701FF45-AEF2-42A9-A7D4-9F45CF992D79}"/>
    <cellStyle name="Normal 2 28 8 3 3" xfId="11096" xr:uid="{7348FA59-9D94-47DB-B9C8-6F61CB8693B6}"/>
    <cellStyle name="Normal 2 28 8 4" xfId="11097" xr:uid="{2F4A0A35-2F73-4506-B0E1-72407AA0A222}"/>
    <cellStyle name="Normal 2 28 8 5" xfId="11098" xr:uid="{1EE6D486-0C53-4DF0-B446-567EA16AA541}"/>
    <cellStyle name="Normal 2 28 9" xfId="11099" xr:uid="{88DB4807-E421-46C1-8996-21EF02D20251}"/>
    <cellStyle name="Normal 2 28 9 2" xfId="11100" xr:uid="{3FD20696-67DE-4B46-A736-23AEBFF1D3CA}"/>
    <cellStyle name="Normal 2 28 9 2 2" xfId="11101" xr:uid="{8A4F28DC-14F6-4140-9217-8A447DAEAB04}"/>
    <cellStyle name="Normal 2 28 9 2 3" xfId="11102" xr:uid="{EF151127-2248-4F09-A552-D638EFC86251}"/>
    <cellStyle name="Normal 2 28 9 3" xfId="11103" xr:uid="{DDC0C67C-88E2-482E-B1EA-FD8325D749F1}"/>
    <cellStyle name="Normal 2 28 9 3 2" xfId="11104" xr:uid="{D04F8334-6CA1-402E-9643-4589232F3912}"/>
    <cellStyle name="Normal 2 28 9 3 3" xfId="11105" xr:uid="{59B4286F-95B0-4A1C-AE50-7F1D968015FC}"/>
    <cellStyle name="Normal 2 28 9 4" xfId="11106" xr:uid="{4F7BA181-9E51-4B64-AB22-2150863AE5FE}"/>
    <cellStyle name="Normal 2 28 9 5" xfId="11107" xr:uid="{2222BD85-7D8E-4063-8CE6-D7F95E756DE6}"/>
    <cellStyle name="Normal 2 29" xfId="11108" xr:uid="{28027D78-E878-49D7-A7EF-7E5F5FE4A899}"/>
    <cellStyle name="Normal 2 29 10" xfId="11109" xr:uid="{24CDE507-AB3C-4AEA-9E83-9CC4BEE42D48}"/>
    <cellStyle name="Normal 2 29 10 2" xfId="11110" xr:uid="{0B557F61-CED5-4306-88B2-934DC391023E}"/>
    <cellStyle name="Normal 2 29 10 2 2" xfId="11111" xr:uid="{4B5FE0C1-B943-48D0-AE88-34700606B3EB}"/>
    <cellStyle name="Normal 2 29 10 2 3" xfId="11112" xr:uid="{55116B0A-63C0-43CA-959B-5DDC56EEFE0B}"/>
    <cellStyle name="Normal 2 29 10 3" xfId="11113" xr:uid="{03638915-5394-4041-8AD1-D6298DA64165}"/>
    <cellStyle name="Normal 2 29 10 3 2" xfId="11114" xr:uid="{C7CAA13A-8756-4E7E-83F3-2CBC3912C281}"/>
    <cellStyle name="Normal 2 29 10 3 3" xfId="11115" xr:uid="{EE5EF32B-45E1-41B4-A3EF-E6A4D7E4ABD8}"/>
    <cellStyle name="Normal 2 29 10 4" xfId="11116" xr:uid="{12AAC2A0-B0DE-413D-BF03-4EEB455914D4}"/>
    <cellStyle name="Normal 2 29 10 5" xfId="11117" xr:uid="{C1CE3453-7E54-402A-91F9-A42C3649C69A}"/>
    <cellStyle name="Normal 2 29 11" xfId="11118" xr:uid="{DD65710B-F528-4067-B603-D05D6793F8E9}"/>
    <cellStyle name="Normal 2 29 11 2" xfId="11119" xr:uid="{ECD58174-EA2E-410B-B915-D90B7E672604}"/>
    <cellStyle name="Normal 2 29 11 2 2" xfId="11120" xr:uid="{68B3A4C0-F75A-4BA4-9C8A-A04FFA6BAA32}"/>
    <cellStyle name="Normal 2 29 11 2 3" xfId="11121" xr:uid="{310EA5A4-2B34-4B4A-A931-713496EDDA5C}"/>
    <cellStyle name="Normal 2 29 11 3" xfId="11122" xr:uid="{34F61D42-3CBB-400F-BBA7-EF025CA5BC86}"/>
    <cellStyle name="Normal 2 29 11 3 2" xfId="11123" xr:uid="{780F9F46-3CC1-4F19-9B5A-7A5FFB734E7D}"/>
    <cellStyle name="Normal 2 29 11 3 3" xfId="11124" xr:uid="{5D1DFF7B-6963-4520-8DA2-9D87C434E496}"/>
    <cellStyle name="Normal 2 29 11 4" xfId="11125" xr:uid="{1FF977FD-98C9-4739-A3D7-7F7CBE0813D9}"/>
    <cellStyle name="Normal 2 29 11 5" xfId="11126" xr:uid="{C11364CB-0CF2-4740-91AD-CA678784BFDE}"/>
    <cellStyle name="Normal 2 29 12" xfId="11127" xr:uid="{7263D5CA-5C8D-47CE-95D1-E0D05BC2B010}"/>
    <cellStyle name="Normal 2 29 12 2" xfId="11128" xr:uid="{BFE98506-9BF0-4606-999F-03B6B8C019C3}"/>
    <cellStyle name="Normal 2 29 12 2 2" xfId="11129" xr:uid="{F9656A5F-510E-4B07-B3D3-898B8E241203}"/>
    <cellStyle name="Normal 2 29 12 2 3" xfId="11130" xr:uid="{728A8B71-3CD0-4950-B4EC-013720D610A9}"/>
    <cellStyle name="Normal 2 29 12 3" xfId="11131" xr:uid="{995A3980-88F4-4B5E-BA03-E054D4E97258}"/>
    <cellStyle name="Normal 2 29 12 3 2" xfId="11132" xr:uid="{AA742A67-A79A-43A1-BC26-4BF30C474323}"/>
    <cellStyle name="Normal 2 29 12 3 3" xfId="11133" xr:uid="{89BC54E7-B053-4F42-8DF3-4C18D939F521}"/>
    <cellStyle name="Normal 2 29 12 4" xfId="11134" xr:uid="{C6A09F59-6FB8-4635-8210-1CFA068C4483}"/>
    <cellStyle name="Normal 2 29 12 5" xfId="11135" xr:uid="{68A273DF-DC79-4EC9-82EB-BFC573D5F179}"/>
    <cellStyle name="Normal 2 29 13" xfId="11136" xr:uid="{6D6F51D6-F15A-475D-8835-45D3248B715B}"/>
    <cellStyle name="Normal 2 29 13 2" xfId="11137" xr:uid="{05B474D5-BCAF-430A-96CA-BD8945761E8A}"/>
    <cellStyle name="Normal 2 29 13 2 2" xfId="11138" xr:uid="{CB4720B0-41B7-4F1B-819B-2FC7D198802C}"/>
    <cellStyle name="Normal 2 29 13 2 3" xfId="11139" xr:uid="{2C0CC86A-C671-40AF-9A1F-DDDC00F4A6E4}"/>
    <cellStyle name="Normal 2 29 13 3" xfId="11140" xr:uid="{F6EBB8AA-BD78-47BF-B0EC-E6D4D62B3475}"/>
    <cellStyle name="Normal 2 29 13 3 2" xfId="11141" xr:uid="{BE961A59-07C4-4A06-AB4D-3D0254C3F4A0}"/>
    <cellStyle name="Normal 2 29 13 3 3" xfId="11142" xr:uid="{BD9C11A8-96B0-489B-8C28-E948BDEBECC4}"/>
    <cellStyle name="Normal 2 29 13 4" xfId="11143" xr:uid="{A7921E31-EF93-4F0A-BF6F-97F6EBE4E0CF}"/>
    <cellStyle name="Normal 2 29 13 5" xfId="11144" xr:uid="{272E17C3-D71F-4F16-A4A6-030997C96F45}"/>
    <cellStyle name="Normal 2 29 14" xfId="11145" xr:uid="{9ED9A26C-28C8-4CAD-B531-40B22C48D3E8}"/>
    <cellStyle name="Normal 2 29 14 2" xfId="11146" xr:uid="{FCEFDB1A-0037-4884-9052-00E07BA12A9C}"/>
    <cellStyle name="Normal 2 29 14 2 2" xfId="11147" xr:uid="{C1F9935B-50E9-4044-9A10-C8108FC2DB4B}"/>
    <cellStyle name="Normal 2 29 14 2 3" xfId="11148" xr:uid="{BB573A14-7915-41F5-A7AD-856C3374908A}"/>
    <cellStyle name="Normal 2 29 14 3" xfId="11149" xr:uid="{1A576DD1-359B-406B-B227-9A6C8D1F6236}"/>
    <cellStyle name="Normal 2 29 14 3 2" xfId="11150" xr:uid="{BDAB3ECE-1B61-4AC3-B9FC-047975E7F22C}"/>
    <cellStyle name="Normal 2 29 14 3 3" xfId="11151" xr:uid="{792EBA28-2F70-4F32-9751-96EB9973C9FC}"/>
    <cellStyle name="Normal 2 29 14 4" xfId="11152" xr:uid="{5741FF87-3E78-4202-8ED5-AF5B909AB437}"/>
    <cellStyle name="Normal 2 29 14 5" xfId="11153" xr:uid="{64CFB2B1-8C5F-4E1D-AE21-F71244832CF5}"/>
    <cellStyle name="Normal 2 29 15" xfId="11154" xr:uid="{855DCD2A-9163-4E66-B79D-2C1A6972A974}"/>
    <cellStyle name="Normal 2 29 15 2" xfId="11155" xr:uid="{744FEC86-656F-49D3-82B7-4D47195A3BC7}"/>
    <cellStyle name="Normal 2 29 15 2 2" xfId="11156" xr:uid="{C7E016B5-1EE7-4B72-B750-3D6E7454FF66}"/>
    <cellStyle name="Normal 2 29 15 2 3" xfId="11157" xr:uid="{B1B40CF0-41CE-4A55-AE27-1341A349C6B2}"/>
    <cellStyle name="Normal 2 29 15 3" xfId="11158" xr:uid="{F5976AE1-BF0A-4EE1-8B08-399978646BF7}"/>
    <cellStyle name="Normal 2 29 15 3 2" xfId="11159" xr:uid="{68B051EE-3928-4218-9BDD-ED9226FA272B}"/>
    <cellStyle name="Normal 2 29 15 3 3" xfId="11160" xr:uid="{B2EFB57D-D750-4921-B8BF-ACBD18632F64}"/>
    <cellStyle name="Normal 2 29 15 4" xfId="11161" xr:uid="{51AA8E14-811E-45F3-A878-A0D6E6394183}"/>
    <cellStyle name="Normal 2 29 15 5" xfId="11162" xr:uid="{5AC0402E-209A-4E58-9F4E-AB454B0DFCF4}"/>
    <cellStyle name="Normal 2 29 16" xfId="11163" xr:uid="{4432502F-45EA-4F40-861D-9F7433E4FC33}"/>
    <cellStyle name="Normal 2 29 16 2" xfId="11164" xr:uid="{274FD350-9056-4763-B8A8-97380DF26520}"/>
    <cellStyle name="Normal 2 29 16 2 2" xfId="11165" xr:uid="{9227B573-FA73-4E73-A213-D27D5745A66A}"/>
    <cellStyle name="Normal 2 29 16 2 3" xfId="11166" xr:uid="{547954E8-3F80-4558-98E0-8C8F9539F1E3}"/>
    <cellStyle name="Normal 2 29 16 3" xfId="11167" xr:uid="{1A2C40BE-3104-43E9-BDE8-2D4D9712A3FD}"/>
    <cellStyle name="Normal 2 29 16 3 2" xfId="11168" xr:uid="{E7B7B588-BEF4-46E9-8776-12066B100CEE}"/>
    <cellStyle name="Normal 2 29 16 3 3" xfId="11169" xr:uid="{725D8329-6582-4DD6-867D-B89204D57596}"/>
    <cellStyle name="Normal 2 29 16 4" xfId="11170" xr:uid="{828ED09C-4668-45E7-9FEC-A27E6C4EBFB5}"/>
    <cellStyle name="Normal 2 29 16 5" xfId="11171" xr:uid="{02A3E344-0A58-4D29-B166-7743D590A362}"/>
    <cellStyle name="Normal 2 29 17" xfId="11172" xr:uid="{3850AB20-AE5D-4FA9-AB44-19C36AA98B4F}"/>
    <cellStyle name="Normal 2 29 17 2" xfId="11173" xr:uid="{CEFD1AED-3FC4-49AE-8EB1-C0FC68926721}"/>
    <cellStyle name="Normal 2 29 17 2 2" xfId="11174" xr:uid="{A565A3AE-E82D-47C7-A40D-9ED13CF680FA}"/>
    <cellStyle name="Normal 2 29 17 2 3" xfId="11175" xr:uid="{C49BCF92-7C6A-4544-A519-EC65BF0C08A0}"/>
    <cellStyle name="Normal 2 29 17 3" xfId="11176" xr:uid="{E021E10F-9C60-4E4E-9781-0FCB94B86B30}"/>
    <cellStyle name="Normal 2 29 17 3 2" xfId="11177" xr:uid="{C2825A14-0EBA-4234-B8BC-1028639EA0DB}"/>
    <cellStyle name="Normal 2 29 17 3 3" xfId="11178" xr:uid="{A2EA2B9E-A464-4EFA-982A-97CB06E479F5}"/>
    <cellStyle name="Normal 2 29 17 4" xfId="11179" xr:uid="{BA5F3FC8-6163-4157-826B-CA3DDDB4371D}"/>
    <cellStyle name="Normal 2 29 17 5" xfId="11180" xr:uid="{4233DFD5-8E14-4F35-9DA3-8CF8CB38C5AF}"/>
    <cellStyle name="Normal 2 29 18" xfId="11181" xr:uid="{9DA1B47B-340E-42D1-AAEC-E74E263C7AA8}"/>
    <cellStyle name="Normal 2 29 18 2" xfId="11182" xr:uid="{68D5BF16-3FB1-4F4A-86E3-E5A6FFE0B57D}"/>
    <cellStyle name="Normal 2 29 18 2 2" xfId="11183" xr:uid="{A4D366A8-E72E-459B-9C8C-704ADCF3A3CE}"/>
    <cellStyle name="Normal 2 29 18 2 3" xfId="11184" xr:uid="{30D5161D-8D40-41DA-B86B-ADF1DC938056}"/>
    <cellStyle name="Normal 2 29 18 3" xfId="11185" xr:uid="{E411B0E1-7E06-4F2B-ADC8-C09F12086F51}"/>
    <cellStyle name="Normal 2 29 18 3 2" xfId="11186" xr:uid="{48CB8105-5930-4C04-8269-CAD4F2220E2A}"/>
    <cellStyle name="Normal 2 29 18 3 3" xfId="11187" xr:uid="{E4BDEA19-B67D-49C8-ACF5-EF1677A3B26B}"/>
    <cellStyle name="Normal 2 29 18 4" xfId="11188" xr:uid="{73BE72DD-677E-43A8-B5D9-9932AE02410B}"/>
    <cellStyle name="Normal 2 29 18 5" xfId="11189" xr:uid="{74816D59-966A-4F9B-AD57-53E97ABDA93E}"/>
    <cellStyle name="Normal 2 29 19" xfId="11190" xr:uid="{A8458AE2-DD3D-4414-86A8-D10AC60EA5BC}"/>
    <cellStyle name="Normal 2 29 19 2" xfId="11191" xr:uid="{12CAD2EA-CB13-466D-9725-9E32EDF0B556}"/>
    <cellStyle name="Normal 2 29 19 2 2" xfId="11192" xr:uid="{BA72D630-150B-4D90-9223-343537C63BFB}"/>
    <cellStyle name="Normal 2 29 19 2 3" xfId="11193" xr:uid="{DF967D23-83B2-4686-9B62-1FE546FB0FF8}"/>
    <cellStyle name="Normal 2 29 19 3" xfId="11194" xr:uid="{519759D0-7B6E-4664-A698-C18A88C72259}"/>
    <cellStyle name="Normal 2 29 19 3 2" xfId="11195" xr:uid="{1110281C-4561-49E5-B96E-65C8CDFCA8F3}"/>
    <cellStyle name="Normal 2 29 19 3 3" xfId="11196" xr:uid="{5183B9F6-8D01-44C1-A731-E8947D6CDA48}"/>
    <cellStyle name="Normal 2 29 19 4" xfId="11197" xr:uid="{19AA5242-33F3-4267-9955-77956992EC45}"/>
    <cellStyle name="Normal 2 29 19 5" xfId="11198" xr:uid="{DEBE9F01-8504-410E-8D50-ED3CEDE9596A}"/>
    <cellStyle name="Normal 2 29 2" xfId="11199" xr:uid="{451BECBF-A94F-4D24-BB97-F129395169CD}"/>
    <cellStyle name="Normal 2 29 2 2" xfId="11200" xr:uid="{2C94F8EB-383F-4418-9BF5-DC5CFABA7810}"/>
    <cellStyle name="Normal 2 29 2 2 2" xfId="11201" xr:uid="{69222A89-E7F2-4A01-972F-66077FF13B14}"/>
    <cellStyle name="Normal 2 29 2 2 3" xfId="11202" xr:uid="{DCD4807C-89B8-49EA-A52A-044569F37FF5}"/>
    <cellStyle name="Normal 2 29 2 3" xfId="11203" xr:uid="{B7ECE13E-3838-4281-815E-F298509CE324}"/>
    <cellStyle name="Normal 2 29 2 3 2" xfId="11204" xr:uid="{F818CF3A-ED98-43AB-9B62-1AF9FE3B2861}"/>
    <cellStyle name="Normal 2 29 2 3 3" xfId="11205" xr:uid="{2BBE3BF3-7598-494C-8759-E71B1CF45086}"/>
    <cellStyle name="Normal 2 29 2 4" xfId="11206" xr:uid="{D22E55CF-21D0-4E92-BD4D-29CC7E6A27E5}"/>
    <cellStyle name="Normal 2 29 2 5" xfId="11207" xr:uid="{BFCF28F3-DF1F-4452-8D0A-046B11212822}"/>
    <cellStyle name="Normal 2 29 20" xfId="11208" xr:uid="{90037099-D68B-48F4-A0EA-9BE6A3FEEDF3}"/>
    <cellStyle name="Normal 2 29 20 2" xfId="11209" xr:uid="{02C6751F-8350-4D08-B283-28B069178290}"/>
    <cellStyle name="Normal 2 29 20 2 2" xfId="11210" xr:uid="{024D3C4B-8376-43E1-B6CA-D55031E755EF}"/>
    <cellStyle name="Normal 2 29 20 2 3" xfId="11211" xr:uid="{916773CF-8732-4C80-89A2-44009342C525}"/>
    <cellStyle name="Normal 2 29 20 3" xfId="11212" xr:uid="{560970B1-277B-41BE-A566-E346D2192CE7}"/>
    <cellStyle name="Normal 2 29 20 3 2" xfId="11213" xr:uid="{2F513392-07B0-4D71-8106-879425607A3F}"/>
    <cellStyle name="Normal 2 29 20 3 3" xfId="11214" xr:uid="{DAFD178D-BE32-4E50-A9B5-6BF0D4777337}"/>
    <cellStyle name="Normal 2 29 20 4" xfId="11215" xr:uid="{27D5A970-9C8E-461F-B87F-495345BAB39A}"/>
    <cellStyle name="Normal 2 29 20 5" xfId="11216" xr:uid="{D038F562-B4FC-418F-A5C2-E3D204A90BDD}"/>
    <cellStyle name="Normal 2 29 21" xfId="11217" xr:uid="{3245FDFD-EC77-432F-994F-80B98A6F2BC4}"/>
    <cellStyle name="Normal 2 29 21 2" xfId="11218" xr:uid="{D586F8D1-298B-4F69-AFF6-234F6EC68DF5}"/>
    <cellStyle name="Normal 2 29 21 2 2" xfId="11219" xr:uid="{03DE4DFC-AC82-4176-8923-AE0DB47DA51C}"/>
    <cellStyle name="Normal 2 29 21 2 3" xfId="11220" xr:uid="{92980089-515A-481C-917C-A6B8105E640D}"/>
    <cellStyle name="Normal 2 29 21 3" xfId="11221" xr:uid="{39C0D241-D684-4956-9E0A-B78D3A2B554E}"/>
    <cellStyle name="Normal 2 29 21 3 2" xfId="11222" xr:uid="{159FEC0A-245A-4FC9-AD10-D59C4224060B}"/>
    <cellStyle name="Normal 2 29 21 3 3" xfId="11223" xr:uid="{BB1CCE9A-945A-4B44-82C9-7F134235CE2C}"/>
    <cellStyle name="Normal 2 29 21 4" xfId="11224" xr:uid="{36C3628E-7982-44FA-9F9D-CE3219BD07DE}"/>
    <cellStyle name="Normal 2 29 21 5" xfId="11225" xr:uid="{76BF430F-338B-4EE0-AFC2-EF9D8EDA8B0D}"/>
    <cellStyle name="Normal 2 29 22" xfId="11226" xr:uid="{6E762A7F-B99C-44D9-A654-44C5B78459C9}"/>
    <cellStyle name="Normal 2 29 22 2" xfId="11227" xr:uid="{AF3E0891-31BB-4B9C-98DF-6B804EB4BB7E}"/>
    <cellStyle name="Normal 2 29 22 2 2" xfId="11228" xr:uid="{9D79FA3E-DCF7-4A1E-93FC-5C41128EAE47}"/>
    <cellStyle name="Normal 2 29 22 2 3" xfId="11229" xr:uid="{D890934F-5168-4F7E-94B9-62360868A853}"/>
    <cellStyle name="Normal 2 29 22 3" xfId="11230" xr:uid="{55B580FA-24C4-4509-9FE8-25A4E1EF5E39}"/>
    <cellStyle name="Normal 2 29 22 3 2" xfId="11231" xr:uid="{18CC58B0-4278-413B-88A5-B3C2A20220AB}"/>
    <cellStyle name="Normal 2 29 22 3 3" xfId="11232" xr:uid="{45B1FAFF-24D7-462D-9AE6-3A7501E58746}"/>
    <cellStyle name="Normal 2 29 22 4" xfId="11233" xr:uid="{63EE0404-F737-4FF0-B174-16F1C0BF198B}"/>
    <cellStyle name="Normal 2 29 22 5" xfId="11234" xr:uid="{D5E0D73C-9D03-4BF0-8512-1D754CC2D0D0}"/>
    <cellStyle name="Normal 2 29 23" xfId="11235" xr:uid="{9BFE590B-01FA-46DD-9C02-D6C95B11D23B}"/>
    <cellStyle name="Normal 2 29 23 2" xfId="11236" xr:uid="{02930018-0E42-46E2-8FA1-E1B98865D458}"/>
    <cellStyle name="Normal 2 29 23 2 2" xfId="11237" xr:uid="{5696FB86-F682-4041-8C5E-A3B8F2E566F0}"/>
    <cellStyle name="Normal 2 29 23 2 3" xfId="11238" xr:uid="{38709FDE-F6FB-458A-95A7-23FD6CD10508}"/>
    <cellStyle name="Normal 2 29 23 3" xfId="11239" xr:uid="{97A6C082-C37F-4460-A3C2-82983D36D038}"/>
    <cellStyle name="Normal 2 29 23 3 2" xfId="11240" xr:uid="{FFFC3609-73CF-4B55-B42B-510A3682DF87}"/>
    <cellStyle name="Normal 2 29 23 3 3" xfId="11241" xr:uid="{9334D52B-955D-4D4C-93A7-E389E2C44BF7}"/>
    <cellStyle name="Normal 2 29 23 4" xfId="11242" xr:uid="{86BE7D1F-914D-4DCB-A818-2EABD4C8DEC2}"/>
    <cellStyle name="Normal 2 29 23 5" xfId="11243" xr:uid="{DB93326D-B43F-4652-AE1E-26D814B202E6}"/>
    <cellStyle name="Normal 2 29 24" xfId="11244" xr:uid="{C07ED4FE-1A0B-4D8E-BFC4-21320B161438}"/>
    <cellStyle name="Normal 2 29 24 2" xfId="11245" xr:uid="{1B2B9EB2-62D5-4503-AC92-FC3CFC6AAC22}"/>
    <cellStyle name="Normal 2 29 24 3" xfId="11246" xr:uid="{2EA0AC1C-6FFB-4B2B-B92B-F90C79C25149}"/>
    <cellStyle name="Normal 2 29 25" xfId="11247" xr:uid="{5FBA5DDA-F3EE-4663-8AC0-8A540C8ACEC3}"/>
    <cellStyle name="Normal 2 29 25 2" xfId="11248" xr:uid="{CFD0FDE3-A5E5-4B45-9140-91CDE9C79475}"/>
    <cellStyle name="Normal 2 29 25 3" xfId="11249" xr:uid="{EAF3250C-F4E8-49FA-A9C0-7BE926BF47FA}"/>
    <cellStyle name="Normal 2 29 26" xfId="11250" xr:uid="{056473F6-80C0-4695-BB5D-C996FF273B3E}"/>
    <cellStyle name="Normal 2 29 27" xfId="11251" xr:uid="{D2E3089A-1F4F-4FD7-8D25-D329EB7EC8C0}"/>
    <cellStyle name="Normal 2 29 3" xfId="11252" xr:uid="{B840AAD2-8DD9-49E8-A043-BB6FBF5EBEA7}"/>
    <cellStyle name="Normal 2 29 3 2" xfId="11253" xr:uid="{E1F9FE0A-6081-4115-A2E8-DA53CA75032D}"/>
    <cellStyle name="Normal 2 29 3 2 2" xfId="11254" xr:uid="{112198CF-F896-46D7-B50B-31A07FA6277C}"/>
    <cellStyle name="Normal 2 29 3 2 3" xfId="11255" xr:uid="{9647FE38-197B-4602-89E4-A45E2E659880}"/>
    <cellStyle name="Normal 2 29 3 3" xfId="11256" xr:uid="{91C875EB-5190-4E07-9FC3-6B2174FD031E}"/>
    <cellStyle name="Normal 2 29 3 3 2" xfId="11257" xr:uid="{B1680D83-5FC9-4C5A-9743-9821BF105BD1}"/>
    <cellStyle name="Normal 2 29 3 3 3" xfId="11258" xr:uid="{51E8481C-22F6-411E-B3D2-82B42DB16413}"/>
    <cellStyle name="Normal 2 29 3 4" xfId="11259" xr:uid="{CBE88EC7-1CDA-4102-9955-FAB27D49BCE3}"/>
    <cellStyle name="Normal 2 29 3 5" xfId="11260" xr:uid="{CE01A747-F60D-4233-945C-44DD885D0EF1}"/>
    <cellStyle name="Normal 2 29 4" xfId="11261" xr:uid="{708D030C-9189-413F-8068-6EE5BD6CBC2F}"/>
    <cellStyle name="Normal 2 29 4 2" xfId="11262" xr:uid="{6E990AD0-80B4-465D-8C53-08EB769959BB}"/>
    <cellStyle name="Normal 2 29 4 2 2" xfId="11263" xr:uid="{26E84307-8E5A-4CD6-AB78-468495F66EC3}"/>
    <cellStyle name="Normal 2 29 4 2 3" xfId="11264" xr:uid="{4A9765FE-769A-4B64-A0CE-2A320937ED2B}"/>
    <cellStyle name="Normal 2 29 4 3" xfId="11265" xr:uid="{6F4D0154-848D-46D7-A839-33B66AC50D0E}"/>
    <cellStyle name="Normal 2 29 4 3 2" xfId="11266" xr:uid="{215F0DA9-532E-4658-B019-D497C04B427A}"/>
    <cellStyle name="Normal 2 29 4 3 3" xfId="11267" xr:uid="{56E1368D-88DE-4C01-A534-F7D6564F7E90}"/>
    <cellStyle name="Normal 2 29 4 4" xfId="11268" xr:uid="{CD11930E-37BA-42C8-A064-0FB0AE6781E3}"/>
    <cellStyle name="Normal 2 29 4 5" xfId="11269" xr:uid="{AB8B9E20-22D6-496E-B83F-0B61E0CBAD3C}"/>
    <cellStyle name="Normal 2 29 5" xfId="11270" xr:uid="{D64CCF43-9ED1-4A06-825D-CAD47D03C95C}"/>
    <cellStyle name="Normal 2 29 5 2" xfId="11271" xr:uid="{5C5B91EA-625C-4DB6-A0CF-D41853A85E3D}"/>
    <cellStyle name="Normal 2 29 5 2 2" xfId="11272" xr:uid="{3787AB81-F25D-4285-B5E6-C3CD23066F28}"/>
    <cellStyle name="Normal 2 29 5 2 3" xfId="11273" xr:uid="{CB9C4118-974B-4C5C-B5A2-1585E98FB125}"/>
    <cellStyle name="Normal 2 29 5 3" xfId="11274" xr:uid="{D9D60877-2AD6-4014-BF7E-36EE100A803C}"/>
    <cellStyle name="Normal 2 29 5 3 2" xfId="11275" xr:uid="{FE72C547-616D-4789-9C51-8A7D92A3C871}"/>
    <cellStyle name="Normal 2 29 5 3 3" xfId="11276" xr:uid="{329FB62A-EF7F-4243-828B-4A32D8F4570D}"/>
    <cellStyle name="Normal 2 29 5 4" xfId="11277" xr:uid="{FA45AF4D-D43B-4014-B29D-BBC51924AC62}"/>
    <cellStyle name="Normal 2 29 5 5" xfId="11278" xr:uid="{F961328D-2440-4949-A6D6-D35E702D7164}"/>
    <cellStyle name="Normal 2 29 6" xfId="11279" xr:uid="{BF138973-8E47-4220-82E1-46D89DC23757}"/>
    <cellStyle name="Normal 2 29 6 2" xfId="11280" xr:uid="{FB0114F3-256A-4172-92C8-57F9D3BA6B1E}"/>
    <cellStyle name="Normal 2 29 6 2 2" xfId="11281" xr:uid="{2249D3A6-5984-49B3-8B38-3351FA25DD41}"/>
    <cellStyle name="Normal 2 29 6 2 3" xfId="11282" xr:uid="{A8403D0C-91FE-4B03-8B07-5C752258C89B}"/>
    <cellStyle name="Normal 2 29 6 3" xfId="11283" xr:uid="{492310DE-FBB5-4D55-87C1-5E0C0FE4BFE2}"/>
    <cellStyle name="Normal 2 29 6 3 2" xfId="11284" xr:uid="{33FF7C61-DBF0-4F77-A5CC-E2CDD5E1B019}"/>
    <cellStyle name="Normal 2 29 6 3 3" xfId="11285" xr:uid="{0BC84499-9923-41C7-9EA4-DA584E41F697}"/>
    <cellStyle name="Normal 2 29 6 4" xfId="11286" xr:uid="{E6C05715-7F4F-4134-9FFA-72B65FD8C47B}"/>
    <cellStyle name="Normal 2 29 6 5" xfId="11287" xr:uid="{FD71A222-CCDA-4DAD-9780-C8FFA20FECD6}"/>
    <cellStyle name="Normal 2 29 7" xfId="11288" xr:uid="{81600A1D-F7A4-4A48-BCA4-06843D791BB9}"/>
    <cellStyle name="Normal 2 29 7 2" xfId="11289" xr:uid="{FF5D8F5A-0A1A-4CB3-8973-28B925ECAF82}"/>
    <cellStyle name="Normal 2 29 7 2 2" xfId="11290" xr:uid="{56424BD6-1CBF-4BEE-8023-CDF646B31B8A}"/>
    <cellStyle name="Normal 2 29 7 2 3" xfId="11291" xr:uid="{88B0734D-6A61-4EBE-AFE4-F0A47FE30E93}"/>
    <cellStyle name="Normal 2 29 7 3" xfId="11292" xr:uid="{69292D85-8F85-44A0-910B-35A5D75BBBA4}"/>
    <cellStyle name="Normal 2 29 7 3 2" xfId="11293" xr:uid="{1B2BE149-1396-42D3-9AB4-0875AB4372E0}"/>
    <cellStyle name="Normal 2 29 7 3 3" xfId="11294" xr:uid="{3C5AA43A-D9D5-464D-A2D9-117B4E890E77}"/>
    <cellStyle name="Normal 2 29 7 4" xfId="11295" xr:uid="{F61F858D-4984-49C6-8E4F-8D78041CFE5C}"/>
    <cellStyle name="Normal 2 29 7 5" xfId="11296" xr:uid="{34FD4565-7F01-478A-834C-16D6FD62BD10}"/>
    <cellStyle name="Normal 2 29 8" xfId="11297" xr:uid="{0E8D5CC1-B9FA-43A8-8A90-5B4778A00F95}"/>
    <cellStyle name="Normal 2 29 8 2" xfId="11298" xr:uid="{AECE299B-7583-46B8-9A79-7C24FFB97A6E}"/>
    <cellStyle name="Normal 2 29 8 2 2" xfId="11299" xr:uid="{FEECCD20-96E6-4C90-8D46-55CD3FB8A1C9}"/>
    <cellStyle name="Normal 2 29 8 2 3" xfId="11300" xr:uid="{27A73020-8777-42D8-8EA0-6209AC571209}"/>
    <cellStyle name="Normal 2 29 8 3" xfId="11301" xr:uid="{E49D8BF8-09A2-4320-9B3B-1A6E6721DCD0}"/>
    <cellStyle name="Normal 2 29 8 3 2" xfId="11302" xr:uid="{ABEB019D-6F6B-40EC-82F4-C69BE9C4E64C}"/>
    <cellStyle name="Normal 2 29 8 3 3" xfId="11303" xr:uid="{C873722A-02D8-42CC-A78D-C606AE092AFB}"/>
    <cellStyle name="Normal 2 29 8 4" xfId="11304" xr:uid="{58F8D8F7-E987-45D6-9F65-4FA3DF98FF1E}"/>
    <cellStyle name="Normal 2 29 8 5" xfId="11305" xr:uid="{61E6FD4E-E52E-462C-8F41-659C6C417D38}"/>
    <cellStyle name="Normal 2 29 9" xfId="11306" xr:uid="{FCA3EDA5-B806-4CB7-B488-C92C3427D607}"/>
    <cellStyle name="Normal 2 29 9 2" xfId="11307" xr:uid="{09E820C1-9A1C-483B-BEA0-E33EBFFCB2C2}"/>
    <cellStyle name="Normal 2 29 9 2 2" xfId="11308" xr:uid="{5FBF42FE-AC18-4F31-84A3-6FB7293B9EE8}"/>
    <cellStyle name="Normal 2 29 9 2 3" xfId="11309" xr:uid="{3AA4D9AD-A818-4D0B-AFB6-92CA111D7A01}"/>
    <cellStyle name="Normal 2 29 9 3" xfId="11310" xr:uid="{8851C514-C4AC-4A4B-BC8E-48A20C2F3728}"/>
    <cellStyle name="Normal 2 29 9 3 2" xfId="11311" xr:uid="{E40D0314-370B-4BE3-B680-9818678C949F}"/>
    <cellStyle name="Normal 2 29 9 3 3" xfId="11312" xr:uid="{C3993CAB-11FB-478A-8F2F-DE8823962E3F}"/>
    <cellStyle name="Normal 2 29 9 4" xfId="11313" xr:uid="{945FDA9C-0956-47C0-A405-CAB1C3530549}"/>
    <cellStyle name="Normal 2 29 9 5" xfId="11314" xr:uid="{B9C98EF9-0349-4577-B4C8-046BC583C1ED}"/>
    <cellStyle name="Normal 2 3" xfId="309" xr:uid="{1815D1E3-F902-4183-AB5D-A7DECCF75ADF}"/>
    <cellStyle name="Normal 2 3 10" xfId="11316" xr:uid="{83F4BBE9-4AEE-48E0-B554-3FF25939D72D}"/>
    <cellStyle name="Normal 2 3 10 2" xfId="11317" xr:uid="{E5EB7000-CEA9-43B4-BEF9-2165232FB493}"/>
    <cellStyle name="Normal 2 3 10 3" xfId="11318" xr:uid="{F9458F39-2568-4ECD-B5EE-754FF71704DF}"/>
    <cellStyle name="Normal 2 3 10 4" xfId="11319" xr:uid="{A9ECA597-8988-4782-91C5-35448EAF57F8}"/>
    <cellStyle name="Normal 2 3 10 5" xfId="11320" xr:uid="{BC5572DE-7C34-4020-82A9-1B3D35D08DF1}"/>
    <cellStyle name="Normal 2 3 11" xfId="11321" xr:uid="{CB9997BB-E707-4103-BDBB-9B9DC50EDE63}"/>
    <cellStyle name="Normal 2 3 11 2" xfId="11322" xr:uid="{B1E19626-4B74-4CFF-B77D-6CFAA013E026}"/>
    <cellStyle name="Normal 2 3 11 3" xfId="11323" xr:uid="{00108F97-1A08-4301-A24A-5F7203CA7BB4}"/>
    <cellStyle name="Normal 2 3 12" xfId="11324" xr:uid="{B18D6705-1248-4CCA-B645-F685616F580A}"/>
    <cellStyle name="Normal 2 3 12 2" xfId="11325" xr:uid="{7C499D28-7D9B-4562-9015-935F6362D16C}"/>
    <cellStyle name="Normal 2 3 12 3" xfId="11326" xr:uid="{5377496A-E51D-4D4D-B45A-21BFD7BC2AC5}"/>
    <cellStyle name="Normal 2 3 13" xfId="11327" xr:uid="{B9263204-2B91-4FF2-B3A2-35BB7508BE5E}"/>
    <cellStyle name="Normal 2 3 13 2" xfId="11328" xr:uid="{208D95F8-B21C-4F27-831D-63C8C4FCA135}"/>
    <cellStyle name="Normal 2 3 13 3" xfId="11329" xr:uid="{5E6EB521-2DCB-40EF-8004-D4A9DB87E149}"/>
    <cellStyle name="Normal 2 3 14" xfId="11330" xr:uid="{39906327-4C73-44EE-8E20-A56DA0D8032C}"/>
    <cellStyle name="Normal 2 3 14 2" xfId="11331" xr:uid="{178A9948-7B08-436F-8414-AF3970896904}"/>
    <cellStyle name="Normal 2 3 14 3" xfId="11332" xr:uid="{23F1526C-30F9-4453-A2A4-46601EEB6A5C}"/>
    <cellStyle name="Normal 2 3 15" xfId="11333" xr:uid="{F4D1172D-BDAB-4827-A4DE-5B7E248E08A7}"/>
    <cellStyle name="Normal 2 3 15 2" xfId="11334" xr:uid="{79C838CF-8091-4F9D-8805-A2541CF79DFD}"/>
    <cellStyle name="Normal 2 3 15 3" xfId="11335" xr:uid="{CF1E1B52-DDEC-490C-A2DB-56CCAE61EDDA}"/>
    <cellStyle name="Normal 2 3 16" xfId="11336" xr:uid="{F6B17DE0-BA26-402A-93BE-EB642A068AFF}"/>
    <cellStyle name="Normal 2 3 16 2" xfId="11337" xr:uid="{668842A1-B23F-401B-9A87-79785386ED4A}"/>
    <cellStyle name="Normal 2 3 16 3" xfId="11338" xr:uid="{4450E5D7-ACE2-438E-A7FC-01D9761B78DC}"/>
    <cellStyle name="Normal 2 3 17" xfId="11339" xr:uid="{F236D163-4A6F-43EB-AB78-4D95B0FE4332}"/>
    <cellStyle name="Normal 2 3 17 2" xfId="11340" xr:uid="{3ECBDD9F-6125-4BFF-88F0-29504DFC41AE}"/>
    <cellStyle name="Normal 2 3 17 3" xfId="11341" xr:uid="{30B968ED-33A1-4E28-86C0-BB54804257E6}"/>
    <cellStyle name="Normal 2 3 18" xfId="11342" xr:uid="{F98501A7-0052-4D2F-9A13-0F30509A8A79}"/>
    <cellStyle name="Normal 2 3 18 2" xfId="11343" xr:uid="{6998A743-797A-4563-93AD-15C3FBDE1651}"/>
    <cellStyle name="Normal 2 3 18 3" xfId="11344" xr:uid="{CE21CE53-3CAE-41B3-93D2-6B3FEE44C214}"/>
    <cellStyle name="Normal 2 3 19" xfId="11345" xr:uid="{113210CA-80DF-4CF3-8F31-B5C04BBB812B}"/>
    <cellStyle name="Normal 2 3 19 2" xfId="11346" xr:uid="{FAB6F0CC-08A1-4F35-A452-A376D785BEE6}"/>
    <cellStyle name="Normal 2 3 19 3" xfId="11347" xr:uid="{86EB7E7B-F0DF-4404-A4FB-1B78EF828CDD}"/>
    <cellStyle name="Normal 2 3 2" xfId="11348" xr:uid="{668DC10A-4447-4EC1-B59B-BAC225CB8928}"/>
    <cellStyle name="Normal 2 3 2 2" xfId="11349" xr:uid="{B9046269-37E2-47D7-A158-948DC00B2AE5}"/>
    <cellStyle name="Normal 2 3 2 3" xfId="11350" xr:uid="{123E4B7C-82C3-45C7-A93E-BB52A3DBF288}"/>
    <cellStyle name="Normal 2 3 2 4" xfId="11351" xr:uid="{2E1CEC99-4678-4150-839B-6754CF1B271C}"/>
    <cellStyle name="Normal 2 3 2 5" xfId="11352" xr:uid="{041BB5E4-8641-4AE8-9349-2025A6A04E9B}"/>
    <cellStyle name="Normal 2 3 2 6" xfId="11353" xr:uid="{65AEBBD4-45B1-4252-8138-2E6E0D01E858}"/>
    <cellStyle name="Normal 2 3 2 7" xfId="11354" xr:uid="{009C1F31-A9ED-441D-9EA2-4E487836A762}"/>
    <cellStyle name="Normal 2 3 2 8" xfId="11355" xr:uid="{B41FF56F-2D7B-4804-90D2-1D86C62BE3ED}"/>
    <cellStyle name="Normal 2 3 2 9" xfId="11356" xr:uid="{A9EFCFB6-2631-47C0-BE37-D2F14BEE988A}"/>
    <cellStyle name="Normal 2 3 20" xfId="11357" xr:uid="{773D2C8E-270C-4DD1-959D-E060FF10CBAA}"/>
    <cellStyle name="Normal 2 3 20 2" xfId="11358" xr:uid="{0A8EA003-2C19-408D-B065-07D026C42C19}"/>
    <cellStyle name="Normal 2 3 20 3" xfId="11359" xr:uid="{F878D72F-B9AB-4964-B9D2-67C7908DE1AB}"/>
    <cellStyle name="Normal 2 3 21" xfId="11360" xr:uid="{C3D40776-27BF-443B-8CE1-E87E3C18DC29}"/>
    <cellStyle name="Normal 2 3 21 2" xfId="11361" xr:uid="{E3224B8F-AB64-4B96-A3E4-D91EC704CE80}"/>
    <cellStyle name="Normal 2 3 21 3" xfId="11362" xr:uid="{24BF6433-96F6-4787-A33E-96A225740EC5}"/>
    <cellStyle name="Normal 2 3 22" xfId="11363" xr:uid="{DEB11285-6C5F-4915-B0A0-B042277ED32C}"/>
    <cellStyle name="Normal 2 3 22 2" xfId="11364" xr:uid="{37229CAE-9E96-4171-9929-1DA091002630}"/>
    <cellStyle name="Normal 2 3 22 3" xfId="11365" xr:uid="{835CEE2E-F4E0-4354-9573-437AE8A8BEEA}"/>
    <cellStyle name="Normal 2 3 23" xfId="11366" xr:uid="{C49BB403-1A50-491A-87B7-32CD460E8482}"/>
    <cellStyle name="Normal 2 3 24" xfId="11367" xr:uid="{50D26623-CF5C-470D-925A-B58B2742F401}"/>
    <cellStyle name="Normal 2 3 25" xfId="11368" xr:uid="{3FD2FC03-F2BD-4031-819E-DF37ACF9A2DC}"/>
    <cellStyle name="Normal 2 3 26" xfId="11369" xr:uid="{436E7DD4-DD32-4128-BCDB-387E4ADD62DE}"/>
    <cellStyle name="Normal 2 3 27" xfId="11315" xr:uid="{ED371EBE-AFE4-4F7D-B548-F7B945DF5B4D}"/>
    <cellStyle name="Normal 2 3 3" xfId="11370" xr:uid="{37EFD0E9-7E83-4B66-8961-015099822EF8}"/>
    <cellStyle name="Normal 2 3 3 2" xfId="11371" xr:uid="{26AEF430-8800-4C89-AC00-BAE3CF0691D1}"/>
    <cellStyle name="Normal 2 3 3 3" xfId="11372" xr:uid="{35E566BF-821B-4E27-B065-CDBFCC019C93}"/>
    <cellStyle name="Normal 2 3 4" xfId="11373" xr:uid="{D24A82BF-CBD6-4A20-BA5C-C8F53AB41308}"/>
    <cellStyle name="Normal 2 3 4 2" xfId="11374" xr:uid="{7042F0D3-D92A-43BF-B722-4100A9D127A3}"/>
    <cellStyle name="Normal 2 3 4 3" xfId="11375" xr:uid="{AB461E51-49E0-4683-ABB0-884972F3B3E6}"/>
    <cellStyle name="Normal 2 3 5" xfId="11376" xr:uid="{1A0D1AFE-8BC8-4440-B20D-C7376AB1C3B1}"/>
    <cellStyle name="Normal 2 3 5 2" xfId="11377" xr:uid="{3539CB48-80D1-4BB8-9E38-755F069B0625}"/>
    <cellStyle name="Normal 2 3 5 3" xfId="11378" xr:uid="{30E28E7E-DE07-4160-9B73-D862E3CDC354}"/>
    <cellStyle name="Normal 2 3 6" xfId="11379" xr:uid="{BBC13586-8830-475C-BB50-075D1632645A}"/>
    <cellStyle name="Normal 2 3 6 2" xfId="11380" xr:uid="{71BA1F26-86EE-4154-AB28-265E09B6E7F2}"/>
    <cellStyle name="Normal 2 3 6 3" xfId="11381" xr:uid="{C75599F2-3437-47FA-990C-6C1536D2D56E}"/>
    <cellStyle name="Normal 2 3 7" xfId="11382" xr:uid="{36AC12B0-FF55-4438-88A7-D5826257ACF1}"/>
    <cellStyle name="Normal 2 3 7 2" xfId="11383" xr:uid="{76E5C352-A6F0-4C70-AD8F-3AC714E6AAD3}"/>
    <cellStyle name="Normal 2 3 7 3" xfId="11384" xr:uid="{77BE3AC9-7D6F-4A4B-B9A3-12B83BFD12AC}"/>
    <cellStyle name="Normal 2 3 8" xfId="11385" xr:uid="{C72A3EFF-F0A7-4687-9693-865BB658EC41}"/>
    <cellStyle name="Normal 2 3 8 2" xfId="11386" xr:uid="{B53CE3B1-4F36-4DED-9707-DCD0B2366D84}"/>
    <cellStyle name="Normal 2 3 8 3" xfId="11387" xr:uid="{515538B7-34C5-4B98-BB1E-B4524D58C662}"/>
    <cellStyle name="Normal 2 3 9" xfId="11388" xr:uid="{1F7D0F68-19D3-475B-8ADB-16155B0A00FD}"/>
    <cellStyle name="Normal 2 3 9 2" xfId="11389" xr:uid="{8B1ED111-F780-45F6-AD65-EDBE9F725AD6}"/>
    <cellStyle name="Normal 2 3 9 3" xfId="11390" xr:uid="{D75C30C4-EE4E-4538-81AE-636BAD55C7C8}"/>
    <cellStyle name="Normal 2 30" xfId="11391" xr:uid="{45AD1A51-02F8-4A71-AF21-033C784BC841}"/>
    <cellStyle name="Normal 2 30 10" xfId="11392" xr:uid="{446B70CD-9BF6-49C3-89C9-58CFBAF19D19}"/>
    <cellStyle name="Normal 2 30 10 2" xfId="11393" xr:uid="{3BD61507-4BC9-4075-AA5D-9E6E87FD6257}"/>
    <cellStyle name="Normal 2 30 10 2 2" xfId="11394" xr:uid="{1A798137-2ABE-48E5-A426-D343DA1468DE}"/>
    <cellStyle name="Normal 2 30 10 2 3" xfId="11395" xr:uid="{FC42C90F-AA82-4B11-9778-CE3ECCF6B3DA}"/>
    <cellStyle name="Normal 2 30 10 3" xfId="11396" xr:uid="{E4F36D65-E370-4756-9CB2-EFF96FCDE11D}"/>
    <cellStyle name="Normal 2 30 10 3 2" xfId="11397" xr:uid="{8504CE20-F14E-44DC-83A6-E0578D534606}"/>
    <cellStyle name="Normal 2 30 10 3 3" xfId="11398" xr:uid="{6BA927A8-3727-46C1-8324-97A3F62F00E6}"/>
    <cellStyle name="Normal 2 30 10 4" xfId="11399" xr:uid="{A595423E-D256-47F0-B4D6-09B9B11682BA}"/>
    <cellStyle name="Normal 2 30 10 5" xfId="11400" xr:uid="{622285C3-7106-4D97-976C-36E4D76A19BD}"/>
    <cellStyle name="Normal 2 30 11" xfId="11401" xr:uid="{05F35845-5F01-436A-9B4E-2D56E4E47C53}"/>
    <cellStyle name="Normal 2 30 11 2" xfId="11402" xr:uid="{34996866-1E75-4FDD-AFAE-A6E383FE0CC6}"/>
    <cellStyle name="Normal 2 30 11 2 2" xfId="11403" xr:uid="{800328EB-A5D8-4F7E-8032-75803AC3C036}"/>
    <cellStyle name="Normal 2 30 11 2 3" xfId="11404" xr:uid="{91701B90-6F4C-4379-A90C-ACFADB12DBB9}"/>
    <cellStyle name="Normal 2 30 11 3" xfId="11405" xr:uid="{46FFFFA9-DEA8-490E-B24B-3253264FB21E}"/>
    <cellStyle name="Normal 2 30 11 3 2" xfId="11406" xr:uid="{55543D13-0528-4A85-BA81-976E169F7971}"/>
    <cellStyle name="Normal 2 30 11 3 3" xfId="11407" xr:uid="{0A142F5F-7311-4EBB-BC27-9E94F2D14B06}"/>
    <cellStyle name="Normal 2 30 11 4" xfId="11408" xr:uid="{1A7DAAD4-DE38-441B-9BD1-8E8EDDFEA4C0}"/>
    <cellStyle name="Normal 2 30 11 5" xfId="11409" xr:uid="{EAC2F45D-D2B8-4D1A-BD44-9351BB64F08A}"/>
    <cellStyle name="Normal 2 30 12" xfId="11410" xr:uid="{E49AEE0D-8740-4067-BF1D-7A70EA4A1B4E}"/>
    <cellStyle name="Normal 2 30 12 2" xfId="11411" xr:uid="{F837FFA7-2E9F-4F95-8653-70323145AA8E}"/>
    <cellStyle name="Normal 2 30 12 2 2" xfId="11412" xr:uid="{260E7376-D24E-4B02-BD5D-5A2FC47BCE78}"/>
    <cellStyle name="Normal 2 30 12 2 3" xfId="11413" xr:uid="{37D0184F-D619-493E-B789-07385BF4A620}"/>
    <cellStyle name="Normal 2 30 12 3" xfId="11414" xr:uid="{4C07A383-86F7-4A1D-B13C-623D4BD9A1D6}"/>
    <cellStyle name="Normal 2 30 12 3 2" xfId="11415" xr:uid="{98700D84-48A1-48FF-B7D7-6CC15B5FFD79}"/>
    <cellStyle name="Normal 2 30 12 3 3" xfId="11416" xr:uid="{F299AF3E-0BEC-465F-9DC3-AE47EFCA5844}"/>
    <cellStyle name="Normal 2 30 12 4" xfId="11417" xr:uid="{2D744128-DBD4-49A3-A8E1-BFDE18C93DC2}"/>
    <cellStyle name="Normal 2 30 12 5" xfId="11418" xr:uid="{6CA83BA6-C732-4F5F-9BBD-06F4ED33444F}"/>
    <cellStyle name="Normal 2 30 13" xfId="11419" xr:uid="{2AF70CC5-7109-4D11-B1CC-FB21777FAF1D}"/>
    <cellStyle name="Normal 2 30 13 2" xfId="11420" xr:uid="{394DFA30-4330-4E3D-8C13-72667DA430CD}"/>
    <cellStyle name="Normal 2 30 13 2 2" xfId="11421" xr:uid="{B70D4044-3AD9-46B9-A077-2CE9EA00298D}"/>
    <cellStyle name="Normal 2 30 13 2 3" xfId="11422" xr:uid="{DCBE628C-81B2-432A-B01A-63F1257195B6}"/>
    <cellStyle name="Normal 2 30 13 3" xfId="11423" xr:uid="{E03960CB-0C52-4480-9E0A-ABD1AA9A868E}"/>
    <cellStyle name="Normal 2 30 13 3 2" xfId="11424" xr:uid="{2A848542-E7DD-4E00-823E-D5C245BA6572}"/>
    <cellStyle name="Normal 2 30 13 3 3" xfId="11425" xr:uid="{08E694C6-3348-4014-A77E-E4771FCC6228}"/>
    <cellStyle name="Normal 2 30 13 4" xfId="11426" xr:uid="{6000E4EA-6694-4FBB-A215-96F1347974A4}"/>
    <cellStyle name="Normal 2 30 13 5" xfId="11427" xr:uid="{6F1308C8-25A9-45B4-8A21-13A952975CD4}"/>
    <cellStyle name="Normal 2 30 14" xfId="11428" xr:uid="{8F3926BC-A9C3-4426-A27D-99F177353614}"/>
    <cellStyle name="Normal 2 30 14 2" xfId="11429" xr:uid="{E8F96F75-6C11-405F-B99B-EEC74EDBEB01}"/>
    <cellStyle name="Normal 2 30 14 2 2" xfId="11430" xr:uid="{FCBC8B75-4726-420B-B378-B2E7190565B2}"/>
    <cellStyle name="Normal 2 30 14 2 3" xfId="11431" xr:uid="{0D50D8D2-E2A7-4C6A-B0D8-788D0469E3D7}"/>
    <cellStyle name="Normal 2 30 14 3" xfId="11432" xr:uid="{1EB9F40F-F896-47F9-836A-EA0425E54192}"/>
    <cellStyle name="Normal 2 30 14 3 2" xfId="11433" xr:uid="{30793311-B546-4C23-8DE7-CA725D26DD18}"/>
    <cellStyle name="Normal 2 30 14 3 3" xfId="11434" xr:uid="{A2387C6F-2326-4CC9-8AA2-DD4864262BDB}"/>
    <cellStyle name="Normal 2 30 14 4" xfId="11435" xr:uid="{32BEF7CD-DDD7-49E7-A9ED-AC7A1C2CB609}"/>
    <cellStyle name="Normal 2 30 14 5" xfId="11436" xr:uid="{D2284635-5C69-469F-86D1-1BF230352F35}"/>
    <cellStyle name="Normal 2 30 15" xfId="11437" xr:uid="{45425739-E1DD-4C0E-A959-378F20429F6A}"/>
    <cellStyle name="Normal 2 30 15 2" xfId="11438" xr:uid="{1B00EC23-7E68-4DB2-B291-E4C0B5934162}"/>
    <cellStyle name="Normal 2 30 15 2 2" xfId="11439" xr:uid="{6F2CDABC-0A79-478C-AFAD-478932B98248}"/>
    <cellStyle name="Normal 2 30 15 2 3" xfId="11440" xr:uid="{E5143B4D-69DC-4F1B-B690-CFC3E894BDE0}"/>
    <cellStyle name="Normal 2 30 15 3" xfId="11441" xr:uid="{54C3019D-4CC3-483D-9708-6DF576F7824A}"/>
    <cellStyle name="Normal 2 30 15 3 2" xfId="11442" xr:uid="{13CC22AF-15AA-4989-B04A-1B9D675E4DC2}"/>
    <cellStyle name="Normal 2 30 15 3 3" xfId="11443" xr:uid="{9741DD01-D909-42DB-B08B-C6B416E3E92B}"/>
    <cellStyle name="Normal 2 30 15 4" xfId="11444" xr:uid="{BFE80A1F-8912-4245-9D44-7E3CF4931FE2}"/>
    <cellStyle name="Normal 2 30 15 5" xfId="11445" xr:uid="{991457C2-A477-4859-8626-FDF59D899D9B}"/>
    <cellStyle name="Normal 2 30 16" xfId="11446" xr:uid="{D1876045-12F1-4C2A-A9DA-8F8336597F2D}"/>
    <cellStyle name="Normal 2 30 16 2" xfId="11447" xr:uid="{38A435AE-508E-414B-A4C4-8C9319FCAF19}"/>
    <cellStyle name="Normal 2 30 16 2 2" xfId="11448" xr:uid="{03A88E3A-D015-4868-A3B5-832AD0082308}"/>
    <cellStyle name="Normal 2 30 16 2 3" xfId="11449" xr:uid="{4C8A088E-8105-4B1F-AF30-6276E57880F8}"/>
    <cellStyle name="Normal 2 30 16 3" xfId="11450" xr:uid="{72855B0D-2EAA-44A1-A8FE-559477CF49CA}"/>
    <cellStyle name="Normal 2 30 16 3 2" xfId="11451" xr:uid="{B1D93F33-2DEC-48E0-AAB2-D635E53A40AA}"/>
    <cellStyle name="Normal 2 30 16 3 3" xfId="11452" xr:uid="{36B8BAD7-1203-4C04-BFCA-B35D8D67CD33}"/>
    <cellStyle name="Normal 2 30 16 4" xfId="11453" xr:uid="{2E3596B5-D830-4160-8E2A-A07A8A3BA2A0}"/>
    <cellStyle name="Normal 2 30 16 5" xfId="11454" xr:uid="{A71DB2C1-0E67-459A-9223-D580E7707472}"/>
    <cellStyle name="Normal 2 30 17" xfId="11455" xr:uid="{7C85176B-6AAF-4E1F-9592-2F2234E4CB86}"/>
    <cellStyle name="Normal 2 30 17 2" xfId="11456" xr:uid="{F9B0E4D3-BEBA-49BC-8375-F72F39CB71EA}"/>
    <cellStyle name="Normal 2 30 17 2 2" xfId="11457" xr:uid="{C814A9A9-A2EC-441A-9640-6C139CA945F2}"/>
    <cellStyle name="Normal 2 30 17 2 3" xfId="11458" xr:uid="{B6A31C73-328C-4BD1-B71F-7373BF245BDB}"/>
    <cellStyle name="Normal 2 30 17 3" xfId="11459" xr:uid="{7481E408-8A97-4C1F-9852-7C93D4FB845A}"/>
    <cellStyle name="Normal 2 30 17 3 2" xfId="11460" xr:uid="{6620775B-68CE-4A43-80C9-39066709ED71}"/>
    <cellStyle name="Normal 2 30 17 3 3" xfId="11461" xr:uid="{7B8AD65B-C727-4F9A-BB5E-664811C98D72}"/>
    <cellStyle name="Normal 2 30 17 4" xfId="11462" xr:uid="{0EA2067E-A67B-4017-B531-69E541194912}"/>
    <cellStyle name="Normal 2 30 17 5" xfId="11463" xr:uid="{C333594E-3051-48BD-A635-35D756A9BA39}"/>
    <cellStyle name="Normal 2 30 18" xfId="11464" xr:uid="{0B843107-51E3-4300-ADC9-E3960732E88D}"/>
    <cellStyle name="Normal 2 30 18 2" xfId="11465" xr:uid="{23DD470A-AA82-4381-B5FE-C0EF75D77A4A}"/>
    <cellStyle name="Normal 2 30 18 2 2" xfId="11466" xr:uid="{D59EB322-240D-4CA8-8352-0CEE1D5D43CD}"/>
    <cellStyle name="Normal 2 30 18 2 3" xfId="11467" xr:uid="{1180FA42-273E-48E1-B706-3C235CF8E8E3}"/>
    <cellStyle name="Normal 2 30 18 3" xfId="11468" xr:uid="{E9945D6B-AA33-4D60-896A-E7CE794EDDE3}"/>
    <cellStyle name="Normal 2 30 18 3 2" xfId="11469" xr:uid="{D881C6FD-E40D-4C94-9F7A-84421C28C408}"/>
    <cellStyle name="Normal 2 30 18 3 3" xfId="11470" xr:uid="{A7FDF57B-DDF3-4809-9AF9-B2781B1AFCB1}"/>
    <cellStyle name="Normal 2 30 18 4" xfId="11471" xr:uid="{774B670E-9EC1-4186-B30E-91100F2D9855}"/>
    <cellStyle name="Normal 2 30 18 5" xfId="11472" xr:uid="{33953D42-8BCA-4ADD-8AA0-296ECC45454E}"/>
    <cellStyle name="Normal 2 30 19" xfId="11473" xr:uid="{AF9C75D8-7087-4F2C-9629-396D963CCFA4}"/>
    <cellStyle name="Normal 2 30 19 2" xfId="11474" xr:uid="{1E94F2F7-635D-463E-8217-7B052BEFA5C9}"/>
    <cellStyle name="Normal 2 30 19 2 2" xfId="11475" xr:uid="{79DAC9FB-F4B7-4DA3-AB05-4F7C3733F6FE}"/>
    <cellStyle name="Normal 2 30 19 2 3" xfId="11476" xr:uid="{5E0457F2-60E5-47B8-B085-333069D39947}"/>
    <cellStyle name="Normal 2 30 19 3" xfId="11477" xr:uid="{46FF9F08-317F-4694-B1A6-67594327423A}"/>
    <cellStyle name="Normal 2 30 19 3 2" xfId="11478" xr:uid="{DB4047C7-F671-4343-BC41-6171BA3E072B}"/>
    <cellStyle name="Normal 2 30 19 3 3" xfId="11479" xr:uid="{7A8FB5E4-BC17-4CE1-BD7B-F00DAD1CF5A2}"/>
    <cellStyle name="Normal 2 30 19 4" xfId="11480" xr:uid="{CC03DA31-537A-4467-98A6-0B80AFFB477E}"/>
    <cellStyle name="Normal 2 30 19 5" xfId="11481" xr:uid="{92DF4A98-859F-478E-918A-88D3AAA8FD35}"/>
    <cellStyle name="Normal 2 30 2" xfId="11482" xr:uid="{C1E13043-C065-47EA-83E5-8BDB02A72DD6}"/>
    <cellStyle name="Normal 2 30 2 2" xfId="11483" xr:uid="{835D9140-DB8D-4381-8268-D27D5120C861}"/>
    <cellStyle name="Normal 2 30 2 2 2" xfId="11484" xr:uid="{27F6FC8C-E611-4D69-BD55-ED01BA253446}"/>
    <cellStyle name="Normal 2 30 2 2 3" xfId="11485" xr:uid="{98ABA497-99AE-4329-93B6-1CB08ED569F4}"/>
    <cellStyle name="Normal 2 30 2 3" xfId="11486" xr:uid="{B7F85E02-D359-45D4-9E3D-7216905E4BAA}"/>
    <cellStyle name="Normal 2 30 2 3 2" xfId="11487" xr:uid="{FC528127-E925-4DE1-A5E5-A4377BD83E58}"/>
    <cellStyle name="Normal 2 30 2 3 3" xfId="11488" xr:uid="{60DD5480-0777-4E31-8868-ED0DDF8BB9AE}"/>
    <cellStyle name="Normal 2 30 2 4" xfId="11489" xr:uid="{4C1F8E1E-1BFE-445A-927E-4C1E74116C9A}"/>
    <cellStyle name="Normal 2 30 2 5" xfId="11490" xr:uid="{9802745F-85BE-4671-A8C3-7998EC60867E}"/>
    <cellStyle name="Normal 2 30 20" xfId="11491" xr:uid="{28907AF3-D543-4C6E-B7D8-4A99F022AE43}"/>
    <cellStyle name="Normal 2 30 20 2" xfId="11492" xr:uid="{F884E15E-D795-45C6-ACD2-B7C5C5DA4D9F}"/>
    <cellStyle name="Normal 2 30 20 2 2" xfId="11493" xr:uid="{976C0FA5-2893-487E-94DC-67D9997B1407}"/>
    <cellStyle name="Normal 2 30 20 2 3" xfId="11494" xr:uid="{0D0D829E-00BD-4530-B6EA-5B17EC420899}"/>
    <cellStyle name="Normal 2 30 20 3" xfId="11495" xr:uid="{116F447C-B98D-4398-B67F-B2B91903BF38}"/>
    <cellStyle name="Normal 2 30 20 3 2" xfId="11496" xr:uid="{62C266C4-838A-42D8-948D-713067BBFDF2}"/>
    <cellStyle name="Normal 2 30 20 3 3" xfId="11497" xr:uid="{6DBF1F8E-C00A-4F29-B559-92102C2673C5}"/>
    <cellStyle name="Normal 2 30 20 4" xfId="11498" xr:uid="{D438114E-B25D-418A-A004-40EE8BADC124}"/>
    <cellStyle name="Normal 2 30 20 5" xfId="11499" xr:uid="{AEB40989-63B0-4AEC-8A27-1224B2EC9936}"/>
    <cellStyle name="Normal 2 30 21" xfId="11500" xr:uid="{EA0B9B64-A91F-4238-BF63-17BE12991847}"/>
    <cellStyle name="Normal 2 30 21 2" xfId="11501" xr:uid="{F536F591-4828-4A34-8F1D-E43214A84CCE}"/>
    <cellStyle name="Normal 2 30 21 2 2" xfId="11502" xr:uid="{3A4A24E8-C95C-4359-9C0F-7031D215523B}"/>
    <cellStyle name="Normal 2 30 21 2 3" xfId="11503" xr:uid="{B945D056-D1C6-4914-B460-3EE3750ECD54}"/>
    <cellStyle name="Normal 2 30 21 3" xfId="11504" xr:uid="{DA89F6DD-FA60-4AF9-8C68-62FD52F3F33D}"/>
    <cellStyle name="Normal 2 30 21 3 2" xfId="11505" xr:uid="{4D2EB83C-7362-4C74-81D9-86E58CBE6A32}"/>
    <cellStyle name="Normal 2 30 21 3 3" xfId="11506" xr:uid="{A4F2FB75-9FEF-4AE6-9C81-2E0E21C82AF6}"/>
    <cellStyle name="Normal 2 30 21 4" xfId="11507" xr:uid="{FA902327-5DB7-4246-87F6-E0F19FCDB879}"/>
    <cellStyle name="Normal 2 30 21 5" xfId="11508" xr:uid="{E74CA6EB-B7BE-4F71-AF76-4C691D24C935}"/>
    <cellStyle name="Normal 2 30 22" xfId="11509" xr:uid="{3EA5752E-2DB2-41C0-90E5-954F5D36F3FD}"/>
    <cellStyle name="Normal 2 30 22 2" xfId="11510" xr:uid="{89D58596-FAC5-463A-BD4B-5EB1BF2F5424}"/>
    <cellStyle name="Normal 2 30 22 2 2" xfId="11511" xr:uid="{E3A27CE5-C6FA-48BC-8CFB-3DB50CF5C41A}"/>
    <cellStyle name="Normal 2 30 22 2 3" xfId="11512" xr:uid="{D018078E-71B6-4A3D-B658-99B9ACF4787D}"/>
    <cellStyle name="Normal 2 30 22 3" xfId="11513" xr:uid="{5298FEDF-3881-48C1-BD72-8B1B94C50A12}"/>
    <cellStyle name="Normal 2 30 22 3 2" xfId="11514" xr:uid="{C1D89943-DF88-4BB6-8E74-F15C51E7C886}"/>
    <cellStyle name="Normal 2 30 22 3 3" xfId="11515" xr:uid="{02F8C44C-775E-4E9F-AD30-391A527A7069}"/>
    <cellStyle name="Normal 2 30 22 4" xfId="11516" xr:uid="{0ED4A297-16AA-4DDB-BE13-2A902778BEE3}"/>
    <cellStyle name="Normal 2 30 22 5" xfId="11517" xr:uid="{19E81044-7C87-4C1B-B550-0CF46E4AA21F}"/>
    <cellStyle name="Normal 2 30 23" xfId="11518" xr:uid="{6B55DC53-5D1B-4F81-B7CF-BEA7945C9BD3}"/>
    <cellStyle name="Normal 2 30 23 2" xfId="11519" xr:uid="{E8A5B2D4-EF5B-43FF-95CD-19F92B8BF362}"/>
    <cellStyle name="Normal 2 30 23 2 2" xfId="11520" xr:uid="{69FC1120-2D0D-4066-97B0-5CAB72CA3035}"/>
    <cellStyle name="Normal 2 30 23 2 3" xfId="11521" xr:uid="{B2602171-7803-4C54-BB0A-BFCBBF503455}"/>
    <cellStyle name="Normal 2 30 23 3" xfId="11522" xr:uid="{CDD03CDE-05C7-43DE-B8D1-6912AB2E78A6}"/>
    <cellStyle name="Normal 2 30 23 3 2" xfId="11523" xr:uid="{ECA12A92-5C1C-4C87-ADA6-5726C4E5E4BB}"/>
    <cellStyle name="Normal 2 30 23 3 3" xfId="11524" xr:uid="{21F9F0F7-FC50-4E3E-8343-9638C68EFBC0}"/>
    <cellStyle name="Normal 2 30 23 4" xfId="11525" xr:uid="{9485C4BE-EFD5-4F2A-A6B1-9052A2A3A37D}"/>
    <cellStyle name="Normal 2 30 23 5" xfId="11526" xr:uid="{3C7B51B3-299E-4334-B9CB-69901E8A400F}"/>
    <cellStyle name="Normal 2 30 24" xfId="11527" xr:uid="{7F33658E-F1CE-4108-AEEB-83D92CB4777D}"/>
    <cellStyle name="Normal 2 30 24 2" xfId="11528" xr:uid="{90099D1A-7344-44D9-896D-99ADFB1D34CE}"/>
    <cellStyle name="Normal 2 30 24 3" xfId="11529" xr:uid="{023AF9B2-926A-42F8-9106-1AA88E373100}"/>
    <cellStyle name="Normal 2 30 25" xfId="11530" xr:uid="{47661D97-006A-4CFF-A8DF-56F213E558E6}"/>
    <cellStyle name="Normal 2 30 25 2" xfId="11531" xr:uid="{C1FB3872-687D-47C9-9FE1-A5F7BBF320B4}"/>
    <cellStyle name="Normal 2 30 25 3" xfId="11532" xr:uid="{2DA52D0A-4886-4A27-9D54-5807E184F572}"/>
    <cellStyle name="Normal 2 30 26" xfId="11533" xr:uid="{C68F323F-1BCE-48AA-98F8-CD062CB8E1C0}"/>
    <cellStyle name="Normal 2 30 27" xfId="11534" xr:uid="{3957C6FE-7C3B-4253-A985-F73D6A0AB546}"/>
    <cellStyle name="Normal 2 30 3" xfId="11535" xr:uid="{54D96F3C-38C8-4791-AD3B-433D030A6BE2}"/>
    <cellStyle name="Normal 2 30 3 2" xfId="11536" xr:uid="{2DA6EFAA-E7F3-42DA-9F68-3ADB6439C828}"/>
    <cellStyle name="Normal 2 30 3 2 2" xfId="11537" xr:uid="{E5AF6684-DC29-41FA-93BA-0A9E9A433DD0}"/>
    <cellStyle name="Normal 2 30 3 2 3" xfId="11538" xr:uid="{B45E738A-C9FD-4DCC-9520-276C614A5941}"/>
    <cellStyle name="Normal 2 30 3 3" xfId="11539" xr:uid="{FC9A1CF7-BC9C-48FF-A5FE-5F512A8D7D54}"/>
    <cellStyle name="Normal 2 30 3 3 2" xfId="11540" xr:uid="{49EA954B-DE9C-4B46-B84B-81ACAEC6B30A}"/>
    <cellStyle name="Normal 2 30 3 3 3" xfId="11541" xr:uid="{3C4FB5C9-ADC5-4B5E-BF3F-F48D4C855CCD}"/>
    <cellStyle name="Normal 2 30 3 4" xfId="11542" xr:uid="{CBCEF136-4A2D-4A9F-9889-769A4ED3925D}"/>
    <cellStyle name="Normal 2 30 3 5" xfId="11543" xr:uid="{2F97D3AB-3DC3-4E18-9211-867CBE322A20}"/>
    <cellStyle name="Normal 2 30 4" xfId="11544" xr:uid="{25D8496B-728F-4400-BF16-F7BC26369654}"/>
    <cellStyle name="Normal 2 30 4 2" xfId="11545" xr:uid="{0664AB25-9734-488F-840E-7C14CFCCDC71}"/>
    <cellStyle name="Normal 2 30 4 2 2" xfId="11546" xr:uid="{3A90B271-5724-44D8-A128-E6A583F8EE17}"/>
    <cellStyle name="Normal 2 30 4 2 3" xfId="11547" xr:uid="{0F734B54-B33A-470F-86E6-0389C457FBB3}"/>
    <cellStyle name="Normal 2 30 4 3" xfId="11548" xr:uid="{8EC10D3D-9169-48E9-8E61-F71757D9FF85}"/>
    <cellStyle name="Normal 2 30 4 3 2" xfId="11549" xr:uid="{DD2FE46B-F751-415F-A055-2C82E90EC27D}"/>
    <cellStyle name="Normal 2 30 4 3 3" xfId="11550" xr:uid="{1278C163-ACFE-495A-B38C-EC020C79A264}"/>
    <cellStyle name="Normal 2 30 4 4" xfId="11551" xr:uid="{C9D2744D-AFDE-4138-8F38-EADBA4C1F9F6}"/>
    <cellStyle name="Normal 2 30 4 5" xfId="11552" xr:uid="{7FD90FFB-E60D-43D2-A4A7-FBCB4A2CEB91}"/>
    <cellStyle name="Normal 2 30 5" xfId="11553" xr:uid="{884E733C-95C8-4C2C-9F27-8D821ADEC102}"/>
    <cellStyle name="Normal 2 30 5 2" xfId="11554" xr:uid="{E2C394E2-35EB-4170-B884-FA8252424629}"/>
    <cellStyle name="Normal 2 30 5 2 2" xfId="11555" xr:uid="{A0FCD0BD-3A60-422D-8A68-336444BFEB7A}"/>
    <cellStyle name="Normal 2 30 5 2 3" xfId="11556" xr:uid="{C710EF8D-C8B4-453B-B4AC-EAFF10BC65C0}"/>
    <cellStyle name="Normal 2 30 5 3" xfId="11557" xr:uid="{7C66B713-9CA3-4302-A3A4-448FCC77BA6E}"/>
    <cellStyle name="Normal 2 30 5 3 2" xfId="11558" xr:uid="{D0E89EB1-8524-4641-8CA7-2B1E128C75C7}"/>
    <cellStyle name="Normal 2 30 5 3 3" xfId="11559" xr:uid="{366749AE-9A69-4A77-AE0B-F029D24685C4}"/>
    <cellStyle name="Normal 2 30 5 4" xfId="11560" xr:uid="{37328578-1CC5-4B5A-B47C-F1272F7CA7D9}"/>
    <cellStyle name="Normal 2 30 5 5" xfId="11561" xr:uid="{71DFBF4C-B61A-4ED3-A1F6-90C210E82357}"/>
    <cellStyle name="Normal 2 30 6" xfId="11562" xr:uid="{A72E4BCA-0A7A-44BD-A81A-206515825B5C}"/>
    <cellStyle name="Normal 2 30 6 2" xfId="11563" xr:uid="{06446E58-52DB-431C-8674-174A54F1B817}"/>
    <cellStyle name="Normal 2 30 6 2 2" xfId="11564" xr:uid="{6DFCDB3C-88B3-41EA-98BF-75715F9F69C8}"/>
    <cellStyle name="Normal 2 30 6 2 3" xfId="11565" xr:uid="{171F073F-A6E5-4A9F-84D6-61A715911BAC}"/>
    <cellStyle name="Normal 2 30 6 3" xfId="11566" xr:uid="{269C1B78-CA96-471A-AB32-6707526F320F}"/>
    <cellStyle name="Normal 2 30 6 3 2" xfId="11567" xr:uid="{620C2431-DF2A-4D1C-AA93-8CFF931566A6}"/>
    <cellStyle name="Normal 2 30 6 3 3" xfId="11568" xr:uid="{2F78DEF3-B5B5-4FDC-B2F4-20C10E1A4CC3}"/>
    <cellStyle name="Normal 2 30 6 4" xfId="11569" xr:uid="{3E3A82F3-A396-464C-84C3-9B99F6B0D868}"/>
    <cellStyle name="Normal 2 30 6 5" xfId="11570" xr:uid="{0AE3E10B-6806-47DF-920F-0C7CF06F4621}"/>
    <cellStyle name="Normal 2 30 7" xfId="11571" xr:uid="{4903A8D5-CC77-4BD7-9380-EF9A2D1304F6}"/>
    <cellStyle name="Normal 2 30 7 2" xfId="11572" xr:uid="{069708B4-F32A-403D-B9FB-0FB02EA4EDB0}"/>
    <cellStyle name="Normal 2 30 7 2 2" xfId="11573" xr:uid="{64F38D26-6F62-4D0C-B167-DD29A718DA1D}"/>
    <cellStyle name="Normal 2 30 7 2 3" xfId="11574" xr:uid="{B24B071E-C6D1-435B-BABB-C44EB07C625D}"/>
    <cellStyle name="Normal 2 30 7 3" xfId="11575" xr:uid="{3FE75FD0-ED73-4C0A-8BA7-FF6E1B3C88F1}"/>
    <cellStyle name="Normal 2 30 7 3 2" xfId="11576" xr:uid="{5A4CAE3A-E018-4880-9973-6E8AC6C500AE}"/>
    <cellStyle name="Normal 2 30 7 3 3" xfId="11577" xr:uid="{06576F80-6608-4D97-8C36-7D84658D2F06}"/>
    <cellStyle name="Normal 2 30 7 4" xfId="11578" xr:uid="{3E018C46-E638-4FB1-B9A2-0203C055C75E}"/>
    <cellStyle name="Normal 2 30 7 5" xfId="11579" xr:uid="{03EC9D93-0271-41E1-8CB7-E724DDF112B8}"/>
    <cellStyle name="Normal 2 30 8" xfId="11580" xr:uid="{A3BCD0FA-BD9D-435A-BD06-F87DDA98D26F}"/>
    <cellStyle name="Normal 2 30 8 2" xfId="11581" xr:uid="{12D55546-133A-48CB-B63A-B4DFE49A8723}"/>
    <cellStyle name="Normal 2 30 8 2 2" xfId="11582" xr:uid="{9BD83582-5618-42BC-A2E8-2E82C86829B1}"/>
    <cellStyle name="Normal 2 30 8 2 3" xfId="11583" xr:uid="{2ED54621-F7DD-4338-99EA-AD61CEB9AFF5}"/>
    <cellStyle name="Normal 2 30 8 3" xfId="11584" xr:uid="{F2925FE9-9B91-4B9D-8327-53EF8ED1898A}"/>
    <cellStyle name="Normal 2 30 8 3 2" xfId="11585" xr:uid="{DF038E72-D9F0-4DE1-9B92-AA0B8BA4DC2C}"/>
    <cellStyle name="Normal 2 30 8 3 3" xfId="11586" xr:uid="{9EFFDB2C-DF0A-4BFC-91C9-9524F3D73E55}"/>
    <cellStyle name="Normal 2 30 8 4" xfId="11587" xr:uid="{658E423A-CE42-4085-9434-413731AF609A}"/>
    <cellStyle name="Normal 2 30 8 5" xfId="11588" xr:uid="{F919DC4B-E176-4774-B4A0-520BB3DFAF4C}"/>
    <cellStyle name="Normal 2 30 9" xfId="11589" xr:uid="{8D08C0F4-4092-4246-BA2F-40E2A10BBCC8}"/>
    <cellStyle name="Normal 2 30 9 2" xfId="11590" xr:uid="{B1B5DB57-11DD-4FD6-B26F-2181E1E5EF27}"/>
    <cellStyle name="Normal 2 30 9 2 2" xfId="11591" xr:uid="{76D31AE0-1BD7-4271-A113-A2CA3D719FC9}"/>
    <cellStyle name="Normal 2 30 9 2 3" xfId="11592" xr:uid="{E6CEC0F7-FB3B-4A0E-99CB-39187AA3503E}"/>
    <cellStyle name="Normal 2 30 9 3" xfId="11593" xr:uid="{17947B6B-5AEA-4916-855F-B352FDF139FC}"/>
    <cellStyle name="Normal 2 30 9 3 2" xfId="11594" xr:uid="{363140A9-68F7-457A-8FD2-602D78B9D4CB}"/>
    <cellStyle name="Normal 2 30 9 3 3" xfId="11595" xr:uid="{155ABD53-1BEF-49AF-8CE0-43A75132F0E6}"/>
    <cellStyle name="Normal 2 30 9 4" xfId="11596" xr:uid="{2BF770D9-4231-41E1-AB0B-F1C8C8BB703C}"/>
    <cellStyle name="Normal 2 30 9 5" xfId="11597" xr:uid="{4A396640-3781-461D-9A97-A315562CD573}"/>
    <cellStyle name="Normal 2 31" xfId="11598" xr:uid="{18AF5142-1983-4A7F-BB4E-E0FD444EFA8C}"/>
    <cellStyle name="Normal 2 31 10" xfId="11599" xr:uid="{37302213-618D-46E3-A02A-2E86EED5A936}"/>
    <cellStyle name="Normal 2 31 10 2" xfId="11600" xr:uid="{02AF10D8-CBEF-4EAF-9E5F-9D779675E324}"/>
    <cellStyle name="Normal 2 31 10 2 2" xfId="11601" xr:uid="{931E5312-431D-4C17-871B-70B7C1C797A7}"/>
    <cellStyle name="Normal 2 31 10 2 3" xfId="11602" xr:uid="{6F8AEFFF-2F33-45B3-AC3C-D21645B667DA}"/>
    <cellStyle name="Normal 2 31 10 3" xfId="11603" xr:uid="{64866516-F297-471C-A650-6DB61E8DE972}"/>
    <cellStyle name="Normal 2 31 10 3 2" xfId="11604" xr:uid="{D6FC16E1-2A63-48E5-BC47-8AC722AE65D8}"/>
    <cellStyle name="Normal 2 31 10 3 3" xfId="11605" xr:uid="{0F148D42-3B02-4771-B46F-9564F68F6B92}"/>
    <cellStyle name="Normal 2 31 10 4" xfId="11606" xr:uid="{45FF2CF3-CE3D-4190-955F-457B2E070556}"/>
    <cellStyle name="Normal 2 31 10 5" xfId="11607" xr:uid="{AB1AB3C8-D8E6-4D87-A833-3FD34EA25EF1}"/>
    <cellStyle name="Normal 2 31 11" xfId="11608" xr:uid="{F5ED7CFE-76B4-44F8-85D7-7A1329CEB8CB}"/>
    <cellStyle name="Normal 2 31 11 2" xfId="11609" xr:uid="{DDA37B6E-D524-46A9-A91D-1CC5BE802DE7}"/>
    <cellStyle name="Normal 2 31 11 2 2" xfId="11610" xr:uid="{5060CAA7-6F21-4FA9-B595-1DA79E38A41F}"/>
    <cellStyle name="Normal 2 31 11 2 3" xfId="11611" xr:uid="{4B073A48-4937-4052-B414-46AA787B9677}"/>
    <cellStyle name="Normal 2 31 11 3" xfId="11612" xr:uid="{31B73A7F-D4F9-466E-A362-4B7DE8B7DF94}"/>
    <cellStyle name="Normal 2 31 11 3 2" xfId="11613" xr:uid="{85D45E58-3E33-47EA-8E24-28DC284A280D}"/>
    <cellStyle name="Normal 2 31 11 3 3" xfId="11614" xr:uid="{F9C19FFF-0119-46E7-B2DA-DAD503A9AF6B}"/>
    <cellStyle name="Normal 2 31 11 4" xfId="11615" xr:uid="{415CEAF8-D40F-4F36-B9E8-9E316CF4F519}"/>
    <cellStyle name="Normal 2 31 11 5" xfId="11616" xr:uid="{67B2039E-BD60-4232-BCCD-C0DD93792A42}"/>
    <cellStyle name="Normal 2 31 12" xfId="11617" xr:uid="{5AC2EE36-DDD0-4D36-808F-4531A9C49CD0}"/>
    <cellStyle name="Normal 2 31 12 2" xfId="11618" xr:uid="{ACBCD4B9-35D2-4489-93BF-5F747F967F27}"/>
    <cellStyle name="Normal 2 31 12 2 2" xfId="11619" xr:uid="{22D55F4D-7D7C-4E9D-84B7-40D9ED934483}"/>
    <cellStyle name="Normal 2 31 12 2 3" xfId="11620" xr:uid="{4AEFDF1F-6028-472C-8A22-0542054B05B6}"/>
    <cellStyle name="Normal 2 31 12 3" xfId="11621" xr:uid="{C1A80D70-E864-4FF5-93A1-19F3D4BEA63C}"/>
    <cellStyle name="Normal 2 31 12 3 2" xfId="11622" xr:uid="{77CA9D58-0844-4416-83D6-962624265C2C}"/>
    <cellStyle name="Normal 2 31 12 3 3" xfId="11623" xr:uid="{594FBA7C-D6F1-4FC8-9407-2F09BF330294}"/>
    <cellStyle name="Normal 2 31 12 4" xfId="11624" xr:uid="{F1713B94-AA8D-49DC-BFB8-C8274E3CA8C3}"/>
    <cellStyle name="Normal 2 31 12 5" xfId="11625" xr:uid="{58485D65-5B9A-41A7-A7C8-78ED3B42762C}"/>
    <cellStyle name="Normal 2 31 13" xfId="11626" xr:uid="{27303CD2-DBE4-46DF-98DC-4792793B3A00}"/>
    <cellStyle name="Normal 2 31 13 2" xfId="11627" xr:uid="{B11C6F7E-B999-45CD-B8A0-C8462E7F4424}"/>
    <cellStyle name="Normal 2 31 13 2 2" xfId="11628" xr:uid="{71BBFE00-E2A7-4B3A-8F15-AF2391BF6CEA}"/>
    <cellStyle name="Normal 2 31 13 2 3" xfId="11629" xr:uid="{E54CA5E4-6001-48CE-96A6-9548DDA85024}"/>
    <cellStyle name="Normal 2 31 13 3" xfId="11630" xr:uid="{CA14F345-C1B1-40FE-9539-9C45A52BF91D}"/>
    <cellStyle name="Normal 2 31 13 3 2" xfId="11631" xr:uid="{9A9FAC82-E7FF-4B30-8DA2-29E50BF87CC8}"/>
    <cellStyle name="Normal 2 31 13 3 3" xfId="11632" xr:uid="{25A78C64-B287-4757-809F-AAE5C2857338}"/>
    <cellStyle name="Normal 2 31 13 4" xfId="11633" xr:uid="{B1764276-775C-4AD8-B212-04DE9DCCA6DF}"/>
    <cellStyle name="Normal 2 31 13 5" xfId="11634" xr:uid="{3772E30C-61F3-42D1-A64C-9AC8AB449888}"/>
    <cellStyle name="Normal 2 31 14" xfId="11635" xr:uid="{45EF35D6-B624-40C7-A43B-0D5C1BBBFE91}"/>
    <cellStyle name="Normal 2 31 14 2" xfId="11636" xr:uid="{3ACF3F4C-3312-4F39-88FC-49223DDA167E}"/>
    <cellStyle name="Normal 2 31 14 2 2" xfId="11637" xr:uid="{6A3954F1-1B5B-4A0E-8B13-DDADC8AD7CDE}"/>
    <cellStyle name="Normal 2 31 14 2 3" xfId="11638" xr:uid="{79A425F8-0C13-4C4F-B627-737AD6914A93}"/>
    <cellStyle name="Normal 2 31 14 3" xfId="11639" xr:uid="{1C192D79-0B3B-4C61-8738-074F11C1EB0A}"/>
    <cellStyle name="Normal 2 31 14 3 2" xfId="11640" xr:uid="{EF336503-51C7-457D-A0BA-376E340DF15D}"/>
    <cellStyle name="Normal 2 31 14 3 3" xfId="11641" xr:uid="{DF75B14D-5474-4870-AE3F-5BA99BE0F342}"/>
    <cellStyle name="Normal 2 31 14 4" xfId="11642" xr:uid="{292DC6CC-E59A-4F7C-B881-4884FB5E5F32}"/>
    <cellStyle name="Normal 2 31 14 5" xfId="11643" xr:uid="{9A7A0A3E-9972-4680-8B17-86EF7CC55B8D}"/>
    <cellStyle name="Normal 2 31 15" xfId="11644" xr:uid="{FAB2F430-DB78-4BAE-9F21-371A97569791}"/>
    <cellStyle name="Normal 2 31 15 2" xfId="11645" xr:uid="{455CDA78-D357-4F36-AC09-C12B0B5F2A76}"/>
    <cellStyle name="Normal 2 31 15 2 2" xfId="11646" xr:uid="{5DA64A3A-214F-4D03-B6D5-E179D5D91864}"/>
    <cellStyle name="Normal 2 31 15 2 3" xfId="11647" xr:uid="{4F911575-9330-4871-97EC-BAB50A850711}"/>
    <cellStyle name="Normal 2 31 15 3" xfId="11648" xr:uid="{CFA34CD1-6E4B-4EAE-9B47-A785031C3C70}"/>
    <cellStyle name="Normal 2 31 15 3 2" xfId="11649" xr:uid="{75D4BADC-C06F-4327-8AE8-944D5F158032}"/>
    <cellStyle name="Normal 2 31 15 3 3" xfId="11650" xr:uid="{C98D2BBA-F121-4EDD-A60D-367AD025FA2A}"/>
    <cellStyle name="Normal 2 31 15 4" xfId="11651" xr:uid="{1931831C-2EEC-476B-813F-D3B61962ECCB}"/>
    <cellStyle name="Normal 2 31 15 5" xfId="11652" xr:uid="{4366E993-D530-4207-B7D9-01E9DEB3F63F}"/>
    <cellStyle name="Normal 2 31 16" xfId="11653" xr:uid="{C9AB3AEA-D8ED-474F-A12F-CE28CD7516ED}"/>
    <cellStyle name="Normal 2 31 16 2" xfId="11654" xr:uid="{37136608-66D5-4BCD-A89A-E91D572AB90B}"/>
    <cellStyle name="Normal 2 31 16 2 2" xfId="11655" xr:uid="{1DFCC5F8-6A4A-45E5-9FD3-081CB211BA8B}"/>
    <cellStyle name="Normal 2 31 16 2 3" xfId="11656" xr:uid="{17E3C97F-A0C2-4699-AF0A-3C70D604F54D}"/>
    <cellStyle name="Normal 2 31 16 3" xfId="11657" xr:uid="{908B59A9-CA7A-4086-BBF1-648780E5064D}"/>
    <cellStyle name="Normal 2 31 16 3 2" xfId="11658" xr:uid="{6043857E-4C66-40E8-A6C7-D01BF7153D61}"/>
    <cellStyle name="Normal 2 31 16 3 3" xfId="11659" xr:uid="{4DC47002-5E2E-439D-9D3D-CEA44FEEB6D6}"/>
    <cellStyle name="Normal 2 31 16 4" xfId="11660" xr:uid="{CD060D24-7D1D-4690-B088-5DE1AFC75597}"/>
    <cellStyle name="Normal 2 31 16 5" xfId="11661" xr:uid="{2A8B26FA-8C20-4C72-9DB4-DD333BAA31C5}"/>
    <cellStyle name="Normal 2 31 17" xfId="11662" xr:uid="{A73AE28D-FFD9-49D7-B2A1-7BDBAFA5C22E}"/>
    <cellStyle name="Normal 2 31 17 2" xfId="11663" xr:uid="{1F7B491E-5739-4E7C-ABA4-389785F7D829}"/>
    <cellStyle name="Normal 2 31 17 2 2" xfId="11664" xr:uid="{55A61C58-AF86-4223-9E6A-61534FF6CFD9}"/>
    <cellStyle name="Normal 2 31 17 2 3" xfId="11665" xr:uid="{9D834E75-BE23-4D5D-B5B1-3CF1E3E95C0C}"/>
    <cellStyle name="Normal 2 31 17 3" xfId="11666" xr:uid="{AD791762-04D7-4A25-94C1-90BCC66F3FDB}"/>
    <cellStyle name="Normal 2 31 17 3 2" xfId="11667" xr:uid="{10510A26-83C3-4BD9-B61B-C92156604DD8}"/>
    <cellStyle name="Normal 2 31 17 3 3" xfId="11668" xr:uid="{10BF031A-A05C-4A2D-9F87-DF81A0973DF6}"/>
    <cellStyle name="Normal 2 31 17 4" xfId="11669" xr:uid="{38910514-3294-4456-9FBC-2E44B15E4283}"/>
    <cellStyle name="Normal 2 31 17 5" xfId="11670" xr:uid="{BF01EE0B-D6A8-4794-9694-1B5A495463B0}"/>
    <cellStyle name="Normal 2 31 18" xfId="11671" xr:uid="{5F350899-35CE-4E58-90F9-7C05A00F7FAE}"/>
    <cellStyle name="Normal 2 31 18 2" xfId="11672" xr:uid="{BB942112-8DC1-4130-802B-DBDFC58AFCE7}"/>
    <cellStyle name="Normal 2 31 18 2 2" xfId="11673" xr:uid="{0E89FC91-D2B0-4992-98CE-3F04DCACDB24}"/>
    <cellStyle name="Normal 2 31 18 2 3" xfId="11674" xr:uid="{29901E71-02E2-4EA1-BBDA-5D31EF1EC987}"/>
    <cellStyle name="Normal 2 31 18 3" xfId="11675" xr:uid="{A5660071-D3FB-4964-86CA-FB1DBA4DB406}"/>
    <cellStyle name="Normal 2 31 18 3 2" xfId="11676" xr:uid="{4B76F0BF-E83E-4B11-85A6-3746867DA1F6}"/>
    <cellStyle name="Normal 2 31 18 3 3" xfId="11677" xr:uid="{98B556A3-15C4-4E14-8131-CD0777CA406D}"/>
    <cellStyle name="Normal 2 31 18 4" xfId="11678" xr:uid="{F4E6321B-1A11-4948-A417-0AC6C8F7B2ED}"/>
    <cellStyle name="Normal 2 31 18 5" xfId="11679" xr:uid="{29605640-6E6B-4A80-864D-EAC07C8769FA}"/>
    <cellStyle name="Normal 2 31 19" xfId="11680" xr:uid="{10340D42-0B45-42F3-B5EA-9335B1516101}"/>
    <cellStyle name="Normal 2 31 19 2" xfId="11681" xr:uid="{63B5B59B-69FD-4C51-A0C6-D5F3B2A39191}"/>
    <cellStyle name="Normal 2 31 19 2 2" xfId="11682" xr:uid="{194F6A15-0E94-439C-B18B-F57B46C4BFF6}"/>
    <cellStyle name="Normal 2 31 19 2 3" xfId="11683" xr:uid="{83C449CF-50C1-4401-A007-2A1F092E1369}"/>
    <cellStyle name="Normal 2 31 19 3" xfId="11684" xr:uid="{A8833462-2892-432E-A5A1-35E63B0305E7}"/>
    <cellStyle name="Normal 2 31 19 3 2" xfId="11685" xr:uid="{EB77BDD0-B1D7-4E93-AD95-673CA6B56A39}"/>
    <cellStyle name="Normal 2 31 19 3 3" xfId="11686" xr:uid="{00C6C2B5-2F4E-4FBD-B6ED-DCFC6DD29F8F}"/>
    <cellStyle name="Normal 2 31 19 4" xfId="11687" xr:uid="{62CE391E-456D-469D-A55F-748BAD94E0F1}"/>
    <cellStyle name="Normal 2 31 19 5" xfId="11688" xr:uid="{706CD9BD-4BF6-4939-ACED-0D9EAC736308}"/>
    <cellStyle name="Normal 2 31 2" xfId="11689" xr:uid="{14290309-C7BC-4AE7-869D-690ECFF8CB20}"/>
    <cellStyle name="Normal 2 31 2 2" xfId="11690" xr:uid="{AE75276E-28D8-4F4D-93F8-904F14CDF400}"/>
    <cellStyle name="Normal 2 31 2 2 2" xfId="11691" xr:uid="{8BF47DD7-705C-4BE6-B355-17EC29D0B76B}"/>
    <cellStyle name="Normal 2 31 2 2 3" xfId="11692" xr:uid="{153014AE-AFE3-4D01-9927-33CFD9AE02BB}"/>
    <cellStyle name="Normal 2 31 2 3" xfId="11693" xr:uid="{38E34F1C-AF64-49EE-ACA7-E4DB443587B3}"/>
    <cellStyle name="Normal 2 31 2 3 2" xfId="11694" xr:uid="{EA9FB787-8AAE-422E-9BF4-DC1F5FADB8A0}"/>
    <cellStyle name="Normal 2 31 2 3 3" xfId="11695" xr:uid="{71090166-A630-4F99-B7D7-95EB8692A1BB}"/>
    <cellStyle name="Normal 2 31 2 4" xfId="11696" xr:uid="{9553538A-1FDC-45CA-ACFB-07B1CF426508}"/>
    <cellStyle name="Normal 2 31 2 5" xfId="11697" xr:uid="{9D61AEAF-6A16-4655-921B-89FA8060236C}"/>
    <cellStyle name="Normal 2 31 20" xfId="11698" xr:uid="{E999BA5A-0B98-42F1-8E86-33A1E0A39F72}"/>
    <cellStyle name="Normal 2 31 20 2" xfId="11699" xr:uid="{07AFF925-1037-49A1-A9CB-1F287216ACFF}"/>
    <cellStyle name="Normal 2 31 20 2 2" xfId="11700" xr:uid="{2A96470D-AD31-4207-AD30-A53A29C1B756}"/>
    <cellStyle name="Normal 2 31 20 2 3" xfId="11701" xr:uid="{131AB99D-8B79-4B8D-BB12-04FB86563C5D}"/>
    <cellStyle name="Normal 2 31 20 3" xfId="11702" xr:uid="{AFBDA082-DBAA-42BC-8369-9D3638183B56}"/>
    <cellStyle name="Normal 2 31 20 3 2" xfId="11703" xr:uid="{C51F4F95-3998-48DA-9940-F6483C3052EE}"/>
    <cellStyle name="Normal 2 31 20 3 3" xfId="11704" xr:uid="{82338BF3-48F2-4CE2-97F2-62D343E0B674}"/>
    <cellStyle name="Normal 2 31 20 4" xfId="11705" xr:uid="{4DC6B893-5A47-435D-A873-B153F94437AB}"/>
    <cellStyle name="Normal 2 31 20 5" xfId="11706" xr:uid="{594E3071-DDF8-42CB-8885-9529C1AB40A9}"/>
    <cellStyle name="Normal 2 31 21" xfId="11707" xr:uid="{54961CFB-08ED-4D9A-BD1F-FDD52B601F58}"/>
    <cellStyle name="Normal 2 31 21 2" xfId="11708" xr:uid="{D1D1CABB-4D8E-4B38-9BA4-6218751825BA}"/>
    <cellStyle name="Normal 2 31 21 2 2" xfId="11709" xr:uid="{C6A13F40-9DEA-4934-AC6A-12843947AC85}"/>
    <cellStyle name="Normal 2 31 21 2 3" xfId="11710" xr:uid="{C84BF551-B75D-405E-9B24-E9B472811665}"/>
    <cellStyle name="Normal 2 31 21 3" xfId="11711" xr:uid="{312000B0-9AE0-49EE-89D9-B7E85F58E25D}"/>
    <cellStyle name="Normal 2 31 21 3 2" xfId="11712" xr:uid="{7234D5C3-24F4-401A-BCB3-B3CBD1268527}"/>
    <cellStyle name="Normal 2 31 21 3 3" xfId="11713" xr:uid="{7C8235B8-835E-46D7-8C25-C820049BA800}"/>
    <cellStyle name="Normal 2 31 21 4" xfId="11714" xr:uid="{514A7396-EB76-411B-AB0B-61A62BDCC8E2}"/>
    <cellStyle name="Normal 2 31 21 5" xfId="11715" xr:uid="{3ACB495A-0B9D-44E7-906E-0DAB32039394}"/>
    <cellStyle name="Normal 2 31 22" xfId="11716" xr:uid="{24EE9649-3E87-486E-BE91-4C2B32A56342}"/>
    <cellStyle name="Normal 2 31 22 2" xfId="11717" xr:uid="{F167BED2-E632-43F8-8710-73B9657A1EEF}"/>
    <cellStyle name="Normal 2 31 22 2 2" xfId="11718" xr:uid="{1C041273-04B2-43DB-8AAE-88EA4535B694}"/>
    <cellStyle name="Normal 2 31 22 2 3" xfId="11719" xr:uid="{396CC6D0-13DF-4352-B5E6-A6C7591F1FA7}"/>
    <cellStyle name="Normal 2 31 22 3" xfId="11720" xr:uid="{62A7409A-7A09-4CF2-9A6E-2ABAD5C41ADC}"/>
    <cellStyle name="Normal 2 31 22 3 2" xfId="11721" xr:uid="{42D4EB50-FACB-44C1-8028-C1ADED5AA459}"/>
    <cellStyle name="Normal 2 31 22 3 3" xfId="11722" xr:uid="{A65F5EB3-A62B-4795-AE27-C21AFF151171}"/>
    <cellStyle name="Normal 2 31 22 4" xfId="11723" xr:uid="{30E76034-B125-4318-BA4C-745D6EA1DB49}"/>
    <cellStyle name="Normal 2 31 22 5" xfId="11724" xr:uid="{4937A0BE-DE9B-4577-8F5E-2D5580C7EC61}"/>
    <cellStyle name="Normal 2 31 23" xfId="11725" xr:uid="{4C8D537D-9F61-480A-9227-7D8B21D7C0EE}"/>
    <cellStyle name="Normal 2 31 23 2" xfId="11726" xr:uid="{4EFFB988-5ADD-4B74-8290-E23C95B59BA7}"/>
    <cellStyle name="Normal 2 31 23 2 2" xfId="11727" xr:uid="{16B1FB34-7F7C-427A-A9F6-1AC0DA066CB9}"/>
    <cellStyle name="Normal 2 31 23 2 3" xfId="11728" xr:uid="{A87F42A8-5236-4AB2-B1D7-1B50B5ED5430}"/>
    <cellStyle name="Normal 2 31 23 3" xfId="11729" xr:uid="{ADB7EB6F-00F3-42FC-B667-F69179F829C0}"/>
    <cellStyle name="Normal 2 31 23 3 2" xfId="11730" xr:uid="{C22C8E89-21E6-4E7B-AC5E-E5E5FA7C277D}"/>
    <cellStyle name="Normal 2 31 23 3 3" xfId="11731" xr:uid="{8D585E4B-9303-4A4D-B63D-85D82C033156}"/>
    <cellStyle name="Normal 2 31 23 4" xfId="11732" xr:uid="{2B883C4D-76B7-49EE-ACA8-DCDD013932C8}"/>
    <cellStyle name="Normal 2 31 23 5" xfId="11733" xr:uid="{5FC540CD-9AC7-447E-BF95-C1004E6165A1}"/>
    <cellStyle name="Normal 2 31 24" xfId="11734" xr:uid="{BB9ABB5C-3CB0-4668-AE66-8CDFF717B6B6}"/>
    <cellStyle name="Normal 2 31 24 2" xfId="11735" xr:uid="{960FB28F-0059-4737-BA89-0A2B9A0EFAB8}"/>
    <cellStyle name="Normal 2 31 24 3" xfId="11736" xr:uid="{43A6D57E-8D86-4EC8-8B1E-20D938067B1C}"/>
    <cellStyle name="Normal 2 31 25" xfId="11737" xr:uid="{CA130810-1659-4D90-835E-66CBC2A4D757}"/>
    <cellStyle name="Normal 2 31 25 2" xfId="11738" xr:uid="{74B6D2EB-51D7-4B97-A0EB-7EA0384B4F2E}"/>
    <cellStyle name="Normal 2 31 25 3" xfId="11739" xr:uid="{812B24FB-DE53-47BA-8083-208A5A796515}"/>
    <cellStyle name="Normal 2 31 26" xfId="11740" xr:uid="{649944CE-069B-4678-9059-1E147365B975}"/>
    <cellStyle name="Normal 2 31 27" xfId="11741" xr:uid="{57BD2A88-8FF3-4A3A-93D4-CEFF2FDF61C1}"/>
    <cellStyle name="Normal 2 31 3" xfId="11742" xr:uid="{EADD2E76-E5EF-4DE4-9E50-64D3F3B30D14}"/>
    <cellStyle name="Normal 2 31 3 2" xfId="11743" xr:uid="{B453B7CF-57BB-42CD-B193-BBD1CC6D8B8F}"/>
    <cellStyle name="Normal 2 31 3 2 2" xfId="11744" xr:uid="{C428E074-995B-46E0-85FA-87F37D67789E}"/>
    <cellStyle name="Normal 2 31 3 2 3" xfId="11745" xr:uid="{44F82B8C-D9C1-4A39-AC75-0F7DE103E2E6}"/>
    <cellStyle name="Normal 2 31 3 3" xfId="11746" xr:uid="{7E243B64-DFF0-4267-AA9E-35E4CEE017EB}"/>
    <cellStyle name="Normal 2 31 3 3 2" xfId="11747" xr:uid="{9419B5E6-4E4E-4D44-A385-C6F02BB6FC5D}"/>
    <cellStyle name="Normal 2 31 3 3 3" xfId="11748" xr:uid="{3EDDEBDC-EC32-4F8B-9DC4-8105E83D5645}"/>
    <cellStyle name="Normal 2 31 3 4" xfId="11749" xr:uid="{C5AE89CD-29A4-40F9-8BA1-2173AEA207D2}"/>
    <cellStyle name="Normal 2 31 3 5" xfId="11750" xr:uid="{CDCE0275-5A89-4870-8C50-5C07F9884781}"/>
    <cellStyle name="Normal 2 31 4" xfId="11751" xr:uid="{C30BAE74-B37C-42B2-BC27-EE7348EAA493}"/>
    <cellStyle name="Normal 2 31 4 2" xfId="11752" xr:uid="{2F3625E7-3252-4F73-879E-84AF8F83671A}"/>
    <cellStyle name="Normal 2 31 4 2 2" xfId="11753" xr:uid="{DB92C4D5-E116-4B4F-B9FF-8B49EFEDFD61}"/>
    <cellStyle name="Normal 2 31 4 2 3" xfId="11754" xr:uid="{257ED100-264A-47EE-B5D2-EB882940BDD9}"/>
    <cellStyle name="Normal 2 31 4 3" xfId="11755" xr:uid="{ADF0FB72-A17A-4111-9179-F2D6B306584A}"/>
    <cellStyle name="Normal 2 31 4 3 2" xfId="11756" xr:uid="{DF403163-FD67-494B-A2A6-775A343AE3A4}"/>
    <cellStyle name="Normal 2 31 4 3 3" xfId="11757" xr:uid="{9E240392-D8DA-4D19-B50C-F0847AF8889B}"/>
    <cellStyle name="Normal 2 31 4 4" xfId="11758" xr:uid="{045C79D7-F880-40A8-9E41-2C8ADB29B407}"/>
    <cellStyle name="Normal 2 31 4 5" xfId="11759" xr:uid="{E2616222-A0FC-496F-A331-9815860008F2}"/>
    <cellStyle name="Normal 2 31 5" xfId="11760" xr:uid="{4A892C17-AEB1-4BC7-8F5B-E15F8BED660A}"/>
    <cellStyle name="Normal 2 31 5 2" xfId="11761" xr:uid="{35008148-20AD-4021-9E9B-B5D06D97C9E5}"/>
    <cellStyle name="Normal 2 31 5 2 2" xfId="11762" xr:uid="{F4C647CB-B79F-4DA8-8C7B-B36EA0B48A5B}"/>
    <cellStyle name="Normal 2 31 5 2 3" xfId="11763" xr:uid="{6E3C216E-3F42-4E19-B0A3-325D02475C8B}"/>
    <cellStyle name="Normal 2 31 5 3" xfId="11764" xr:uid="{0BDA3E0E-FF9D-45A1-A512-2907CB384A85}"/>
    <cellStyle name="Normal 2 31 5 3 2" xfId="11765" xr:uid="{2E9D5A83-B1FE-4AB6-81E6-5623F9987549}"/>
    <cellStyle name="Normal 2 31 5 3 3" xfId="11766" xr:uid="{FDF88876-3428-4386-A47F-ECFE7A89DACC}"/>
    <cellStyle name="Normal 2 31 5 4" xfId="11767" xr:uid="{CD429499-657D-462D-B0C3-2335FEE17F80}"/>
    <cellStyle name="Normal 2 31 5 5" xfId="11768" xr:uid="{F41D1F42-3A45-4E01-991C-CCA262AF5A28}"/>
    <cellStyle name="Normal 2 31 6" xfId="11769" xr:uid="{6A5F5E21-ECF6-46FF-8CF5-5024EF834B1B}"/>
    <cellStyle name="Normal 2 31 6 2" xfId="11770" xr:uid="{01C070D3-555D-4C26-9F14-D2C7B58753D8}"/>
    <cellStyle name="Normal 2 31 6 2 2" xfId="11771" xr:uid="{59A849AB-DEF3-4B66-9748-71A33D39EB4C}"/>
    <cellStyle name="Normal 2 31 6 2 3" xfId="11772" xr:uid="{9B6F2F0D-19CC-46DB-A0AF-DB2353BD6783}"/>
    <cellStyle name="Normal 2 31 6 3" xfId="11773" xr:uid="{1A63C8DF-4C58-4F19-85E3-96F7A85BFCE4}"/>
    <cellStyle name="Normal 2 31 6 3 2" xfId="11774" xr:uid="{364873A8-3E1A-4D9A-B673-6DFA7BBFC462}"/>
    <cellStyle name="Normal 2 31 6 3 3" xfId="11775" xr:uid="{E643304D-194C-4B95-918D-A5483B9FA8D9}"/>
    <cellStyle name="Normal 2 31 6 4" xfId="11776" xr:uid="{849E21E0-E53A-489B-A2E0-0AF6C8142D1B}"/>
    <cellStyle name="Normal 2 31 6 5" xfId="11777" xr:uid="{3F998E66-0B39-4BD1-B1A0-A32128C90F48}"/>
    <cellStyle name="Normal 2 31 7" xfId="11778" xr:uid="{DFDC7685-B5D9-4488-9CA8-63B19FFA153E}"/>
    <cellStyle name="Normal 2 31 7 2" xfId="11779" xr:uid="{1DC471A1-F356-45F8-94A1-4C2D1E3A9B15}"/>
    <cellStyle name="Normal 2 31 7 2 2" xfId="11780" xr:uid="{80B033AE-E339-44A3-B5E5-7447DE9A15FD}"/>
    <cellStyle name="Normal 2 31 7 2 3" xfId="11781" xr:uid="{BB220A65-E8C9-4A27-8266-48E118AA65C5}"/>
    <cellStyle name="Normal 2 31 7 3" xfId="11782" xr:uid="{0D35103C-C633-477E-BFD8-083622B6798F}"/>
    <cellStyle name="Normal 2 31 7 3 2" xfId="11783" xr:uid="{F6F9DE00-007D-4633-94C2-231E942BA133}"/>
    <cellStyle name="Normal 2 31 7 3 3" xfId="11784" xr:uid="{AAE49036-5F5D-41E2-AC7F-1E9F8E61ED37}"/>
    <cellStyle name="Normal 2 31 7 4" xfId="11785" xr:uid="{697D282C-6652-4721-A461-248672D11CDB}"/>
    <cellStyle name="Normal 2 31 7 5" xfId="11786" xr:uid="{347DA316-422E-4764-B71A-B28B1B3406F4}"/>
    <cellStyle name="Normal 2 31 8" xfId="11787" xr:uid="{82092CE0-D5B4-414C-9205-B2B650997A03}"/>
    <cellStyle name="Normal 2 31 8 2" xfId="11788" xr:uid="{27C866F9-3EB6-4351-B339-BAAB2AEF938B}"/>
    <cellStyle name="Normal 2 31 8 2 2" xfId="11789" xr:uid="{4FB1753C-0E3D-49F0-BB39-79E72A0ECEE0}"/>
    <cellStyle name="Normal 2 31 8 2 3" xfId="11790" xr:uid="{6712B333-DED2-4E50-8AB9-EFED9046B8A2}"/>
    <cellStyle name="Normal 2 31 8 3" xfId="11791" xr:uid="{B9E01C3F-1328-4E8F-8EC8-722858283850}"/>
    <cellStyle name="Normal 2 31 8 3 2" xfId="11792" xr:uid="{4BAB1E1C-626B-4D55-825E-FADDA4635C0E}"/>
    <cellStyle name="Normal 2 31 8 3 3" xfId="11793" xr:uid="{A6403532-4F9F-402F-8219-E32EA6B808E4}"/>
    <cellStyle name="Normal 2 31 8 4" xfId="11794" xr:uid="{1C58F773-2437-4293-8683-601D2FAD9D91}"/>
    <cellStyle name="Normal 2 31 8 5" xfId="11795" xr:uid="{20E31602-65EC-4D54-87AF-63CFDBBCB63E}"/>
    <cellStyle name="Normal 2 31 9" xfId="11796" xr:uid="{E2023001-9447-442D-A2AD-46DB5D29568F}"/>
    <cellStyle name="Normal 2 31 9 2" xfId="11797" xr:uid="{97938353-3C59-4795-BFBF-B6A7AC5914FB}"/>
    <cellStyle name="Normal 2 31 9 2 2" xfId="11798" xr:uid="{B5D756C0-E5CE-402D-95DE-DF342982FB7E}"/>
    <cellStyle name="Normal 2 31 9 2 3" xfId="11799" xr:uid="{F4FE80D9-B22F-406C-9D6E-869357823EA0}"/>
    <cellStyle name="Normal 2 31 9 3" xfId="11800" xr:uid="{F1DA62A6-2FE7-4C82-B0D0-F036DB969B13}"/>
    <cellStyle name="Normal 2 31 9 3 2" xfId="11801" xr:uid="{D886B514-962C-424D-B298-32FBB548E839}"/>
    <cellStyle name="Normal 2 31 9 3 3" xfId="11802" xr:uid="{AA8F4B01-DC4E-454D-A0AD-D54F1938C15F}"/>
    <cellStyle name="Normal 2 31 9 4" xfId="11803" xr:uid="{DD11FAFE-130C-4244-8707-E917FB836AA2}"/>
    <cellStyle name="Normal 2 31 9 5" xfId="11804" xr:uid="{698E8FDD-222C-4626-9FD9-CE35EDE700B1}"/>
    <cellStyle name="Normal 2 32" xfId="11805" xr:uid="{5D7E9D3B-04CF-4714-B001-662535515C7B}"/>
    <cellStyle name="Normal 2 32 10" xfId="11806" xr:uid="{62E64EA2-4FCE-43EB-8AB8-4225C00D7527}"/>
    <cellStyle name="Normal 2 32 10 2" xfId="11807" xr:uid="{1EDD49E3-B7AA-4DB0-A60D-A54CEB857E1E}"/>
    <cellStyle name="Normal 2 32 10 2 2" xfId="11808" xr:uid="{DDF170D8-8BCE-4721-B848-1259C094519C}"/>
    <cellStyle name="Normal 2 32 10 2 3" xfId="11809" xr:uid="{8EB3D090-B4CB-4FD9-BB89-9A764C22D185}"/>
    <cellStyle name="Normal 2 32 10 3" xfId="11810" xr:uid="{4B3FC42B-0B83-4D5F-9D46-0476FFD216E4}"/>
    <cellStyle name="Normal 2 32 10 3 2" xfId="11811" xr:uid="{260A0BF3-B8EA-44F0-A715-CF441FE57484}"/>
    <cellStyle name="Normal 2 32 10 3 3" xfId="11812" xr:uid="{549C78F5-B0CE-42BC-8298-A305B59C5F16}"/>
    <cellStyle name="Normal 2 32 10 4" xfId="11813" xr:uid="{FD402CA1-7A0D-4D70-91C2-5863357E47C0}"/>
    <cellStyle name="Normal 2 32 10 5" xfId="11814" xr:uid="{8B4F6D64-360A-429C-A3F4-87D7BBAFA06B}"/>
    <cellStyle name="Normal 2 32 11" xfId="11815" xr:uid="{56F8325A-4198-462E-867B-AD165B76DE4B}"/>
    <cellStyle name="Normal 2 32 11 2" xfId="11816" xr:uid="{8074F384-B9A1-4FD3-8AE6-45FD5FCEB774}"/>
    <cellStyle name="Normal 2 32 11 2 2" xfId="11817" xr:uid="{292FA36A-8F0D-418F-ADF4-4823B13501DF}"/>
    <cellStyle name="Normal 2 32 11 2 3" xfId="11818" xr:uid="{D76B5DB8-28DE-41CC-B227-166E10B574A5}"/>
    <cellStyle name="Normal 2 32 11 3" xfId="11819" xr:uid="{E3516BAA-914B-416D-B324-C3034236612B}"/>
    <cellStyle name="Normal 2 32 11 3 2" xfId="11820" xr:uid="{42214416-F27B-41AC-899E-3916B21B0030}"/>
    <cellStyle name="Normal 2 32 11 3 3" xfId="11821" xr:uid="{D7B2B4E4-5FEA-4D0E-BDD0-88043AE8DCEC}"/>
    <cellStyle name="Normal 2 32 11 4" xfId="11822" xr:uid="{59AA45CC-DB87-422A-952C-B66FB0C4A4CA}"/>
    <cellStyle name="Normal 2 32 11 5" xfId="11823" xr:uid="{2AF50DE0-6DF5-4D98-8987-59C48C96052F}"/>
    <cellStyle name="Normal 2 32 12" xfId="11824" xr:uid="{C660092A-F3B2-4092-B28D-147A0FF1309B}"/>
    <cellStyle name="Normal 2 32 12 2" xfId="11825" xr:uid="{63C59F64-2CCB-4066-85BB-B8F83530F465}"/>
    <cellStyle name="Normal 2 32 12 2 2" xfId="11826" xr:uid="{0ECEB1FC-DA7E-4A59-81B8-8E04CDCE2525}"/>
    <cellStyle name="Normal 2 32 12 2 3" xfId="11827" xr:uid="{DB9A5421-6DE0-4BCA-91B4-2B2B1CD6E69E}"/>
    <cellStyle name="Normal 2 32 12 3" xfId="11828" xr:uid="{0F0D78F5-FA83-4E16-81D5-1256F64721C8}"/>
    <cellStyle name="Normal 2 32 12 3 2" xfId="11829" xr:uid="{E95464F2-42E3-4C16-8880-B47447F757B0}"/>
    <cellStyle name="Normal 2 32 12 3 3" xfId="11830" xr:uid="{3EA29F77-608C-489D-80F9-3F577D657BB1}"/>
    <cellStyle name="Normal 2 32 12 4" xfId="11831" xr:uid="{56BAA25F-7CCE-4B08-9B4D-EA1713043176}"/>
    <cellStyle name="Normal 2 32 12 5" xfId="11832" xr:uid="{7CAD7EE7-5B58-45E3-9416-8C01C854304D}"/>
    <cellStyle name="Normal 2 32 13" xfId="11833" xr:uid="{41EC5DF1-B8AC-44C3-B67F-C735440355DE}"/>
    <cellStyle name="Normal 2 32 13 2" xfId="11834" xr:uid="{A68E3DFA-E4A4-404F-B1DE-6143D0807708}"/>
    <cellStyle name="Normal 2 32 13 2 2" xfId="11835" xr:uid="{6F23D5AC-C742-44CC-A3E3-273C40A67DC1}"/>
    <cellStyle name="Normal 2 32 13 2 3" xfId="11836" xr:uid="{E4247264-F00B-43E3-BDDE-C0C0FFDD4E6C}"/>
    <cellStyle name="Normal 2 32 13 3" xfId="11837" xr:uid="{9EBC5989-89DB-498D-ABB9-DABB1C8339B6}"/>
    <cellStyle name="Normal 2 32 13 3 2" xfId="11838" xr:uid="{8DA9A85B-43FF-4A16-8E56-2F327E5240F6}"/>
    <cellStyle name="Normal 2 32 13 3 3" xfId="11839" xr:uid="{789AE325-D08A-46FB-A866-5FA535FCBE82}"/>
    <cellStyle name="Normal 2 32 13 4" xfId="11840" xr:uid="{A064F74A-57D8-41F2-BC24-9CCA2772F546}"/>
    <cellStyle name="Normal 2 32 13 5" xfId="11841" xr:uid="{70E10163-E090-4785-88D1-2748610C4D5A}"/>
    <cellStyle name="Normal 2 32 14" xfId="11842" xr:uid="{11DEE7B1-8F8A-42F6-B812-A199AF978017}"/>
    <cellStyle name="Normal 2 32 14 2" xfId="11843" xr:uid="{779BFB82-D59D-49D5-A260-E62617137C14}"/>
    <cellStyle name="Normal 2 32 14 2 2" xfId="11844" xr:uid="{91158A36-A9A4-4C85-B609-93CC1BB04DE9}"/>
    <cellStyle name="Normal 2 32 14 2 3" xfId="11845" xr:uid="{C6CE4963-3C32-4048-A60C-BCB1B1010BD3}"/>
    <cellStyle name="Normal 2 32 14 3" xfId="11846" xr:uid="{98BD9E42-F5BB-4AE9-8499-92D17B781DC1}"/>
    <cellStyle name="Normal 2 32 14 3 2" xfId="11847" xr:uid="{986110CE-B922-4F3C-BFB3-ECEBA95D561C}"/>
    <cellStyle name="Normal 2 32 14 3 3" xfId="11848" xr:uid="{27C11BDC-5797-4FBA-8A0B-315ED8578C4E}"/>
    <cellStyle name="Normal 2 32 14 4" xfId="11849" xr:uid="{115E43D1-0894-42C8-BA9D-DEAFEE444AA4}"/>
    <cellStyle name="Normal 2 32 14 5" xfId="11850" xr:uid="{845D1077-502B-4486-94DF-5D5F7D18E862}"/>
    <cellStyle name="Normal 2 32 15" xfId="11851" xr:uid="{720C7716-A881-4983-8CC8-53FDA285E150}"/>
    <cellStyle name="Normal 2 32 15 2" xfId="11852" xr:uid="{88C33D2E-8D19-45B6-82DE-F143DDCC5AE3}"/>
    <cellStyle name="Normal 2 32 15 2 2" xfId="11853" xr:uid="{74E14DE7-9760-4C91-8CD2-26C0F0987EAE}"/>
    <cellStyle name="Normal 2 32 15 2 3" xfId="11854" xr:uid="{21C495FF-1034-4246-B7F8-4E4BF02775B7}"/>
    <cellStyle name="Normal 2 32 15 3" xfId="11855" xr:uid="{CD8B1367-4410-4E16-BCCE-E877B35A40FD}"/>
    <cellStyle name="Normal 2 32 15 3 2" xfId="11856" xr:uid="{404372AB-027A-44E9-8C0E-646EDBF5E556}"/>
    <cellStyle name="Normal 2 32 15 3 3" xfId="11857" xr:uid="{D10CA54B-BCD8-4E0C-958F-9D8F6A1D3AD3}"/>
    <cellStyle name="Normal 2 32 15 4" xfId="11858" xr:uid="{5B2EEB36-0ABF-4CE6-B270-AA05E1A9F1F8}"/>
    <cellStyle name="Normal 2 32 15 5" xfId="11859" xr:uid="{BA02245B-B68B-4CC0-8C63-105C5286ED92}"/>
    <cellStyle name="Normal 2 32 16" xfId="11860" xr:uid="{817C982B-DF69-4A4C-A1B2-17E9DE814F41}"/>
    <cellStyle name="Normal 2 32 16 2" xfId="11861" xr:uid="{6C338D4E-9F82-4D55-B5C9-E8D41A750A76}"/>
    <cellStyle name="Normal 2 32 16 2 2" xfId="11862" xr:uid="{E981EBBE-EC10-4FE6-9BC9-9F0D97D5C15B}"/>
    <cellStyle name="Normal 2 32 16 2 3" xfId="11863" xr:uid="{8880CB1B-CEDC-4CE6-A0EC-1CA011E1E55C}"/>
    <cellStyle name="Normal 2 32 16 3" xfId="11864" xr:uid="{552BA522-6C69-4EEB-A3FC-77A4328FC0B1}"/>
    <cellStyle name="Normal 2 32 16 3 2" xfId="11865" xr:uid="{62F59B95-65EC-4E5E-9F11-D0F64AE907FF}"/>
    <cellStyle name="Normal 2 32 16 3 3" xfId="11866" xr:uid="{3A0A5652-2FCD-46A7-B73F-7DFA1D3A597D}"/>
    <cellStyle name="Normal 2 32 16 4" xfId="11867" xr:uid="{6AD7EFF7-115C-4A12-B983-6CE9A9AB7699}"/>
    <cellStyle name="Normal 2 32 16 5" xfId="11868" xr:uid="{4B781DE0-5D60-445A-B184-9A3E39D173AA}"/>
    <cellStyle name="Normal 2 32 17" xfId="11869" xr:uid="{4F15076C-3894-456A-94E5-F940F12D715A}"/>
    <cellStyle name="Normal 2 32 17 2" xfId="11870" xr:uid="{325C3029-2025-4E85-B6F7-E35E1EDA5BF5}"/>
    <cellStyle name="Normal 2 32 17 2 2" xfId="11871" xr:uid="{8C32E0ED-FC1A-4D73-BDE3-0D9A178AE914}"/>
    <cellStyle name="Normal 2 32 17 2 3" xfId="11872" xr:uid="{376FEE68-C242-42F2-B708-C79A1A037136}"/>
    <cellStyle name="Normal 2 32 17 3" xfId="11873" xr:uid="{DCD81807-1CE4-44B3-A6AF-1A5E67ABDB65}"/>
    <cellStyle name="Normal 2 32 17 3 2" xfId="11874" xr:uid="{799645F1-1121-456D-AEFA-2A5E2E99FBA4}"/>
    <cellStyle name="Normal 2 32 17 3 3" xfId="11875" xr:uid="{F069F461-92ED-4C0B-A8DD-6634D2640B7C}"/>
    <cellStyle name="Normal 2 32 17 4" xfId="11876" xr:uid="{43017BC2-81BB-49FD-BBC5-58B40C91813B}"/>
    <cellStyle name="Normal 2 32 17 5" xfId="11877" xr:uid="{8BDAA96F-23D2-4A6D-9915-869C3887B830}"/>
    <cellStyle name="Normal 2 32 18" xfId="11878" xr:uid="{F7D3781A-B918-4972-8D81-1F746C38EE90}"/>
    <cellStyle name="Normal 2 32 18 2" xfId="11879" xr:uid="{3E678F37-68FA-4488-BF41-ECA968AF4EC8}"/>
    <cellStyle name="Normal 2 32 18 2 2" xfId="11880" xr:uid="{445D087E-5527-466C-9286-0C9B2D91917A}"/>
    <cellStyle name="Normal 2 32 18 2 3" xfId="11881" xr:uid="{2BF414E9-6975-4E5C-871B-491327F49EAC}"/>
    <cellStyle name="Normal 2 32 18 3" xfId="11882" xr:uid="{2819616D-D8D7-4032-AA85-BE9F7D12F35A}"/>
    <cellStyle name="Normal 2 32 18 3 2" xfId="11883" xr:uid="{390890C8-E037-43B9-9669-E056B5716934}"/>
    <cellStyle name="Normal 2 32 18 3 3" xfId="11884" xr:uid="{20CD3A89-AC5A-4ABC-9734-488FAF6F1B91}"/>
    <cellStyle name="Normal 2 32 18 4" xfId="11885" xr:uid="{39B62AF1-DE70-4EF0-8FBC-3472EEF30373}"/>
    <cellStyle name="Normal 2 32 18 5" xfId="11886" xr:uid="{A8CEC55B-9345-4054-B6D9-6368F57F0BE7}"/>
    <cellStyle name="Normal 2 32 19" xfId="11887" xr:uid="{B0DD87B3-B223-4934-89DD-E0C6EF749C16}"/>
    <cellStyle name="Normal 2 32 19 2" xfId="11888" xr:uid="{7DC7765F-15E3-4331-AFF8-8C4076686C29}"/>
    <cellStyle name="Normal 2 32 19 2 2" xfId="11889" xr:uid="{C692A337-9BC4-499F-9AA7-E7083091AE73}"/>
    <cellStyle name="Normal 2 32 19 2 3" xfId="11890" xr:uid="{72259261-734D-447B-8DCF-147AAC727135}"/>
    <cellStyle name="Normal 2 32 19 3" xfId="11891" xr:uid="{730A928E-2B69-4DBE-9014-28C743B48A75}"/>
    <cellStyle name="Normal 2 32 19 3 2" xfId="11892" xr:uid="{6C67A6B9-BF38-4418-B8EA-C91E9C8EA956}"/>
    <cellStyle name="Normal 2 32 19 3 3" xfId="11893" xr:uid="{100FB476-BC37-4F5C-87C6-DBC5B4829989}"/>
    <cellStyle name="Normal 2 32 19 4" xfId="11894" xr:uid="{D2A39FE1-169E-4556-A13E-96404139B60E}"/>
    <cellStyle name="Normal 2 32 19 5" xfId="11895" xr:uid="{873C4B32-26CE-4D24-B548-435497B670F4}"/>
    <cellStyle name="Normal 2 32 2" xfId="11896" xr:uid="{08B099D2-D4CF-480E-B75B-564C22703172}"/>
    <cellStyle name="Normal 2 32 2 2" xfId="11897" xr:uid="{174C4580-B25A-4A1F-8B58-D6A2883DF28F}"/>
    <cellStyle name="Normal 2 32 2 2 2" xfId="11898" xr:uid="{7B3AEBA3-7D2C-4946-8971-B9B57C9DE005}"/>
    <cellStyle name="Normal 2 32 2 2 3" xfId="11899" xr:uid="{F1EFA7CB-669A-4FE0-BFE8-B56BF9B31DE2}"/>
    <cellStyle name="Normal 2 32 2 3" xfId="11900" xr:uid="{2143811C-D7A2-4E63-9332-31CAB6F2A1A1}"/>
    <cellStyle name="Normal 2 32 2 3 2" xfId="11901" xr:uid="{FF88A7A7-CC8E-4242-8F6A-7FB3A9E8F127}"/>
    <cellStyle name="Normal 2 32 2 3 3" xfId="11902" xr:uid="{1AAE0F53-4521-4FD6-AACA-C8F99841A54B}"/>
    <cellStyle name="Normal 2 32 2 4" xfId="11903" xr:uid="{9C4F2B6B-5FED-4B0B-9E0D-5FEFEFBCF8A4}"/>
    <cellStyle name="Normal 2 32 2 5" xfId="11904" xr:uid="{1D0E6DA7-2CC4-406A-B0B6-81220B056A0C}"/>
    <cellStyle name="Normal 2 32 20" xfId="11905" xr:uid="{2EACC396-F391-4C2D-BA8E-7C1DF1D4EAD1}"/>
    <cellStyle name="Normal 2 32 20 2" xfId="11906" xr:uid="{842C4C9D-71F7-4D35-8105-B793E359F817}"/>
    <cellStyle name="Normal 2 32 20 2 2" xfId="11907" xr:uid="{C386C42E-986E-4729-BFB4-1349C207D5F5}"/>
    <cellStyle name="Normal 2 32 20 2 3" xfId="11908" xr:uid="{AEB76365-1EE8-480B-9636-451303A88957}"/>
    <cellStyle name="Normal 2 32 20 3" xfId="11909" xr:uid="{F2361D80-631E-438B-825E-49CEEBF58867}"/>
    <cellStyle name="Normal 2 32 20 3 2" xfId="11910" xr:uid="{B75F92C6-C0DA-4965-8635-7F5763AE64D3}"/>
    <cellStyle name="Normal 2 32 20 3 3" xfId="11911" xr:uid="{D2F29CD9-C09E-492E-AE25-0CDF3AC8E36C}"/>
    <cellStyle name="Normal 2 32 20 4" xfId="11912" xr:uid="{EB076408-DF9E-4FED-B05F-A1E1D1C28009}"/>
    <cellStyle name="Normal 2 32 20 5" xfId="11913" xr:uid="{8C06C36B-9A72-4380-ACA0-FBCFB5FD38DA}"/>
    <cellStyle name="Normal 2 32 21" xfId="11914" xr:uid="{23FD18CE-F245-49B0-9B3B-25C381A8FC53}"/>
    <cellStyle name="Normal 2 32 21 2" xfId="11915" xr:uid="{3F176FA3-3288-45C2-B023-E838E547E6B8}"/>
    <cellStyle name="Normal 2 32 21 2 2" xfId="11916" xr:uid="{1D0BAE87-4267-4963-A1CF-DDFC140375DB}"/>
    <cellStyle name="Normal 2 32 21 2 3" xfId="11917" xr:uid="{1CE12ED3-38DD-4098-8F4A-A5B9CA7C4B0B}"/>
    <cellStyle name="Normal 2 32 21 3" xfId="11918" xr:uid="{658D8E7A-B1D8-4A9A-A106-2E5BA2E1B7FD}"/>
    <cellStyle name="Normal 2 32 21 3 2" xfId="11919" xr:uid="{7BB0DA20-72FC-4696-8773-2D03A7F6EE49}"/>
    <cellStyle name="Normal 2 32 21 3 3" xfId="11920" xr:uid="{4498BDD2-131C-44CC-8B95-36DED0D9AFB9}"/>
    <cellStyle name="Normal 2 32 21 4" xfId="11921" xr:uid="{B3D159D3-81FC-4DDD-815B-F47F4EF49207}"/>
    <cellStyle name="Normal 2 32 21 5" xfId="11922" xr:uid="{8C41B961-1D27-4B9D-839C-50D4A5F783EC}"/>
    <cellStyle name="Normal 2 32 22" xfId="11923" xr:uid="{5A833438-0C96-481E-837A-FDA54DDB0883}"/>
    <cellStyle name="Normal 2 32 22 2" xfId="11924" xr:uid="{52095994-3404-4DC9-ABC1-F7EA8C44789E}"/>
    <cellStyle name="Normal 2 32 22 2 2" xfId="11925" xr:uid="{6BB3F0BE-3C2E-44D0-B87A-DB19FF80D16B}"/>
    <cellStyle name="Normal 2 32 22 2 3" xfId="11926" xr:uid="{6262CDD8-EA49-4141-9572-AC83104E55A7}"/>
    <cellStyle name="Normal 2 32 22 3" xfId="11927" xr:uid="{43D0B3C6-EC5C-4EB0-986F-955120FA1054}"/>
    <cellStyle name="Normal 2 32 22 3 2" xfId="11928" xr:uid="{E86ABA16-5296-447A-BEFA-B834225244E2}"/>
    <cellStyle name="Normal 2 32 22 3 3" xfId="11929" xr:uid="{29805ED8-BEBA-47A6-9FB3-4BBB1EE96039}"/>
    <cellStyle name="Normal 2 32 22 4" xfId="11930" xr:uid="{3036FB38-9FE4-4C29-8872-1D632943E587}"/>
    <cellStyle name="Normal 2 32 22 5" xfId="11931" xr:uid="{73FF1E12-5D2A-4508-AE2C-CB16E70FF11A}"/>
    <cellStyle name="Normal 2 32 23" xfId="11932" xr:uid="{E4AC3A18-F68F-4735-881A-6BD36559ACC9}"/>
    <cellStyle name="Normal 2 32 23 2" xfId="11933" xr:uid="{748C0A28-34D8-4450-86B4-08038DAB4381}"/>
    <cellStyle name="Normal 2 32 23 2 2" xfId="11934" xr:uid="{28376F82-3711-403F-8C50-B5560F291A53}"/>
    <cellStyle name="Normal 2 32 23 2 3" xfId="11935" xr:uid="{22891A93-73D3-4AC5-BAFE-CC68C303F663}"/>
    <cellStyle name="Normal 2 32 23 3" xfId="11936" xr:uid="{64154C72-CD7B-4BB2-9036-F1B0DBA7E63B}"/>
    <cellStyle name="Normal 2 32 23 3 2" xfId="11937" xr:uid="{4086BF25-15D7-48A9-A1AF-66F573636DA3}"/>
    <cellStyle name="Normal 2 32 23 3 3" xfId="11938" xr:uid="{1FE346BA-CA56-4C39-9197-4FF6261EC791}"/>
    <cellStyle name="Normal 2 32 23 4" xfId="11939" xr:uid="{4474B59D-05CF-43B4-B781-F8DAF8A72912}"/>
    <cellStyle name="Normal 2 32 23 5" xfId="11940" xr:uid="{92D35852-753C-4433-AC4A-CAEC65418BA6}"/>
    <cellStyle name="Normal 2 32 24" xfId="11941" xr:uid="{0C9C72B4-E45C-479D-85E2-EF9EC6F14B95}"/>
    <cellStyle name="Normal 2 32 24 2" xfId="11942" xr:uid="{FB6756A4-4F46-457F-9E74-F411906918BD}"/>
    <cellStyle name="Normal 2 32 24 3" xfId="11943" xr:uid="{7319F725-DBD1-435A-ACD7-9039B5426574}"/>
    <cellStyle name="Normal 2 32 25" xfId="11944" xr:uid="{F388CC0D-ED57-48CF-AF47-AAAC1053F085}"/>
    <cellStyle name="Normal 2 32 25 2" xfId="11945" xr:uid="{0EE41C95-0BC6-4036-A028-6EF0BCFE3161}"/>
    <cellStyle name="Normal 2 32 25 3" xfId="11946" xr:uid="{A83607C2-B6B9-4BA9-8B58-3FBAA783B3B7}"/>
    <cellStyle name="Normal 2 32 26" xfId="11947" xr:uid="{1C6913F1-1EFF-4C7A-BF2F-B38A499E72DC}"/>
    <cellStyle name="Normal 2 32 27" xfId="11948" xr:uid="{35EAF898-5C8E-4E09-9BBE-24D3EF2E1DC8}"/>
    <cellStyle name="Normal 2 32 3" xfId="11949" xr:uid="{D2B59287-E1DE-4468-98FC-04030A92E1CF}"/>
    <cellStyle name="Normal 2 32 3 2" xfId="11950" xr:uid="{C678B60D-ED41-4CB3-B6D9-CC811D8219D7}"/>
    <cellStyle name="Normal 2 32 3 2 2" xfId="11951" xr:uid="{B9614CBC-BB00-40DA-8463-754CD9ADD015}"/>
    <cellStyle name="Normal 2 32 3 2 3" xfId="11952" xr:uid="{CC073E5D-ACF9-4B91-AF82-9E52B30B3AEC}"/>
    <cellStyle name="Normal 2 32 3 3" xfId="11953" xr:uid="{8758470F-F347-4D8C-841F-E950B6A26FA4}"/>
    <cellStyle name="Normal 2 32 3 3 2" xfId="11954" xr:uid="{93ED5F75-0ACE-485D-A94B-AFFA79B2A1B0}"/>
    <cellStyle name="Normal 2 32 3 3 3" xfId="11955" xr:uid="{5BC80400-EA2F-4852-ADA0-7AD914A8E6D1}"/>
    <cellStyle name="Normal 2 32 3 4" xfId="11956" xr:uid="{281950B0-F3C9-479E-ABDF-93A9A0EE764E}"/>
    <cellStyle name="Normal 2 32 3 5" xfId="11957" xr:uid="{AAB0A3F5-FC1D-4882-A781-C0334EC0BABC}"/>
    <cellStyle name="Normal 2 32 4" xfId="11958" xr:uid="{9840226D-CC2E-4791-AB3F-5ADA571A605F}"/>
    <cellStyle name="Normal 2 32 4 2" xfId="11959" xr:uid="{881021CB-7743-4421-9993-5342289DAAD7}"/>
    <cellStyle name="Normal 2 32 4 2 2" xfId="11960" xr:uid="{E6667918-7C68-4BAE-8E97-A47B5C9C609E}"/>
    <cellStyle name="Normal 2 32 4 2 3" xfId="11961" xr:uid="{2FB9480A-96AF-4462-BAB8-74B7C685C4B8}"/>
    <cellStyle name="Normal 2 32 4 3" xfId="11962" xr:uid="{132387BB-709C-405D-A711-32EF337FB04C}"/>
    <cellStyle name="Normal 2 32 4 3 2" xfId="11963" xr:uid="{E3B29EF7-4A7E-4DDB-BFE1-841DD29CC275}"/>
    <cellStyle name="Normal 2 32 4 3 3" xfId="11964" xr:uid="{49DE2007-37F1-4725-973E-26111D8D406E}"/>
    <cellStyle name="Normal 2 32 4 4" xfId="11965" xr:uid="{E11F9252-000D-433D-8031-01FC4C3B38D7}"/>
    <cellStyle name="Normal 2 32 4 5" xfId="11966" xr:uid="{EC7BC22B-4FB7-4F62-B76F-7DDEAF0A7DA4}"/>
    <cellStyle name="Normal 2 32 5" xfId="11967" xr:uid="{5394671F-1C29-4D94-94BD-BA2FE6837AFA}"/>
    <cellStyle name="Normal 2 32 5 2" xfId="11968" xr:uid="{74E1EDD0-5CAF-4EDB-9BAD-A36D463B24FC}"/>
    <cellStyle name="Normal 2 32 5 2 2" xfId="11969" xr:uid="{5E277A15-C671-4A58-903E-9F479D53C0C5}"/>
    <cellStyle name="Normal 2 32 5 2 3" xfId="11970" xr:uid="{DEC8BFC2-C9F5-403E-BD8C-F83D3C629840}"/>
    <cellStyle name="Normal 2 32 5 3" xfId="11971" xr:uid="{875F92B5-D580-4154-9319-986A1C4BFC59}"/>
    <cellStyle name="Normal 2 32 5 3 2" xfId="11972" xr:uid="{C92C7CE6-078B-41CA-ABF9-E1A89921AEC9}"/>
    <cellStyle name="Normal 2 32 5 3 3" xfId="11973" xr:uid="{ABDEB717-4527-4195-9425-1CC055A80B09}"/>
    <cellStyle name="Normal 2 32 5 4" xfId="11974" xr:uid="{5394F49B-79E8-4644-BDA4-78C07DF1B5F8}"/>
    <cellStyle name="Normal 2 32 5 5" xfId="11975" xr:uid="{D52F0DA0-8062-4456-BA12-A0375E5F80E6}"/>
    <cellStyle name="Normal 2 32 6" xfId="11976" xr:uid="{2156DC51-3FAC-4358-B41C-81AD4E55C955}"/>
    <cellStyle name="Normal 2 32 6 2" xfId="11977" xr:uid="{F2DDF9E5-80BF-4D29-9F9F-129DB7B89EDB}"/>
    <cellStyle name="Normal 2 32 6 2 2" xfId="11978" xr:uid="{0D9B4090-765E-4918-93DA-BDC36E93B87A}"/>
    <cellStyle name="Normal 2 32 6 2 3" xfId="11979" xr:uid="{7913D778-8D2D-42B7-AC6B-47C09B2FAD33}"/>
    <cellStyle name="Normal 2 32 6 3" xfId="11980" xr:uid="{DD7BE3EF-637A-4F61-AE51-A79CAC35D19E}"/>
    <cellStyle name="Normal 2 32 6 3 2" xfId="11981" xr:uid="{C8D1E567-88DD-44B5-8CE2-82277B6AB437}"/>
    <cellStyle name="Normal 2 32 6 3 3" xfId="11982" xr:uid="{DBC794C9-A46F-4BBF-9E40-510FC39D1F57}"/>
    <cellStyle name="Normal 2 32 6 4" xfId="11983" xr:uid="{66B9B57D-1BC4-4C25-A1CB-BAF3B02C2B82}"/>
    <cellStyle name="Normal 2 32 6 5" xfId="11984" xr:uid="{1A9F1DE8-6ABB-40C4-B5AA-8A75C59619D2}"/>
    <cellStyle name="Normal 2 32 7" xfId="11985" xr:uid="{4FBB22FF-32CC-4587-8FE1-D5F75CC64716}"/>
    <cellStyle name="Normal 2 32 7 2" xfId="11986" xr:uid="{C63E4B69-6323-493C-BE59-DFF4F16D57BB}"/>
    <cellStyle name="Normal 2 32 7 2 2" xfId="11987" xr:uid="{54F1320B-E47A-4721-9AC6-39789F0236CD}"/>
    <cellStyle name="Normal 2 32 7 2 3" xfId="11988" xr:uid="{CB49537B-1184-4036-B5C5-79E33F251400}"/>
    <cellStyle name="Normal 2 32 7 3" xfId="11989" xr:uid="{BFC07740-0F05-4E8C-8949-221A0D36C6EF}"/>
    <cellStyle name="Normal 2 32 7 3 2" xfId="11990" xr:uid="{DEFFB85B-1A31-406E-86BF-BE56E35AEE54}"/>
    <cellStyle name="Normal 2 32 7 3 3" xfId="11991" xr:uid="{C6EEB5C6-2BAE-4277-91BF-09D04A783BE7}"/>
    <cellStyle name="Normal 2 32 7 4" xfId="11992" xr:uid="{8A1A277D-936D-4378-8C0C-05B52FDFD0E3}"/>
    <cellStyle name="Normal 2 32 7 5" xfId="11993" xr:uid="{47423167-5ACE-4714-8C65-D668E47EC3FC}"/>
    <cellStyle name="Normal 2 32 8" xfId="11994" xr:uid="{F8842A54-A78F-41E8-B6C3-53D059414A5A}"/>
    <cellStyle name="Normal 2 32 8 2" xfId="11995" xr:uid="{9237D265-B201-4BBC-8C68-08243A66FC15}"/>
    <cellStyle name="Normal 2 32 8 2 2" xfId="11996" xr:uid="{67A5F92A-F44C-4F48-8396-F0F7CF8BB00F}"/>
    <cellStyle name="Normal 2 32 8 2 3" xfId="11997" xr:uid="{7CACEFF3-9A2E-47AF-B1D0-701AB841FF3F}"/>
    <cellStyle name="Normal 2 32 8 3" xfId="11998" xr:uid="{D9A041C3-6EC4-4034-AF16-7B686EBBBA8F}"/>
    <cellStyle name="Normal 2 32 8 3 2" xfId="11999" xr:uid="{9461E82B-F756-4D58-899D-B5A96D7AC683}"/>
    <cellStyle name="Normal 2 32 8 3 3" xfId="12000" xr:uid="{27A5E559-EAE0-421D-B32D-C92B61863EC9}"/>
    <cellStyle name="Normal 2 32 8 4" xfId="12001" xr:uid="{C9127DB8-CCF7-4509-AB8A-9156F452EE6D}"/>
    <cellStyle name="Normal 2 32 8 5" xfId="12002" xr:uid="{4ABA51E1-172E-4BF4-85E9-AB9C74018CC3}"/>
    <cellStyle name="Normal 2 32 9" xfId="12003" xr:uid="{B1DCD481-381B-418E-B212-7A11BFD92A47}"/>
    <cellStyle name="Normal 2 32 9 2" xfId="12004" xr:uid="{0E882FA1-2B76-43B4-A9E4-9BADC9151D2F}"/>
    <cellStyle name="Normal 2 32 9 2 2" xfId="12005" xr:uid="{A233D238-D7C9-45AE-BE91-6559E4659CB1}"/>
    <cellStyle name="Normal 2 32 9 2 3" xfId="12006" xr:uid="{9B87DF37-2795-4E89-B235-A2BB21EB4AD2}"/>
    <cellStyle name="Normal 2 32 9 3" xfId="12007" xr:uid="{54036D33-EAB9-43D0-9F86-0685A9B335B1}"/>
    <cellStyle name="Normal 2 32 9 3 2" xfId="12008" xr:uid="{D65A5390-9056-4BAE-A321-18C1E88A51D9}"/>
    <cellStyle name="Normal 2 32 9 3 3" xfId="12009" xr:uid="{2C2DBBEF-95AB-499D-86B5-BF89F0930EDC}"/>
    <cellStyle name="Normal 2 32 9 4" xfId="12010" xr:uid="{AE8C36A5-F8FB-436B-8F99-F3CC7FB091BD}"/>
    <cellStyle name="Normal 2 32 9 5" xfId="12011" xr:uid="{D6D9DAB9-CDC6-4086-8A5E-CC7E2931E52A}"/>
    <cellStyle name="Normal 2 33" xfId="12012" xr:uid="{9D91B85A-244A-4314-B3C5-6700D60CA5F9}"/>
    <cellStyle name="Normal 2 33 10" xfId="12013" xr:uid="{EB1E100B-1E0A-47BC-B68D-C69A1FD1A544}"/>
    <cellStyle name="Normal 2 33 10 2" xfId="12014" xr:uid="{F1BB4DF2-92C6-4BEB-B5AE-E8478ACE377E}"/>
    <cellStyle name="Normal 2 33 10 2 2" xfId="12015" xr:uid="{B16BE229-BBA3-45A5-9102-CB7538524DD2}"/>
    <cellStyle name="Normal 2 33 10 2 3" xfId="12016" xr:uid="{1AE29DF4-DEA7-42B0-9479-3B84080AF426}"/>
    <cellStyle name="Normal 2 33 10 3" xfId="12017" xr:uid="{93059E8D-44BE-4A6B-AC98-D6FD3A4A714A}"/>
    <cellStyle name="Normal 2 33 10 3 2" xfId="12018" xr:uid="{74C03FD5-D654-405F-8EE2-9CFD898CBAFF}"/>
    <cellStyle name="Normal 2 33 10 3 3" xfId="12019" xr:uid="{47A56FB2-50E1-4DF3-BCEF-73B03554BCFF}"/>
    <cellStyle name="Normal 2 33 10 4" xfId="12020" xr:uid="{378E8395-B767-401D-9E97-A7B0ED715E50}"/>
    <cellStyle name="Normal 2 33 10 5" xfId="12021" xr:uid="{80F3F169-EB6C-4E16-8B4C-03DD27A6369C}"/>
    <cellStyle name="Normal 2 33 11" xfId="12022" xr:uid="{41D9BD87-582D-4736-AA27-59ACC2382A65}"/>
    <cellStyle name="Normal 2 33 11 2" xfId="12023" xr:uid="{20BA74E5-A411-4BC8-B71D-66F0FBC33028}"/>
    <cellStyle name="Normal 2 33 11 2 2" xfId="12024" xr:uid="{B597E358-DFC0-43B6-BFB7-B48E10828795}"/>
    <cellStyle name="Normal 2 33 11 2 3" xfId="12025" xr:uid="{AAC02B47-09D8-4322-8E7B-F648E5DF3A9C}"/>
    <cellStyle name="Normal 2 33 11 3" xfId="12026" xr:uid="{36925A16-61EF-4A3B-AF34-D5B497796A6E}"/>
    <cellStyle name="Normal 2 33 11 3 2" xfId="12027" xr:uid="{2C62818A-A040-4E7E-AFBA-3EDAED583AA0}"/>
    <cellStyle name="Normal 2 33 11 3 3" xfId="12028" xr:uid="{B737C0B2-C70D-49D7-A684-F40099171DAA}"/>
    <cellStyle name="Normal 2 33 11 4" xfId="12029" xr:uid="{DDE8EE00-62CA-4139-9423-4CDD082098C6}"/>
    <cellStyle name="Normal 2 33 11 5" xfId="12030" xr:uid="{A0CF0EB0-2FCF-4665-9BAE-49E8BC6CF860}"/>
    <cellStyle name="Normal 2 33 12" xfId="12031" xr:uid="{8650F558-A4EB-48AE-824B-4A6E39CF8803}"/>
    <cellStyle name="Normal 2 33 12 2" xfId="12032" xr:uid="{D8DF4778-B614-4CE8-9AA2-ED05FE81A1EE}"/>
    <cellStyle name="Normal 2 33 12 2 2" xfId="12033" xr:uid="{BF99F7B3-8710-4DA3-AAAC-F5E4335D5299}"/>
    <cellStyle name="Normal 2 33 12 2 3" xfId="12034" xr:uid="{DAC7E81E-B058-4133-9A46-0E46714620B0}"/>
    <cellStyle name="Normal 2 33 12 3" xfId="12035" xr:uid="{7EB45486-D50E-4612-9024-0027462B3172}"/>
    <cellStyle name="Normal 2 33 12 3 2" xfId="12036" xr:uid="{C66FC069-92D0-4CA0-AF32-F13ED333E473}"/>
    <cellStyle name="Normal 2 33 12 3 3" xfId="12037" xr:uid="{EA98EA96-541C-4F32-87D2-9C19480C49E6}"/>
    <cellStyle name="Normal 2 33 12 4" xfId="12038" xr:uid="{650A5F8C-ACFB-40C2-8351-EC99E08B6215}"/>
    <cellStyle name="Normal 2 33 12 5" xfId="12039" xr:uid="{66B929A1-D2A7-456C-BB3F-64E9795626FA}"/>
    <cellStyle name="Normal 2 33 13" xfId="12040" xr:uid="{5A440B58-D001-4FD6-A052-1CB429A8B6F9}"/>
    <cellStyle name="Normal 2 33 13 2" xfId="12041" xr:uid="{C89D662B-9351-4CA3-8D25-70BE429D6B84}"/>
    <cellStyle name="Normal 2 33 13 2 2" xfId="12042" xr:uid="{3E970C7B-76CB-4CDC-8329-ACC0F2917CE6}"/>
    <cellStyle name="Normal 2 33 13 2 3" xfId="12043" xr:uid="{447D5163-E21E-49C9-9716-1984B29AA751}"/>
    <cellStyle name="Normal 2 33 13 3" xfId="12044" xr:uid="{37B0F703-AF5F-42AF-9C6A-830D3634D312}"/>
    <cellStyle name="Normal 2 33 13 3 2" xfId="12045" xr:uid="{E5ADEFC6-8D1F-4D49-8817-F494ADE8CE85}"/>
    <cellStyle name="Normal 2 33 13 3 3" xfId="12046" xr:uid="{11B23C79-D333-4574-807C-CE4ED4C689A7}"/>
    <cellStyle name="Normal 2 33 13 4" xfId="12047" xr:uid="{BFCCF901-A066-4490-B467-FCD1EF0279BB}"/>
    <cellStyle name="Normal 2 33 13 5" xfId="12048" xr:uid="{26BF5CA3-4A46-451A-B754-E25409F85A43}"/>
    <cellStyle name="Normal 2 33 14" xfId="12049" xr:uid="{C359399D-B77E-46B0-AD7E-4024E9C650EA}"/>
    <cellStyle name="Normal 2 33 14 2" xfId="12050" xr:uid="{B5076FDC-E821-4D14-9599-0EA52496F4CF}"/>
    <cellStyle name="Normal 2 33 14 2 2" xfId="12051" xr:uid="{C5EDACDB-EECF-4308-B578-38A56355EAC9}"/>
    <cellStyle name="Normal 2 33 14 2 3" xfId="12052" xr:uid="{31BBA917-679D-4358-9176-9475265D6FD5}"/>
    <cellStyle name="Normal 2 33 14 3" xfId="12053" xr:uid="{84CEB8DA-A17A-49DA-93E5-EAEDC4E20294}"/>
    <cellStyle name="Normal 2 33 14 3 2" xfId="12054" xr:uid="{E956727E-CB40-4875-A3F8-78FD278C06D2}"/>
    <cellStyle name="Normal 2 33 14 3 3" xfId="12055" xr:uid="{E68F8149-1170-4A5E-96D8-892F2C80F872}"/>
    <cellStyle name="Normal 2 33 14 4" xfId="12056" xr:uid="{535D478E-F602-48BA-B45E-73FC5B866A63}"/>
    <cellStyle name="Normal 2 33 14 5" xfId="12057" xr:uid="{D82C8883-F4FC-4DAC-8D9E-6223CC00BA14}"/>
    <cellStyle name="Normal 2 33 15" xfId="12058" xr:uid="{0D326A0D-A3EB-4F0C-B9FA-36C595608F6B}"/>
    <cellStyle name="Normal 2 33 15 2" xfId="12059" xr:uid="{C7B8E2FD-DAB0-48BB-818F-5AFF531A7904}"/>
    <cellStyle name="Normal 2 33 15 2 2" xfId="12060" xr:uid="{B44A38E3-46C1-40C7-9BA1-0EFB0B9C5A24}"/>
    <cellStyle name="Normal 2 33 15 2 3" xfId="12061" xr:uid="{828A3CA2-F795-429A-B683-021495134B98}"/>
    <cellStyle name="Normal 2 33 15 3" xfId="12062" xr:uid="{5F029F12-B221-42A5-AF18-5DF42A2AC08A}"/>
    <cellStyle name="Normal 2 33 15 3 2" xfId="12063" xr:uid="{69F1FF55-9A44-4CA2-A0F7-C3767D81275B}"/>
    <cellStyle name="Normal 2 33 15 3 3" xfId="12064" xr:uid="{8797E7A0-0B70-4EAB-8922-10B8C6E76F53}"/>
    <cellStyle name="Normal 2 33 15 4" xfId="12065" xr:uid="{ADF82A76-EC65-49F1-AD7E-0857C4AA4A44}"/>
    <cellStyle name="Normal 2 33 15 5" xfId="12066" xr:uid="{27A0CD4F-1BAD-4F80-9F7A-F43DFEC4864A}"/>
    <cellStyle name="Normal 2 33 16" xfId="12067" xr:uid="{08124DFE-B75E-49C3-87C3-3F4AC2396547}"/>
    <cellStyle name="Normal 2 33 16 2" xfId="12068" xr:uid="{68DFB833-61B2-41F2-8154-2CC7BFE6B199}"/>
    <cellStyle name="Normal 2 33 16 2 2" xfId="12069" xr:uid="{8C74810D-F790-49C5-B0D2-A19B07257519}"/>
    <cellStyle name="Normal 2 33 16 2 3" xfId="12070" xr:uid="{7BE544ED-0DAF-49B0-873A-2BC7D31B95CD}"/>
    <cellStyle name="Normal 2 33 16 3" xfId="12071" xr:uid="{C8D9EBB1-F424-47C9-8BC2-33D77F6E6CE9}"/>
    <cellStyle name="Normal 2 33 16 3 2" xfId="12072" xr:uid="{3FA59C78-FF4D-41AD-875C-8DCF4301F3E3}"/>
    <cellStyle name="Normal 2 33 16 3 3" xfId="12073" xr:uid="{82C7A66B-D83C-4173-BB34-C076509289B5}"/>
    <cellStyle name="Normal 2 33 16 4" xfId="12074" xr:uid="{39342FCF-9519-47A6-AE11-289A9534DFAE}"/>
    <cellStyle name="Normal 2 33 16 5" xfId="12075" xr:uid="{A5518DC0-B8B3-48D1-B9C5-0E757294B81F}"/>
    <cellStyle name="Normal 2 33 17" xfId="12076" xr:uid="{486AE430-FDA1-455E-A08D-D62B05874882}"/>
    <cellStyle name="Normal 2 33 17 2" xfId="12077" xr:uid="{5AB263EF-1E6F-443B-BD95-FF7BB9EF4D1A}"/>
    <cellStyle name="Normal 2 33 17 2 2" xfId="12078" xr:uid="{013A179A-07A6-4647-8C26-298B375E53C1}"/>
    <cellStyle name="Normal 2 33 17 2 3" xfId="12079" xr:uid="{790A8F34-3B48-4AC1-A993-3146CED743CD}"/>
    <cellStyle name="Normal 2 33 17 3" xfId="12080" xr:uid="{29EF3DFE-C23B-4805-AA88-9FFE30589254}"/>
    <cellStyle name="Normal 2 33 17 3 2" xfId="12081" xr:uid="{104CBED5-D8ED-40B8-8CD2-309BE76EC21E}"/>
    <cellStyle name="Normal 2 33 17 3 3" xfId="12082" xr:uid="{A3279EBF-FE91-470D-9662-B6B55A7E2FDC}"/>
    <cellStyle name="Normal 2 33 17 4" xfId="12083" xr:uid="{A5AF4D97-700D-4519-82A7-8B2E235482E8}"/>
    <cellStyle name="Normal 2 33 17 5" xfId="12084" xr:uid="{B2CA4C0A-BA84-470C-A681-DB1B4A1F042D}"/>
    <cellStyle name="Normal 2 33 18" xfId="12085" xr:uid="{171AF812-DA27-4E30-8C89-7D9FA204CC82}"/>
    <cellStyle name="Normal 2 33 18 2" xfId="12086" xr:uid="{AD87453A-3261-447E-9885-1E1A44FD8179}"/>
    <cellStyle name="Normal 2 33 18 2 2" xfId="12087" xr:uid="{D529DA51-6AE4-4EB9-80AB-E25E0162B6E0}"/>
    <cellStyle name="Normal 2 33 18 2 3" xfId="12088" xr:uid="{D529D31C-9272-42B3-9225-59A8A44AC2F7}"/>
    <cellStyle name="Normal 2 33 18 3" xfId="12089" xr:uid="{2489DF6A-F478-4F73-81F5-B5A75157E5C9}"/>
    <cellStyle name="Normal 2 33 18 3 2" xfId="12090" xr:uid="{C7660719-F774-487A-8135-9508AC977FE1}"/>
    <cellStyle name="Normal 2 33 18 3 3" xfId="12091" xr:uid="{DC097929-874B-436D-9F9A-455CE4487E07}"/>
    <cellStyle name="Normal 2 33 18 4" xfId="12092" xr:uid="{F4399258-B944-4381-AEED-983B66B3591D}"/>
    <cellStyle name="Normal 2 33 18 5" xfId="12093" xr:uid="{FA3DB81A-5EC6-4336-B104-9D66B1B6A984}"/>
    <cellStyle name="Normal 2 33 19" xfId="12094" xr:uid="{06CD73B9-C99C-4D82-BCC6-BE2FEEB74B40}"/>
    <cellStyle name="Normal 2 33 19 2" xfId="12095" xr:uid="{C8C5548F-6702-438C-8BB3-A453E86CCC89}"/>
    <cellStyle name="Normal 2 33 19 2 2" xfId="12096" xr:uid="{D144A779-2BD9-4E86-BDA1-C0B837CE8AF9}"/>
    <cellStyle name="Normal 2 33 19 2 3" xfId="12097" xr:uid="{778EF404-3265-4456-A762-E95DC065A10E}"/>
    <cellStyle name="Normal 2 33 19 3" xfId="12098" xr:uid="{00C5E3B2-D7B4-485F-BA34-C1D90DBA05EF}"/>
    <cellStyle name="Normal 2 33 19 3 2" xfId="12099" xr:uid="{4CCF59E5-7C82-4A5A-B0E2-20B109DFB6A4}"/>
    <cellStyle name="Normal 2 33 19 3 3" xfId="12100" xr:uid="{AADBD623-B59E-46F3-AECF-A357262ACB1A}"/>
    <cellStyle name="Normal 2 33 19 4" xfId="12101" xr:uid="{EA3D56A6-4D68-40C2-B658-2237B478E94C}"/>
    <cellStyle name="Normal 2 33 19 5" xfId="12102" xr:uid="{0A7A7E18-E69F-44BB-8D44-DBB000F7BD84}"/>
    <cellStyle name="Normal 2 33 2" xfId="12103" xr:uid="{67FB399C-845A-4F5D-8781-32971E93D900}"/>
    <cellStyle name="Normal 2 33 2 2" xfId="12104" xr:uid="{1B6DD17B-64A0-4F16-9687-347A18ACC3E0}"/>
    <cellStyle name="Normal 2 33 2 2 2" xfId="12105" xr:uid="{1EAD8000-0394-431F-9D69-9B15D2FE4B58}"/>
    <cellStyle name="Normal 2 33 2 2 3" xfId="12106" xr:uid="{AC037671-DC8C-4FBE-93A0-AE3C373A40B8}"/>
    <cellStyle name="Normal 2 33 2 3" xfId="12107" xr:uid="{246928CC-7C71-4641-946C-061FE8817595}"/>
    <cellStyle name="Normal 2 33 2 3 2" xfId="12108" xr:uid="{5C5C816A-05C4-49E5-A4C3-0FF3ED76C90C}"/>
    <cellStyle name="Normal 2 33 2 3 3" xfId="12109" xr:uid="{EF168B76-3499-4C60-8A41-4B60936697F2}"/>
    <cellStyle name="Normal 2 33 2 4" xfId="12110" xr:uid="{B712A2E5-8392-4CAE-8F26-D08C3370DA5C}"/>
    <cellStyle name="Normal 2 33 2 5" xfId="12111" xr:uid="{222F378B-8EAB-4673-9241-34E6423387DD}"/>
    <cellStyle name="Normal 2 33 20" xfId="12112" xr:uid="{83C7238C-FFDE-4A49-9503-B544AD80D0E5}"/>
    <cellStyle name="Normal 2 33 20 2" xfId="12113" xr:uid="{69ECF7F3-AD40-4C6B-9880-48F4C82FC0EC}"/>
    <cellStyle name="Normal 2 33 20 2 2" xfId="12114" xr:uid="{919F16EB-2378-4619-A88C-7A54D6EF8808}"/>
    <cellStyle name="Normal 2 33 20 2 3" xfId="12115" xr:uid="{9F1D48A0-7DF0-4BA5-BC0C-93E2A8723C87}"/>
    <cellStyle name="Normal 2 33 20 3" xfId="12116" xr:uid="{29FD3327-7CC0-43DF-93CD-240814E88756}"/>
    <cellStyle name="Normal 2 33 20 3 2" xfId="12117" xr:uid="{016DA862-D9EF-4032-BB44-6CCDCBD00059}"/>
    <cellStyle name="Normal 2 33 20 3 3" xfId="12118" xr:uid="{A99E4322-A8EE-4F38-B562-872CD95CC97B}"/>
    <cellStyle name="Normal 2 33 20 4" xfId="12119" xr:uid="{197547A4-FE61-47BC-ADC3-D17F2B610457}"/>
    <cellStyle name="Normal 2 33 20 5" xfId="12120" xr:uid="{E1BC0095-76DA-4DC1-8ADA-24875FC61B52}"/>
    <cellStyle name="Normal 2 33 21" xfId="12121" xr:uid="{602A02A6-586A-4786-9830-97C5D1F465E9}"/>
    <cellStyle name="Normal 2 33 21 2" xfId="12122" xr:uid="{943FE666-B058-4D5F-8A73-3854052DF6E0}"/>
    <cellStyle name="Normal 2 33 21 2 2" xfId="12123" xr:uid="{5A92F21A-05B2-472B-B0DF-CC1AA71E469C}"/>
    <cellStyle name="Normal 2 33 21 2 3" xfId="12124" xr:uid="{2B859C6E-72E8-448E-B6DB-6454FFEC0598}"/>
    <cellStyle name="Normal 2 33 21 3" xfId="12125" xr:uid="{C3826878-A309-44BB-857A-06C4490E1183}"/>
    <cellStyle name="Normal 2 33 21 3 2" xfId="12126" xr:uid="{2490D18F-4A35-473C-A6A8-3A5FBD80F132}"/>
    <cellStyle name="Normal 2 33 21 3 3" xfId="12127" xr:uid="{5D9ED69F-BC17-4443-978B-CEB2E7F09931}"/>
    <cellStyle name="Normal 2 33 21 4" xfId="12128" xr:uid="{BFE2881B-E292-4B4C-89CD-03586201230B}"/>
    <cellStyle name="Normal 2 33 21 5" xfId="12129" xr:uid="{ADE247A6-256D-46A7-A5DB-384E4C3F4DAA}"/>
    <cellStyle name="Normal 2 33 22" xfId="12130" xr:uid="{6DE0E6CD-32AB-4628-BC6E-52921EAC2D54}"/>
    <cellStyle name="Normal 2 33 22 2" xfId="12131" xr:uid="{609950EE-DC83-49D2-B51A-976C3684AD3C}"/>
    <cellStyle name="Normal 2 33 22 2 2" xfId="12132" xr:uid="{4621BB40-99CA-4142-A63F-F436C1F7EC39}"/>
    <cellStyle name="Normal 2 33 22 2 3" xfId="12133" xr:uid="{39320607-368A-4EED-8EBE-B4A745B475A5}"/>
    <cellStyle name="Normal 2 33 22 3" xfId="12134" xr:uid="{CFC9B9C7-E7D5-4E83-B9BD-84714FFC1510}"/>
    <cellStyle name="Normal 2 33 22 3 2" xfId="12135" xr:uid="{17CE6BA5-F285-404E-88D9-D97296570EF4}"/>
    <cellStyle name="Normal 2 33 22 3 3" xfId="12136" xr:uid="{11D5347E-EED0-472D-961C-F1014D413C87}"/>
    <cellStyle name="Normal 2 33 22 4" xfId="12137" xr:uid="{536E238B-05E1-46DB-B2C0-F621732940BD}"/>
    <cellStyle name="Normal 2 33 22 5" xfId="12138" xr:uid="{71D446C3-5E76-436F-9BE6-E3B0DD258DF8}"/>
    <cellStyle name="Normal 2 33 23" xfId="12139" xr:uid="{1212D3A4-DE63-4893-8015-7C92D893D489}"/>
    <cellStyle name="Normal 2 33 23 2" xfId="12140" xr:uid="{1652C158-84DC-4F84-AF3A-B64396E1A8ED}"/>
    <cellStyle name="Normal 2 33 23 2 2" xfId="12141" xr:uid="{9DEFE366-923E-4D2A-8E0B-FC74680DBD16}"/>
    <cellStyle name="Normal 2 33 23 2 3" xfId="12142" xr:uid="{EEC1C59F-C527-41CA-9359-15D29372A670}"/>
    <cellStyle name="Normal 2 33 23 3" xfId="12143" xr:uid="{892E98B7-F6E1-4581-AC8A-F0FC79B9A45F}"/>
    <cellStyle name="Normal 2 33 23 3 2" xfId="12144" xr:uid="{3E6146D3-A266-485E-A2C0-6B458E1693AB}"/>
    <cellStyle name="Normal 2 33 23 3 3" xfId="12145" xr:uid="{C4BC19D3-7329-4FF4-ACF6-644F63F33ECC}"/>
    <cellStyle name="Normal 2 33 23 4" xfId="12146" xr:uid="{FC9FB0A2-2F0C-454B-9582-9484F41B3CC9}"/>
    <cellStyle name="Normal 2 33 23 5" xfId="12147" xr:uid="{3208D676-814B-4F26-8FB0-326750B69A20}"/>
    <cellStyle name="Normal 2 33 24" xfId="12148" xr:uid="{83049BE5-8DF0-41F6-BF12-198C4116ACF8}"/>
    <cellStyle name="Normal 2 33 24 2" xfId="12149" xr:uid="{5B9DE576-F460-456C-B1D3-003D413BE198}"/>
    <cellStyle name="Normal 2 33 24 3" xfId="12150" xr:uid="{F6911139-E07A-4F0C-8467-60C2361EF9F0}"/>
    <cellStyle name="Normal 2 33 25" xfId="12151" xr:uid="{1EA1A5D2-3873-4557-8623-4CD3B4CC3383}"/>
    <cellStyle name="Normal 2 33 25 2" xfId="12152" xr:uid="{879070ED-510D-4570-B173-1E214C3199A3}"/>
    <cellStyle name="Normal 2 33 25 3" xfId="12153" xr:uid="{9B874414-C07D-46AB-B469-9D866BF1C0EB}"/>
    <cellStyle name="Normal 2 33 26" xfId="12154" xr:uid="{A21D835D-B887-4842-98CF-7D176E416B6F}"/>
    <cellStyle name="Normal 2 33 27" xfId="12155" xr:uid="{2A7837CB-2580-4702-8C74-B38DAF9A3F4B}"/>
    <cellStyle name="Normal 2 33 3" xfId="12156" xr:uid="{99B2396F-1A05-4EDC-B23C-4EE8139D4970}"/>
    <cellStyle name="Normal 2 33 3 2" xfId="12157" xr:uid="{72A62047-E078-4215-B3FB-C3BBB1F17D59}"/>
    <cellStyle name="Normal 2 33 3 2 2" xfId="12158" xr:uid="{B6E3530A-B323-40F5-87C8-FB1F36951077}"/>
    <cellStyle name="Normal 2 33 3 2 3" xfId="12159" xr:uid="{2E81CE41-AA4D-4545-9757-1F2031A7FDD4}"/>
    <cellStyle name="Normal 2 33 3 3" xfId="12160" xr:uid="{F5978DCC-5247-4A58-889E-CBDA4EA3C7BB}"/>
    <cellStyle name="Normal 2 33 3 3 2" xfId="12161" xr:uid="{5B86A550-1265-43D4-B101-F3E692C4D69F}"/>
    <cellStyle name="Normal 2 33 3 3 3" xfId="12162" xr:uid="{C65BD009-DB0A-4F2E-ADF9-9BA686E25694}"/>
    <cellStyle name="Normal 2 33 3 4" xfId="12163" xr:uid="{94A54E25-669F-4358-9CD1-F2C9C91B0DD5}"/>
    <cellStyle name="Normal 2 33 3 5" xfId="12164" xr:uid="{A24B855E-466D-42EA-A034-8332C100CB73}"/>
    <cellStyle name="Normal 2 33 4" xfId="12165" xr:uid="{F6475DCA-E031-4C10-90E9-102BD9BD489E}"/>
    <cellStyle name="Normal 2 33 4 2" xfId="12166" xr:uid="{72C57800-7C88-42B3-ACF4-C8077B736E45}"/>
    <cellStyle name="Normal 2 33 4 2 2" xfId="12167" xr:uid="{F5B48A2B-6B03-491F-8C87-0C1F79F8B8D0}"/>
    <cellStyle name="Normal 2 33 4 2 3" xfId="12168" xr:uid="{044E379E-F9B2-4260-8F8E-D4EC7DB52D9C}"/>
    <cellStyle name="Normal 2 33 4 3" xfId="12169" xr:uid="{EA91B363-A9AA-4569-9CAD-D4A47C0EDDB5}"/>
    <cellStyle name="Normal 2 33 4 3 2" xfId="12170" xr:uid="{33D481A2-52DC-45C9-9501-9773401849B6}"/>
    <cellStyle name="Normal 2 33 4 3 3" xfId="12171" xr:uid="{ED11943F-DFF7-417A-B7F5-9DB566DE26EE}"/>
    <cellStyle name="Normal 2 33 4 4" xfId="12172" xr:uid="{56BB3E72-D7C1-45D2-B309-AC839C0960EE}"/>
    <cellStyle name="Normal 2 33 4 5" xfId="12173" xr:uid="{54238DC1-AAF3-4116-AB4E-5D7D2CFB5548}"/>
    <cellStyle name="Normal 2 33 5" xfId="12174" xr:uid="{DB68AD97-7347-4FD8-BA96-230D8B5D101E}"/>
    <cellStyle name="Normal 2 33 5 2" xfId="12175" xr:uid="{5D27D6A1-70A8-4A9E-A6BA-A9F7E6625B14}"/>
    <cellStyle name="Normal 2 33 5 2 2" xfId="12176" xr:uid="{FA9E3E83-7E8D-4887-800A-64AEB808402E}"/>
    <cellStyle name="Normal 2 33 5 2 3" xfId="12177" xr:uid="{3FB2FEBA-5F4D-4BD3-B4DC-E728847E12BA}"/>
    <cellStyle name="Normal 2 33 5 3" xfId="12178" xr:uid="{E40C171D-70B3-41C6-9DBE-375ECEDBDFE0}"/>
    <cellStyle name="Normal 2 33 5 3 2" xfId="12179" xr:uid="{ED4AFACB-6472-4291-91DB-372FA9D61CEF}"/>
    <cellStyle name="Normal 2 33 5 3 3" xfId="12180" xr:uid="{99D8A2E5-8B32-4403-8CED-4BE9901928B8}"/>
    <cellStyle name="Normal 2 33 5 4" xfId="12181" xr:uid="{F18F50FD-8777-4820-9D5C-16C956844809}"/>
    <cellStyle name="Normal 2 33 5 5" xfId="12182" xr:uid="{A97FD7A3-A9A6-49A0-80CA-FE859F6777B3}"/>
    <cellStyle name="Normal 2 33 6" xfId="12183" xr:uid="{39AE21EF-29D7-499A-A462-44EE7DCE49EA}"/>
    <cellStyle name="Normal 2 33 6 2" xfId="12184" xr:uid="{F0496FF3-F380-48D7-8C69-94919EC9939A}"/>
    <cellStyle name="Normal 2 33 6 2 2" xfId="12185" xr:uid="{856E9393-2486-478F-A909-AE6C15F1F750}"/>
    <cellStyle name="Normal 2 33 6 2 3" xfId="12186" xr:uid="{8F629BD5-32B7-4774-BB21-94F515226726}"/>
    <cellStyle name="Normal 2 33 6 3" xfId="12187" xr:uid="{0EA6D12C-B03D-4171-98BB-70090A5F7813}"/>
    <cellStyle name="Normal 2 33 6 3 2" xfId="12188" xr:uid="{BDB08E30-86DD-430B-B345-4C845B63B6CB}"/>
    <cellStyle name="Normal 2 33 6 3 3" xfId="12189" xr:uid="{ACFAF843-FA60-4776-B69E-5A52F7660AA7}"/>
    <cellStyle name="Normal 2 33 6 4" xfId="12190" xr:uid="{09AC42E6-DFCA-4A14-8AEA-E779D40BA4B9}"/>
    <cellStyle name="Normal 2 33 6 5" xfId="12191" xr:uid="{9CA68D35-02C6-4FCB-8AC3-61E76FEE1EDE}"/>
    <cellStyle name="Normal 2 33 7" xfId="12192" xr:uid="{81E1C75B-A5C9-4044-B51E-881BDEE4F765}"/>
    <cellStyle name="Normal 2 33 7 2" xfId="12193" xr:uid="{6B64CA00-6D6F-45A9-9DA1-D7145E539BAC}"/>
    <cellStyle name="Normal 2 33 7 2 2" xfId="12194" xr:uid="{B90DD904-FBE2-462C-8B5A-C4D5246AC824}"/>
    <cellStyle name="Normal 2 33 7 2 3" xfId="12195" xr:uid="{026A67AF-4FB7-495A-A927-B4BFA6F32486}"/>
    <cellStyle name="Normal 2 33 7 3" xfId="12196" xr:uid="{E0AAABB9-5AC8-421A-8C8B-58A2753839E0}"/>
    <cellStyle name="Normal 2 33 7 3 2" xfId="12197" xr:uid="{149007A0-90CB-4564-A3A4-986F81D2754D}"/>
    <cellStyle name="Normal 2 33 7 3 3" xfId="12198" xr:uid="{6F48E733-FE80-479D-B992-90CA51A8E445}"/>
    <cellStyle name="Normal 2 33 7 4" xfId="12199" xr:uid="{C5C4F9EC-8AF0-41F4-8C05-15178FAB1A3A}"/>
    <cellStyle name="Normal 2 33 7 5" xfId="12200" xr:uid="{FD8782CD-2EEF-495B-87F4-0944E842653E}"/>
    <cellStyle name="Normal 2 33 8" xfId="12201" xr:uid="{14136C5B-41E1-4E0D-8DD0-16A2476C2A97}"/>
    <cellStyle name="Normal 2 33 8 2" xfId="12202" xr:uid="{49F2768B-BF89-4290-9CB4-967FF6D21540}"/>
    <cellStyle name="Normal 2 33 8 2 2" xfId="12203" xr:uid="{D8C4090A-E80F-4912-A9BD-0266BD3412AC}"/>
    <cellStyle name="Normal 2 33 8 2 3" xfId="12204" xr:uid="{E2C2472F-6D22-4710-A8AA-AA7ECCD43B66}"/>
    <cellStyle name="Normal 2 33 8 3" xfId="12205" xr:uid="{25864012-D49E-4EE1-BE0B-9B0EAEDDC2D2}"/>
    <cellStyle name="Normal 2 33 8 3 2" xfId="12206" xr:uid="{1F016AF9-8542-4B04-9656-FA01A8C6F7A5}"/>
    <cellStyle name="Normal 2 33 8 3 3" xfId="12207" xr:uid="{9B62B498-5446-4C29-A183-C42C7B93CBEB}"/>
    <cellStyle name="Normal 2 33 8 4" xfId="12208" xr:uid="{4E6F748A-AEEA-4AD1-99BE-FB450B56A4A8}"/>
    <cellStyle name="Normal 2 33 8 5" xfId="12209" xr:uid="{7317644C-7D18-403C-8D71-4956DBAECADE}"/>
    <cellStyle name="Normal 2 33 9" xfId="12210" xr:uid="{8461E4D5-64FD-405D-A4C5-1DD38E26F393}"/>
    <cellStyle name="Normal 2 33 9 2" xfId="12211" xr:uid="{726380A1-95CD-4F29-B74D-369DE40FDFCA}"/>
    <cellStyle name="Normal 2 33 9 2 2" xfId="12212" xr:uid="{22D15E6C-9928-4A24-A68A-207E69350D02}"/>
    <cellStyle name="Normal 2 33 9 2 3" xfId="12213" xr:uid="{BD1F0C96-55E7-4269-99DA-615ED7C53DDB}"/>
    <cellStyle name="Normal 2 33 9 3" xfId="12214" xr:uid="{936911D3-0BD9-491E-A4F5-0053567D37F2}"/>
    <cellStyle name="Normal 2 33 9 3 2" xfId="12215" xr:uid="{F5EABDE2-1E0B-4D83-B369-0B5CE5DABC94}"/>
    <cellStyle name="Normal 2 33 9 3 3" xfId="12216" xr:uid="{2F1C3498-B88F-49E1-9FA3-94BA9A090380}"/>
    <cellStyle name="Normal 2 33 9 4" xfId="12217" xr:uid="{BD9E2C1A-8202-4215-8149-44DBDB4059FC}"/>
    <cellStyle name="Normal 2 33 9 5" xfId="12218" xr:uid="{9E527043-D314-4348-B852-6ADB92B1EE02}"/>
    <cellStyle name="Normal 2 34" xfId="12219" xr:uid="{013188E5-C254-43E1-8395-D4D8DE6A5D07}"/>
    <cellStyle name="Normal 2 34 10" xfId="12220" xr:uid="{09117B29-74A2-44BE-84FA-5BA8425305A0}"/>
    <cellStyle name="Normal 2 34 10 2" xfId="12221" xr:uid="{A63666A6-F8FB-4638-B56D-25B8C11C8342}"/>
    <cellStyle name="Normal 2 34 10 2 2" xfId="12222" xr:uid="{E83E84AD-92A3-4840-A8ED-8D6B4108C873}"/>
    <cellStyle name="Normal 2 34 10 2 3" xfId="12223" xr:uid="{E07F6257-4514-4A71-8F38-AF7882D59F59}"/>
    <cellStyle name="Normal 2 34 10 3" xfId="12224" xr:uid="{11466313-1376-4A1B-ADD3-4E4CFC6924AC}"/>
    <cellStyle name="Normal 2 34 10 3 2" xfId="12225" xr:uid="{D16E1A18-22B6-458F-A263-D47B97BEC0BB}"/>
    <cellStyle name="Normal 2 34 10 3 3" xfId="12226" xr:uid="{4F2DBE42-FCC2-497A-B0A3-449133F121C5}"/>
    <cellStyle name="Normal 2 34 10 4" xfId="12227" xr:uid="{C1692495-B6E9-4718-B235-A34B54EDDEB6}"/>
    <cellStyle name="Normal 2 34 10 5" xfId="12228" xr:uid="{2164DE6E-1F80-49C4-9AD4-8DC9D1B1EAF2}"/>
    <cellStyle name="Normal 2 34 11" xfId="12229" xr:uid="{BEBC7BE8-8686-4F5D-A8CC-E6D7EFD1346E}"/>
    <cellStyle name="Normal 2 34 11 2" xfId="12230" xr:uid="{3FBA27EE-283F-40A2-B35E-EE59E90197AA}"/>
    <cellStyle name="Normal 2 34 11 2 2" xfId="12231" xr:uid="{C260A8C1-7145-46B0-BF95-50675F918997}"/>
    <cellStyle name="Normal 2 34 11 2 3" xfId="12232" xr:uid="{283122D9-8C46-4A65-B6AC-6ABAB2ED8488}"/>
    <cellStyle name="Normal 2 34 11 3" xfId="12233" xr:uid="{5C67DFC1-33AA-450D-B9E3-949E2A085C1E}"/>
    <cellStyle name="Normal 2 34 11 3 2" xfId="12234" xr:uid="{36EE9691-0701-40E6-895F-CE7FA182CCA1}"/>
    <cellStyle name="Normal 2 34 11 3 3" xfId="12235" xr:uid="{DFD846E7-A92B-4F45-B0A2-4245E20B8354}"/>
    <cellStyle name="Normal 2 34 11 4" xfId="12236" xr:uid="{0467D301-B82C-4BC9-9ABF-9D138EBBF751}"/>
    <cellStyle name="Normal 2 34 11 5" xfId="12237" xr:uid="{67AFE511-7C7B-4C0C-BCAB-3C5D132115A3}"/>
    <cellStyle name="Normal 2 34 12" xfId="12238" xr:uid="{A92B4153-965A-4228-BA09-E60D24B5C708}"/>
    <cellStyle name="Normal 2 34 12 2" xfId="12239" xr:uid="{3D9C0463-05EA-4E05-9E42-041F6A7472DB}"/>
    <cellStyle name="Normal 2 34 12 2 2" xfId="12240" xr:uid="{9A3F1EF8-90CD-4802-8993-58AE2A02B56D}"/>
    <cellStyle name="Normal 2 34 12 2 3" xfId="12241" xr:uid="{D48E9C41-A594-4907-A69E-2804006E55C7}"/>
    <cellStyle name="Normal 2 34 12 3" xfId="12242" xr:uid="{7733D2B6-7699-4092-B611-D0A885CDEAAE}"/>
    <cellStyle name="Normal 2 34 12 3 2" xfId="12243" xr:uid="{46319D8D-8A9E-40FD-9EE6-F782184B7237}"/>
    <cellStyle name="Normal 2 34 12 3 3" xfId="12244" xr:uid="{5FD0D4E6-0F1E-4BEF-951D-F63BDF74CBED}"/>
    <cellStyle name="Normal 2 34 12 4" xfId="12245" xr:uid="{A41EA0BE-1D11-44DB-8C76-267400292C9B}"/>
    <cellStyle name="Normal 2 34 12 5" xfId="12246" xr:uid="{09FBEFE9-4866-4D67-995A-EFAEDA583956}"/>
    <cellStyle name="Normal 2 34 13" xfId="12247" xr:uid="{885AF5B3-81B3-41A9-877D-C4FA2FC60202}"/>
    <cellStyle name="Normal 2 34 13 2" xfId="12248" xr:uid="{8605301A-007E-4BC9-B253-4C572A24B15F}"/>
    <cellStyle name="Normal 2 34 13 2 2" xfId="12249" xr:uid="{206BA0E4-B997-4D26-BF5E-684A8E0837B7}"/>
    <cellStyle name="Normal 2 34 13 2 3" xfId="12250" xr:uid="{2F152CD7-D17A-4DB9-BEBC-51C0D33BD6F2}"/>
    <cellStyle name="Normal 2 34 13 3" xfId="12251" xr:uid="{FB2A1CA9-FBE5-42BB-A2F8-505D606AC7E1}"/>
    <cellStyle name="Normal 2 34 13 3 2" xfId="12252" xr:uid="{8352FCC6-75C5-447A-B074-39AFBF3ADB1D}"/>
    <cellStyle name="Normal 2 34 13 3 3" xfId="12253" xr:uid="{03B13DEF-83D6-4954-BD93-5A90F3C60F95}"/>
    <cellStyle name="Normal 2 34 13 4" xfId="12254" xr:uid="{E6655E70-A12D-4F77-9E7E-11F3A67E14C3}"/>
    <cellStyle name="Normal 2 34 13 5" xfId="12255" xr:uid="{17C64A06-B931-4D7F-9051-B83054071462}"/>
    <cellStyle name="Normal 2 34 14" xfId="12256" xr:uid="{4FDC2E68-7CAC-45DA-933A-D7C3174E4359}"/>
    <cellStyle name="Normal 2 34 14 2" xfId="12257" xr:uid="{7D1FBACD-E937-466F-B11A-0D9F919587B3}"/>
    <cellStyle name="Normal 2 34 14 2 2" xfId="12258" xr:uid="{97E6776C-0615-49FF-94F3-E9EFBFCB96B9}"/>
    <cellStyle name="Normal 2 34 14 2 3" xfId="12259" xr:uid="{7753545F-5AE3-403F-ADC7-5EE664F80224}"/>
    <cellStyle name="Normal 2 34 14 3" xfId="12260" xr:uid="{B293D5FA-9B7D-478C-A1DA-87695D2B880A}"/>
    <cellStyle name="Normal 2 34 14 3 2" xfId="12261" xr:uid="{07D795DE-4196-4A02-BD1C-8A185A451FE0}"/>
    <cellStyle name="Normal 2 34 14 3 3" xfId="12262" xr:uid="{6A44E17B-72F8-479F-A63F-417104DF32BC}"/>
    <cellStyle name="Normal 2 34 14 4" xfId="12263" xr:uid="{72CB88A6-146E-4E8C-B206-80F4AEDC64E6}"/>
    <cellStyle name="Normal 2 34 14 5" xfId="12264" xr:uid="{0F75E261-B704-4C5A-A67D-CD271167311E}"/>
    <cellStyle name="Normal 2 34 15" xfId="12265" xr:uid="{53E8FB86-1DF1-4980-A32A-7482A893D1A3}"/>
    <cellStyle name="Normal 2 34 15 2" xfId="12266" xr:uid="{10A69946-03CD-47BF-9A5A-AE64CDFEF4EB}"/>
    <cellStyle name="Normal 2 34 15 2 2" xfId="12267" xr:uid="{BE1BBF48-A042-402F-A94A-1AFB6C06FA5E}"/>
    <cellStyle name="Normal 2 34 15 2 3" xfId="12268" xr:uid="{048D1B22-D78A-4E3D-A06D-00DEFEBF9647}"/>
    <cellStyle name="Normal 2 34 15 3" xfId="12269" xr:uid="{39E59E28-C4F9-4C53-BAE1-DE8574BBF110}"/>
    <cellStyle name="Normal 2 34 15 3 2" xfId="12270" xr:uid="{7CD87B05-B085-48E7-8452-3D3DA2AE68E4}"/>
    <cellStyle name="Normal 2 34 15 3 3" xfId="12271" xr:uid="{DA6FA61C-FD2F-4717-9DCA-91EC6B0A026C}"/>
    <cellStyle name="Normal 2 34 15 4" xfId="12272" xr:uid="{0E442083-1025-4CA5-A341-49BFC7739592}"/>
    <cellStyle name="Normal 2 34 15 5" xfId="12273" xr:uid="{FC1D8446-B7DC-4017-AD29-B9909C56E10C}"/>
    <cellStyle name="Normal 2 34 16" xfId="12274" xr:uid="{76BF7183-9315-4859-B32E-31821BD40BCD}"/>
    <cellStyle name="Normal 2 34 16 2" xfId="12275" xr:uid="{5446887B-A1BF-4342-8933-8C89A827056F}"/>
    <cellStyle name="Normal 2 34 16 2 2" xfId="12276" xr:uid="{360651B8-8E94-48F7-AB4E-B6445FC6147B}"/>
    <cellStyle name="Normal 2 34 16 2 3" xfId="12277" xr:uid="{855983F6-39A4-4D98-BA66-AB4E7A0B6BB7}"/>
    <cellStyle name="Normal 2 34 16 3" xfId="12278" xr:uid="{2B13783F-B123-4650-9F77-175404F618E5}"/>
    <cellStyle name="Normal 2 34 16 3 2" xfId="12279" xr:uid="{12848EC4-0B6E-47E2-A48C-A099828917B7}"/>
    <cellStyle name="Normal 2 34 16 3 3" xfId="12280" xr:uid="{AB712265-E0F7-46EF-8F87-292FF7433A9D}"/>
    <cellStyle name="Normal 2 34 16 4" xfId="12281" xr:uid="{02FE3EED-C7E9-41CC-9520-51B9F013083C}"/>
    <cellStyle name="Normal 2 34 16 5" xfId="12282" xr:uid="{0975766C-D054-48AF-8F8D-540201C2076C}"/>
    <cellStyle name="Normal 2 34 17" xfId="12283" xr:uid="{6150C45C-C2DA-4285-82D3-DC26B401292B}"/>
    <cellStyle name="Normal 2 34 17 2" xfId="12284" xr:uid="{361057D8-3F74-47D8-B29E-9B041E6EE9BF}"/>
    <cellStyle name="Normal 2 34 17 2 2" xfId="12285" xr:uid="{49955CD0-2472-4737-A858-345A96DA5803}"/>
    <cellStyle name="Normal 2 34 17 2 3" xfId="12286" xr:uid="{460E2958-1954-4FC0-BB5B-1176556AACD1}"/>
    <cellStyle name="Normal 2 34 17 3" xfId="12287" xr:uid="{903EE4E2-353D-4F9A-B733-EEE90B7A47FA}"/>
    <cellStyle name="Normal 2 34 17 3 2" xfId="12288" xr:uid="{32AEF6D0-5146-40A0-B57D-E7DDF4027CEB}"/>
    <cellStyle name="Normal 2 34 17 3 3" xfId="12289" xr:uid="{C4BFEA35-AB1E-40FC-B0EE-6604EA678D49}"/>
    <cellStyle name="Normal 2 34 17 4" xfId="12290" xr:uid="{995A5211-BA72-4AC0-933E-8C4D537B92D1}"/>
    <cellStyle name="Normal 2 34 17 5" xfId="12291" xr:uid="{F68A279E-B1B0-40D3-85CB-67E7AF24955E}"/>
    <cellStyle name="Normal 2 34 18" xfId="12292" xr:uid="{07849302-98AD-4C94-A922-34172DA2CEB2}"/>
    <cellStyle name="Normal 2 34 18 2" xfId="12293" xr:uid="{57DC828C-1A05-438D-BF8A-3945C765F588}"/>
    <cellStyle name="Normal 2 34 18 2 2" xfId="12294" xr:uid="{F4BFFA6B-D460-410F-8613-5C25F58551AC}"/>
    <cellStyle name="Normal 2 34 18 2 3" xfId="12295" xr:uid="{2168E969-12D4-49CD-B73F-DD940D2AB25C}"/>
    <cellStyle name="Normal 2 34 18 3" xfId="12296" xr:uid="{B0FAC94D-130B-4BE0-98D2-2C94DECC5EC8}"/>
    <cellStyle name="Normal 2 34 18 3 2" xfId="12297" xr:uid="{B12B50D8-2034-4521-AA7D-390B505BFB99}"/>
    <cellStyle name="Normal 2 34 18 3 3" xfId="12298" xr:uid="{AE80D09A-E450-4A41-BC79-38803842F5E8}"/>
    <cellStyle name="Normal 2 34 18 4" xfId="12299" xr:uid="{82130F54-890E-4D28-809A-5CA3EED92877}"/>
    <cellStyle name="Normal 2 34 18 5" xfId="12300" xr:uid="{436B3D1E-B42A-4B78-BD96-A31B54CB2B1C}"/>
    <cellStyle name="Normal 2 34 19" xfId="12301" xr:uid="{EDFA3334-0572-42FE-9416-CC21FEC8C7F6}"/>
    <cellStyle name="Normal 2 34 19 2" xfId="12302" xr:uid="{5B6DC006-D781-4355-8062-9289DC43E817}"/>
    <cellStyle name="Normal 2 34 19 2 2" xfId="12303" xr:uid="{4F5E4298-D085-4946-B53A-6140B15A5E06}"/>
    <cellStyle name="Normal 2 34 19 2 3" xfId="12304" xr:uid="{504E94E9-D684-4B6A-A18F-B1D25517A2FD}"/>
    <cellStyle name="Normal 2 34 19 3" xfId="12305" xr:uid="{E21F4ED1-DDDD-4FE5-8C41-C95920345133}"/>
    <cellStyle name="Normal 2 34 19 3 2" xfId="12306" xr:uid="{7F99BBBE-C0C4-47BF-9934-C75E1658CADE}"/>
    <cellStyle name="Normal 2 34 19 3 3" xfId="12307" xr:uid="{FBA5CD67-F2BE-431D-9C44-F4A6A5986A23}"/>
    <cellStyle name="Normal 2 34 19 4" xfId="12308" xr:uid="{93A3D818-91BE-4E8A-827D-AC6552D5C6EA}"/>
    <cellStyle name="Normal 2 34 19 5" xfId="12309" xr:uid="{51B07BC7-83D0-415C-B3D6-20A5E1E5FA07}"/>
    <cellStyle name="Normal 2 34 2" xfId="12310" xr:uid="{46981549-BE4D-4472-978C-9A971A8395E8}"/>
    <cellStyle name="Normal 2 34 2 2" xfId="12311" xr:uid="{54EEEFCE-8712-4593-BA79-E2A823EC9A25}"/>
    <cellStyle name="Normal 2 34 2 2 2" xfId="12312" xr:uid="{3626363E-FF41-4768-82DB-DB090F92E3BF}"/>
    <cellStyle name="Normal 2 34 2 2 3" xfId="12313" xr:uid="{6DC85466-C297-4090-92ED-D23215446C0B}"/>
    <cellStyle name="Normal 2 34 2 3" xfId="12314" xr:uid="{EEDE8456-3ABA-4444-8AFA-C648432D6FA8}"/>
    <cellStyle name="Normal 2 34 2 3 2" xfId="12315" xr:uid="{727A8E3E-1D49-4168-BBB8-B58389D72684}"/>
    <cellStyle name="Normal 2 34 2 3 3" xfId="12316" xr:uid="{61E0535C-DD1D-476F-8FFD-8F85E538A50B}"/>
    <cellStyle name="Normal 2 34 2 4" xfId="12317" xr:uid="{4558A7A3-CFE8-42EA-873A-5EF3D00772BD}"/>
    <cellStyle name="Normal 2 34 2 5" xfId="12318" xr:uid="{93003D15-00AD-4D3E-BD80-E77C19405EA5}"/>
    <cellStyle name="Normal 2 34 20" xfId="12319" xr:uid="{104DEBCD-803F-4A8F-B438-909A6EE7DAC4}"/>
    <cellStyle name="Normal 2 34 20 2" xfId="12320" xr:uid="{984428C7-B65B-4BF6-86F6-17A7094A2CBF}"/>
    <cellStyle name="Normal 2 34 20 2 2" xfId="12321" xr:uid="{0891EAC7-42D0-430E-AFBB-EF6B5AB40F56}"/>
    <cellStyle name="Normal 2 34 20 2 3" xfId="12322" xr:uid="{087EE665-B2DC-412A-B078-437F2B9B60B9}"/>
    <cellStyle name="Normal 2 34 20 3" xfId="12323" xr:uid="{AE8B6EE9-F70D-4A27-946A-62082B717C14}"/>
    <cellStyle name="Normal 2 34 20 3 2" xfId="12324" xr:uid="{F342EB21-B177-4E89-AE65-597D095B4880}"/>
    <cellStyle name="Normal 2 34 20 3 3" xfId="12325" xr:uid="{522B75DF-A766-4833-8EAF-3A573E13A79E}"/>
    <cellStyle name="Normal 2 34 20 4" xfId="12326" xr:uid="{8C770334-41CB-4C77-80AC-C27BB2FE79C9}"/>
    <cellStyle name="Normal 2 34 20 5" xfId="12327" xr:uid="{BF9F7373-C0C2-434B-86DE-247C114EEECE}"/>
    <cellStyle name="Normal 2 34 21" xfId="12328" xr:uid="{140BCB11-EC19-444E-A891-4B28301D59D3}"/>
    <cellStyle name="Normal 2 34 21 2" xfId="12329" xr:uid="{8CBDE92B-86B8-4072-A2A1-7892F8505599}"/>
    <cellStyle name="Normal 2 34 21 2 2" xfId="12330" xr:uid="{AB8C6459-D933-4F89-B8BD-07C638503EE6}"/>
    <cellStyle name="Normal 2 34 21 2 3" xfId="12331" xr:uid="{C2716F74-566B-4881-8171-F10B1C818A77}"/>
    <cellStyle name="Normal 2 34 21 3" xfId="12332" xr:uid="{C87C3BE4-1FEC-4855-B3CA-613DCD1A0199}"/>
    <cellStyle name="Normal 2 34 21 3 2" xfId="12333" xr:uid="{9A75846D-91DE-4274-8FF5-58874805BB40}"/>
    <cellStyle name="Normal 2 34 21 3 3" xfId="12334" xr:uid="{2C0002A0-E338-4505-9E6B-07058E3AA21D}"/>
    <cellStyle name="Normal 2 34 21 4" xfId="12335" xr:uid="{A75CE399-2557-499C-8AB4-3DD5713D4F35}"/>
    <cellStyle name="Normal 2 34 21 5" xfId="12336" xr:uid="{C53B5C70-0D69-4A7F-98BB-ADB33CF80C45}"/>
    <cellStyle name="Normal 2 34 22" xfId="12337" xr:uid="{90ACE13A-FB8C-485D-812A-2797E4984059}"/>
    <cellStyle name="Normal 2 34 22 2" xfId="12338" xr:uid="{CD75CE8C-9AF4-4916-AAF8-8A8722DD3EDA}"/>
    <cellStyle name="Normal 2 34 22 2 2" xfId="12339" xr:uid="{2ECE8681-72D7-4AEA-8DC8-5DA92ADA37DD}"/>
    <cellStyle name="Normal 2 34 22 2 3" xfId="12340" xr:uid="{8C4C618C-ED34-400A-B3E3-70084D3E7FBA}"/>
    <cellStyle name="Normal 2 34 22 3" xfId="12341" xr:uid="{C4EE94DC-1C9F-4FB4-99F6-2AF3C7CA2371}"/>
    <cellStyle name="Normal 2 34 22 3 2" xfId="12342" xr:uid="{67E53ABC-6DA6-4FC9-BD99-9CB23D56A113}"/>
    <cellStyle name="Normal 2 34 22 3 3" xfId="12343" xr:uid="{EC7DADF2-AA8B-4F4A-ACF9-D11ECD899F8F}"/>
    <cellStyle name="Normal 2 34 22 4" xfId="12344" xr:uid="{A2159ABA-D952-41C6-A180-8BE4B160F9B5}"/>
    <cellStyle name="Normal 2 34 22 5" xfId="12345" xr:uid="{4B5D544E-C188-4C3A-A2C9-69F3FE99A70F}"/>
    <cellStyle name="Normal 2 34 23" xfId="12346" xr:uid="{67780E80-B87E-4FBC-AA54-899EF7E17DC7}"/>
    <cellStyle name="Normal 2 34 23 2" xfId="12347" xr:uid="{75D907C4-EBA4-46EF-8C79-A82369E22DE2}"/>
    <cellStyle name="Normal 2 34 23 2 2" xfId="12348" xr:uid="{08CB30E2-A507-43A6-8008-4D0C9B8BF3B3}"/>
    <cellStyle name="Normal 2 34 23 2 3" xfId="12349" xr:uid="{2A891685-D757-4AA5-981A-DF3970ABF40A}"/>
    <cellStyle name="Normal 2 34 23 3" xfId="12350" xr:uid="{25712861-9015-4A8B-B4CE-9364C92E3089}"/>
    <cellStyle name="Normal 2 34 23 3 2" xfId="12351" xr:uid="{5A3707C9-34F6-42B6-90EF-F574901B49CD}"/>
    <cellStyle name="Normal 2 34 23 3 3" xfId="12352" xr:uid="{E0FC7BC8-944C-4072-AFCF-4D34E5102528}"/>
    <cellStyle name="Normal 2 34 23 4" xfId="12353" xr:uid="{BBDE9A8F-6C7D-4CD7-8EE2-4406200603D6}"/>
    <cellStyle name="Normal 2 34 23 5" xfId="12354" xr:uid="{0525B5E2-CD0A-4FDC-A44F-57423034BDFD}"/>
    <cellStyle name="Normal 2 34 24" xfId="12355" xr:uid="{5AE5B834-9388-46BB-9A13-83386027BE08}"/>
    <cellStyle name="Normal 2 34 24 2" xfId="12356" xr:uid="{EB718640-A6C6-4CE3-A3EC-B8BBA939128B}"/>
    <cellStyle name="Normal 2 34 24 3" xfId="12357" xr:uid="{2A3EEAD1-4509-408F-B84D-6A4F50A2C9C1}"/>
    <cellStyle name="Normal 2 34 25" xfId="12358" xr:uid="{5A4D5D2E-0428-4EED-AD07-2B202FD9970C}"/>
    <cellStyle name="Normal 2 34 25 2" xfId="12359" xr:uid="{A9DE23C8-5133-4D11-B8AA-204E2DD62386}"/>
    <cellStyle name="Normal 2 34 25 3" xfId="12360" xr:uid="{1D68F5CE-B465-4646-B279-FEA2E2137544}"/>
    <cellStyle name="Normal 2 34 26" xfId="12361" xr:uid="{13FE5236-763F-4A53-A58C-2F0822DEF45E}"/>
    <cellStyle name="Normal 2 34 27" xfId="12362" xr:uid="{DC7A9C5E-71DE-4713-9275-F174A45C1A41}"/>
    <cellStyle name="Normal 2 34 3" xfId="12363" xr:uid="{0E5E18AB-1E46-4F7A-99F9-DCC15AEE8378}"/>
    <cellStyle name="Normal 2 34 3 2" xfId="12364" xr:uid="{72C35B33-AA02-466E-BFA9-EF797D8A8E4A}"/>
    <cellStyle name="Normal 2 34 3 2 2" xfId="12365" xr:uid="{9183F2FA-2BDD-4859-9298-66900EDF1C0E}"/>
    <cellStyle name="Normal 2 34 3 2 3" xfId="12366" xr:uid="{19D15E06-E9A5-4C41-8CBD-D0C4F442F9B7}"/>
    <cellStyle name="Normal 2 34 3 3" xfId="12367" xr:uid="{32E004EB-70B2-43DD-B4FA-575186875C5C}"/>
    <cellStyle name="Normal 2 34 3 3 2" xfId="12368" xr:uid="{D75C0837-B267-40FD-AB4A-B8D6A5DB8ABC}"/>
    <cellStyle name="Normal 2 34 3 3 3" xfId="12369" xr:uid="{78FBD82B-3A02-4925-A422-E5EDF1291FA1}"/>
    <cellStyle name="Normal 2 34 3 4" xfId="12370" xr:uid="{9C2D222D-FC99-4AE5-9E62-1041E1C386E9}"/>
    <cellStyle name="Normal 2 34 3 5" xfId="12371" xr:uid="{1AD37246-3A34-4F3E-8F19-BBC583D5B7D2}"/>
    <cellStyle name="Normal 2 34 4" xfId="12372" xr:uid="{45594B0F-B073-411D-B7A3-1CBC5558FF7C}"/>
    <cellStyle name="Normal 2 34 4 2" xfId="12373" xr:uid="{A2858E46-293E-4AAD-BE39-DD900C80F351}"/>
    <cellStyle name="Normal 2 34 4 2 2" xfId="12374" xr:uid="{BFD12CEA-C9F7-4E61-A33D-EF96EC324F84}"/>
    <cellStyle name="Normal 2 34 4 2 3" xfId="12375" xr:uid="{CAB206A2-22EB-4BB1-A0E0-2D9DAF600F60}"/>
    <cellStyle name="Normal 2 34 4 3" xfId="12376" xr:uid="{AA020151-8465-482B-9DC3-B3BCE3457E03}"/>
    <cellStyle name="Normal 2 34 4 3 2" xfId="12377" xr:uid="{0E1EC39D-0EA4-4B8E-8975-581D3439C249}"/>
    <cellStyle name="Normal 2 34 4 3 3" xfId="12378" xr:uid="{8C6D33D6-CB3B-4BAD-8EBD-150D33D82AE2}"/>
    <cellStyle name="Normal 2 34 4 4" xfId="12379" xr:uid="{87503731-BF24-485C-B40C-DC8BF4C29081}"/>
    <cellStyle name="Normal 2 34 4 5" xfId="12380" xr:uid="{AF1115EC-5E39-44C0-8A71-962F60E6A6B8}"/>
    <cellStyle name="Normal 2 34 5" xfId="12381" xr:uid="{B48753B5-34C7-4215-A1B1-86008AAB7A98}"/>
    <cellStyle name="Normal 2 34 5 2" xfId="12382" xr:uid="{07AAA91A-B84C-4681-926D-801508C5264B}"/>
    <cellStyle name="Normal 2 34 5 2 2" xfId="12383" xr:uid="{E3270E61-EEC8-4458-8073-48B84BC75B46}"/>
    <cellStyle name="Normal 2 34 5 2 3" xfId="12384" xr:uid="{1B96D86F-A1FD-420C-8B64-C74154AE195B}"/>
    <cellStyle name="Normal 2 34 5 3" xfId="12385" xr:uid="{F126F904-08A6-4AE4-B550-A07DB91E0331}"/>
    <cellStyle name="Normal 2 34 5 3 2" xfId="12386" xr:uid="{231446AB-2F95-47BE-9BBC-831E37F9515E}"/>
    <cellStyle name="Normal 2 34 5 3 3" xfId="12387" xr:uid="{9437FA5F-69EB-4F03-B606-6A315A7D8431}"/>
    <cellStyle name="Normal 2 34 5 4" xfId="12388" xr:uid="{2F228B3E-C979-4A24-92D0-BF19B38892A5}"/>
    <cellStyle name="Normal 2 34 5 5" xfId="12389" xr:uid="{F5033E07-A7D6-46EF-B430-1D6E4EE7E70C}"/>
    <cellStyle name="Normal 2 34 6" xfId="12390" xr:uid="{68C76F16-E4E0-4122-8270-291D53B45F41}"/>
    <cellStyle name="Normal 2 34 6 2" xfId="12391" xr:uid="{6F09CFB8-3545-4A45-B619-0930238BACAC}"/>
    <cellStyle name="Normal 2 34 6 2 2" xfId="12392" xr:uid="{C44530AE-5794-4370-91AA-8380343F897A}"/>
    <cellStyle name="Normal 2 34 6 2 3" xfId="12393" xr:uid="{E1D6E793-4454-4A80-84B8-3E2DFAD5AA0F}"/>
    <cellStyle name="Normal 2 34 6 3" xfId="12394" xr:uid="{FB514A24-2C92-4DAC-81BC-0F7FBABE4FAB}"/>
    <cellStyle name="Normal 2 34 6 3 2" xfId="12395" xr:uid="{93DDF543-6812-468F-B8F0-4F56CF949157}"/>
    <cellStyle name="Normal 2 34 6 3 3" xfId="12396" xr:uid="{B8886883-6E2A-404C-B499-A09EBD0F2FD5}"/>
    <cellStyle name="Normal 2 34 6 4" xfId="12397" xr:uid="{AB63F692-B749-4D42-BBD0-596EBFA3FF96}"/>
    <cellStyle name="Normal 2 34 6 5" xfId="12398" xr:uid="{D2C973BA-9AA6-4852-8BBA-DF5032D19EE6}"/>
    <cellStyle name="Normal 2 34 7" xfId="12399" xr:uid="{D7F0C4A2-0A53-4097-9C0E-A8FD55DFC073}"/>
    <cellStyle name="Normal 2 34 7 2" xfId="12400" xr:uid="{23AEA1E1-5E20-4CA7-9EF5-51262883A58F}"/>
    <cellStyle name="Normal 2 34 7 2 2" xfId="12401" xr:uid="{15070B7E-11E9-4CEF-AE91-D09B97C1A70F}"/>
    <cellStyle name="Normal 2 34 7 2 3" xfId="12402" xr:uid="{191D588B-CC26-48C7-82CE-9A8739917486}"/>
    <cellStyle name="Normal 2 34 7 3" xfId="12403" xr:uid="{7E526305-54DE-4B66-B145-819021020D6A}"/>
    <cellStyle name="Normal 2 34 7 3 2" xfId="12404" xr:uid="{01830C90-DBB9-45E0-8D2B-AE4E4D1DF66E}"/>
    <cellStyle name="Normal 2 34 7 3 3" xfId="12405" xr:uid="{34A1835E-5BE8-4F9C-A4FB-B5C67870B562}"/>
    <cellStyle name="Normal 2 34 7 4" xfId="12406" xr:uid="{D43690B3-52C9-46E7-A630-B2D4EBA97265}"/>
    <cellStyle name="Normal 2 34 7 5" xfId="12407" xr:uid="{79964B53-E24D-45AE-BAE8-608E39A78403}"/>
    <cellStyle name="Normal 2 34 8" xfId="12408" xr:uid="{9BAFBC64-DBAA-4EDB-8B27-099731166390}"/>
    <cellStyle name="Normal 2 34 8 2" xfId="12409" xr:uid="{7A3CF592-92FF-4B09-9DB2-15CA5287EC4C}"/>
    <cellStyle name="Normal 2 34 8 2 2" xfId="12410" xr:uid="{00EAD936-2F90-4D93-B6D7-F330729BD18B}"/>
    <cellStyle name="Normal 2 34 8 2 3" xfId="12411" xr:uid="{0A7C70B2-4FE9-4741-AC1B-D31367C07C6E}"/>
    <cellStyle name="Normal 2 34 8 3" xfId="12412" xr:uid="{B39B9720-88FF-4637-86AD-0BD443B89255}"/>
    <cellStyle name="Normal 2 34 8 3 2" xfId="12413" xr:uid="{939D22C2-0EA1-4756-8032-040CD8F3378E}"/>
    <cellStyle name="Normal 2 34 8 3 3" xfId="12414" xr:uid="{CB569876-0EBB-44BF-B7B2-344D1F996672}"/>
    <cellStyle name="Normal 2 34 8 4" xfId="12415" xr:uid="{7FCA2C4B-8D5E-4229-BAEC-B1EB7C730935}"/>
    <cellStyle name="Normal 2 34 8 5" xfId="12416" xr:uid="{93993A39-07AC-45FC-B389-3173E757FB21}"/>
    <cellStyle name="Normal 2 34 9" xfId="12417" xr:uid="{EE04F0C3-4A61-4139-83B7-C34D89F97AB0}"/>
    <cellStyle name="Normal 2 34 9 2" xfId="12418" xr:uid="{60E4EBC3-8D91-44EA-806C-D0E9A87EC2B2}"/>
    <cellStyle name="Normal 2 34 9 2 2" xfId="12419" xr:uid="{8A24544D-AEC0-4C88-AEFD-8053AE295FD3}"/>
    <cellStyle name="Normal 2 34 9 2 3" xfId="12420" xr:uid="{84A95BEE-65E0-4DDE-9DBE-1B232CF220F6}"/>
    <cellStyle name="Normal 2 34 9 3" xfId="12421" xr:uid="{5A4958E9-D895-4C68-A4E6-0F649964D6A4}"/>
    <cellStyle name="Normal 2 34 9 3 2" xfId="12422" xr:uid="{C2309AB5-80BE-4974-8358-3210D8141435}"/>
    <cellStyle name="Normal 2 34 9 3 3" xfId="12423" xr:uid="{A3BB9F1B-4A66-4894-A607-FEB37D2B50D4}"/>
    <cellStyle name="Normal 2 34 9 4" xfId="12424" xr:uid="{D0BE91CA-F70A-4C75-8474-AE7984E3A32A}"/>
    <cellStyle name="Normal 2 34 9 5" xfId="12425" xr:uid="{FAE52A8C-DD6B-49EB-BD6D-389DF36FEF5D}"/>
    <cellStyle name="Normal 2 35" xfId="12426" xr:uid="{5681684B-699F-4A09-86C6-876207FFA27B}"/>
    <cellStyle name="Normal 2 35 10" xfId="12427" xr:uid="{428161FA-07EA-4628-8D30-6E9B2CBCF400}"/>
    <cellStyle name="Normal 2 35 10 2" xfId="12428" xr:uid="{ED8EF359-B257-4D4C-907B-5159C07FFAAC}"/>
    <cellStyle name="Normal 2 35 10 2 2" xfId="12429" xr:uid="{5A1A4089-356D-475A-AB74-69D6C78A28A6}"/>
    <cellStyle name="Normal 2 35 10 2 3" xfId="12430" xr:uid="{EA0958CC-ECFF-4923-9AD9-F709AB205726}"/>
    <cellStyle name="Normal 2 35 10 3" xfId="12431" xr:uid="{F167C70A-6236-4680-9ADD-64148F9D43A5}"/>
    <cellStyle name="Normal 2 35 10 3 2" xfId="12432" xr:uid="{3444705C-E2AB-4208-B41E-B08DE6405AED}"/>
    <cellStyle name="Normal 2 35 10 3 3" xfId="12433" xr:uid="{91EBBEC4-482F-42DD-AEFD-282500C0828A}"/>
    <cellStyle name="Normal 2 35 10 4" xfId="12434" xr:uid="{995A081E-48F5-478E-B67A-DD4DBE71F0C8}"/>
    <cellStyle name="Normal 2 35 10 5" xfId="12435" xr:uid="{ECD67D55-CD9F-43C0-8D6A-E470D855E2CC}"/>
    <cellStyle name="Normal 2 35 11" xfId="12436" xr:uid="{467E75D1-5C51-4DB6-92E6-A8014E4B6861}"/>
    <cellStyle name="Normal 2 35 11 2" xfId="12437" xr:uid="{3F68CF51-A166-44CB-8AFB-07654179E39A}"/>
    <cellStyle name="Normal 2 35 11 2 2" xfId="12438" xr:uid="{0CB189A6-7827-4B49-86FB-62F39788C366}"/>
    <cellStyle name="Normal 2 35 11 2 3" xfId="12439" xr:uid="{AFA7E2CE-3C7C-4B40-9261-AEA9AEAFF531}"/>
    <cellStyle name="Normal 2 35 11 3" xfId="12440" xr:uid="{9C88773F-FF3C-4341-9020-9A10748AEA05}"/>
    <cellStyle name="Normal 2 35 11 3 2" xfId="12441" xr:uid="{2FC1BEAC-1584-459C-9039-669671904D1B}"/>
    <cellStyle name="Normal 2 35 11 3 3" xfId="12442" xr:uid="{7F2396B0-9E19-4FDE-8E05-13627E425505}"/>
    <cellStyle name="Normal 2 35 11 4" xfId="12443" xr:uid="{8D2D168B-DF70-4642-935A-D8CEB4B4BB33}"/>
    <cellStyle name="Normal 2 35 11 5" xfId="12444" xr:uid="{56B660FB-EEBB-40B1-9C30-59E7406B963A}"/>
    <cellStyle name="Normal 2 35 12" xfId="12445" xr:uid="{7D113271-401F-454F-AF5C-DD3A18EDD383}"/>
    <cellStyle name="Normal 2 35 12 2" xfId="12446" xr:uid="{52AF4262-1EC0-4265-91A5-A986E9309FE7}"/>
    <cellStyle name="Normal 2 35 12 2 2" xfId="12447" xr:uid="{E3010762-AB86-4C90-ADD0-33F06EE0F7DC}"/>
    <cellStyle name="Normal 2 35 12 2 3" xfId="12448" xr:uid="{623A1688-3DC1-4725-906D-9654FA03F3A3}"/>
    <cellStyle name="Normal 2 35 12 3" xfId="12449" xr:uid="{CA374F4A-524B-42B4-A86A-4306967B743B}"/>
    <cellStyle name="Normal 2 35 12 3 2" xfId="12450" xr:uid="{9010E7AE-9980-43B8-A624-F28BEEAFC3E5}"/>
    <cellStyle name="Normal 2 35 12 3 3" xfId="12451" xr:uid="{C4A13CE0-B4E1-45BD-ABC3-B26E5CEB5DB4}"/>
    <cellStyle name="Normal 2 35 12 4" xfId="12452" xr:uid="{23026A7C-2856-416B-B98F-767E0A9A0E1E}"/>
    <cellStyle name="Normal 2 35 12 5" xfId="12453" xr:uid="{538ACC91-C061-4D4B-BED5-06721F0A783B}"/>
    <cellStyle name="Normal 2 35 13" xfId="12454" xr:uid="{5FB6E5D0-C2C1-4515-B95D-BA9542DFD731}"/>
    <cellStyle name="Normal 2 35 13 2" xfId="12455" xr:uid="{272D164C-36A6-4510-876C-7BA2244243EA}"/>
    <cellStyle name="Normal 2 35 13 2 2" xfId="12456" xr:uid="{7B09676F-0DF5-43D8-9983-37F500AD4BF9}"/>
    <cellStyle name="Normal 2 35 13 2 3" xfId="12457" xr:uid="{63F1F65E-84DC-4BA5-9C93-45B09B12B9B9}"/>
    <cellStyle name="Normal 2 35 13 3" xfId="12458" xr:uid="{F169A5A6-F6AD-4BFC-9608-C5BBA44B736F}"/>
    <cellStyle name="Normal 2 35 13 3 2" xfId="12459" xr:uid="{ED88F918-39A9-47D9-A1E3-8D9AA30528B8}"/>
    <cellStyle name="Normal 2 35 13 3 3" xfId="12460" xr:uid="{A802FAFA-8346-45E1-8047-9A4C3020A068}"/>
    <cellStyle name="Normal 2 35 13 4" xfId="12461" xr:uid="{3FD5E535-E725-4A04-9F76-A5467CCD033A}"/>
    <cellStyle name="Normal 2 35 13 5" xfId="12462" xr:uid="{63AD5189-6ABA-4C93-88FE-883C0F7CA41B}"/>
    <cellStyle name="Normal 2 35 14" xfId="12463" xr:uid="{47095C3D-A795-4653-A6FC-4624737201A4}"/>
    <cellStyle name="Normal 2 35 14 2" xfId="12464" xr:uid="{5700E857-A171-441B-B099-07278A19F34C}"/>
    <cellStyle name="Normal 2 35 14 2 2" xfId="12465" xr:uid="{A5B037EE-42F4-4A37-8326-020B3E3CD96A}"/>
    <cellStyle name="Normal 2 35 14 2 3" xfId="12466" xr:uid="{A23D9565-3571-48CA-8475-788D4034D784}"/>
    <cellStyle name="Normal 2 35 14 3" xfId="12467" xr:uid="{551BD0E1-7D08-4AF5-8443-25D38FC9913E}"/>
    <cellStyle name="Normal 2 35 14 3 2" xfId="12468" xr:uid="{5287210D-6D29-4422-A618-445677B29436}"/>
    <cellStyle name="Normal 2 35 14 3 3" xfId="12469" xr:uid="{C8374AEF-0FF9-4EA2-83F4-6FADE25A4458}"/>
    <cellStyle name="Normal 2 35 14 4" xfId="12470" xr:uid="{A1F4373A-C22A-49FC-9D7A-4703669C0EE8}"/>
    <cellStyle name="Normal 2 35 14 5" xfId="12471" xr:uid="{F07A5D50-7138-46ED-B38D-64A1E3D5BE59}"/>
    <cellStyle name="Normal 2 35 15" xfId="12472" xr:uid="{3F1C0A05-D809-4E81-AE47-02376ED4F7A5}"/>
    <cellStyle name="Normal 2 35 15 2" xfId="12473" xr:uid="{E1441DC0-E13C-4E58-BA00-3EEC83647AEE}"/>
    <cellStyle name="Normal 2 35 15 2 2" xfId="12474" xr:uid="{AC7B5F6E-454F-41CC-907D-2786B2F19049}"/>
    <cellStyle name="Normal 2 35 15 2 3" xfId="12475" xr:uid="{1A7CA44E-F37F-41A4-9B97-234A1B077529}"/>
    <cellStyle name="Normal 2 35 15 3" xfId="12476" xr:uid="{B11FF870-134E-4492-94F6-6942B13BC6FA}"/>
    <cellStyle name="Normal 2 35 15 3 2" xfId="12477" xr:uid="{6B255ECA-ABAA-42D9-9CBC-927BFCC7C6CC}"/>
    <cellStyle name="Normal 2 35 15 3 3" xfId="12478" xr:uid="{937463E0-5117-4B0D-AF80-ED6AE525669B}"/>
    <cellStyle name="Normal 2 35 15 4" xfId="12479" xr:uid="{B1831BC7-AB3E-402E-9451-69B184A58E55}"/>
    <cellStyle name="Normal 2 35 15 5" xfId="12480" xr:uid="{D594DB0A-C0F1-4DFF-99BF-B4EF7BA5B4E9}"/>
    <cellStyle name="Normal 2 35 16" xfId="12481" xr:uid="{61E84361-9AC5-4BF6-9FCD-19E9AF024F01}"/>
    <cellStyle name="Normal 2 35 16 2" xfId="12482" xr:uid="{AF6AF3A0-7E3B-461A-BF63-1D97A12A42B9}"/>
    <cellStyle name="Normal 2 35 16 2 2" xfId="12483" xr:uid="{9759C070-41E7-46C4-ADE3-2A6CEF2B173E}"/>
    <cellStyle name="Normal 2 35 16 2 3" xfId="12484" xr:uid="{E393F8BD-A1C9-4353-A313-4F164248D92B}"/>
    <cellStyle name="Normal 2 35 16 3" xfId="12485" xr:uid="{E470DDFC-E0C1-4BE5-A6A6-C1EC75D6F395}"/>
    <cellStyle name="Normal 2 35 16 3 2" xfId="12486" xr:uid="{20E8A54B-DCE5-4E90-A658-B090D63DD641}"/>
    <cellStyle name="Normal 2 35 16 3 3" xfId="12487" xr:uid="{9B50E4D4-15CE-4D66-BAFD-F1084A7491B5}"/>
    <cellStyle name="Normal 2 35 16 4" xfId="12488" xr:uid="{CB6436A9-4EA2-48AA-A7E2-16F72145754D}"/>
    <cellStyle name="Normal 2 35 16 5" xfId="12489" xr:uid="{02862B9E-26A5-47DD-8C1D-6309A3377193}"/>
    <cellStyle name="Normal 2 35 17" xfId="12490" xr:uid="{572EA470-9C1E-4D4D-9D9C-5F698C012C9A}"/>
    <cellStyle name="Normal 2 35 17 2" xfId="12491" xr:uid="{4B30C7BA-6242-4364-B9B5-35BFAB71BF4D}"/>
    <cellStyle name="Normal 2 35 17 2 2" xfId="12492" xr:uid="{1DD8526B-FD91-4E96-A0C1-A5E3D1AB4705}"/>
    <cellStyle name="Normal 2 35 17 2 3" xfId="12493" xr:uid="{CBEAD460-757D-493D-AAFD-A281E042F2B8}"/>
    <cellStyle name="Normal 2 35 17 3" xfId="12494" xr:uid="{9FD72398-AFE7-4CFA-8D49-22B8C48439AE}"/>
    <cellStyle name="Normal 2 35 17 3 2" xfId="12495" xr:uid="{4166AD62-3FB7-40D4-BE2E-BE74F6C665EE}"/>
    <cellStyle name="Normal 2 35 17 3 3" xfId="12496" xr:uid="{D88E9149-CED7-4342-8B2D-5BAC8F31AF90}"/>
    <cellStyle name="Normal 2 35 17 4" xfId="12497" xr:uid="{ED22BAA9-55F8-4A21-BDFC-5514CEFC4A22}"/>
    <cellStyle name="Normal 2 35 17 5" xfId="12498" xr:uid="{21AE1637-3D97-41FA-B18B-6C9B3A6EABA8}"/>
    <cellStyle name="Normal 2 35 18" xfId="12499" xr:uid="{B7A340BE-EC12-48BC-885B-5BFD1A21C278}"/>
    <cellStyle name="Normal 2 35 18 2" xfId="12500" xr:uid="{CE56F913-C385-4402-98BE-0E3783D308A8}"/>
    <cellStyle name="Normal 2 35 18 2 2" xfId="12501" xr:uid="{699EFC51-3AA3-4DA0-B96D-5FBD765968E5}"/>
    <cellStyle name="Normal 2 35 18 2 3" xfId="12502" xr:uid="{DFE5B613-F0DE-48DE-A74E-397B6F7BCEC8}"/>
    <cellStyle name="Normal 2 35 18 3" xfId="12503" xr:uid="{74962513-93EF-4052-9427-57B9049D1618}"/>
    <cellStyle name="Normal 2 35 18 3 2" xfId="12504" xr:uid="{E12952D3-8D44-4175-966A-364D822B390D}"/>
    <cellStyle name="Normal 2 35 18 3 3" xfId="12505" xr:uid="{0FE8FC46-1903-4161-8487-06708EF6F7E5}"/>
    <cellStyle name="Normal 2 35 18 4" xfId="12506" xr:uid="{D700A800-2450-4845-937C-571CF29D0B97}"/>
    <cellStyle name="Normal 2 35 18 5" xfId="12507" xr:uid="{C9695A3E-9BDF-4CDF-804B-B15AD6D04AFF}"/>
    <cellStyle name="Normal 2 35 19" xfId="12508" xr:uid="{9D4B4D7F-2CBE-448A-AB43-E596FA303D89}"/>
    <cellStyle name="Normal 2 35 19 2" xfId="12509" xr:uid="{A72FA25B-C1CC-4AF7-A7CB-11067BD3BDC3}"/>
    <cellStyle name="Normal 2 35 19 2 2" xfId="12510" xr:uid="{57F729B4-D88E-47F9-AFB6-893AA2322A4E}"/>
    <cellStyle name="Normal 2 35 19 2 3" xfId="12511" xr:uid="{99D9841B-DA29-4AFF-ACED-C5E8AA8FC164}"/>
    <cellStyle name="Normal 2 35 19 3" xfId="12512" xr:uid="{90F01B86-7413-4401-BD4C-FD99DFA90584}"/>
    <cellStyle name="Normal 2 35 19 3 2" xfId="12513" xr:uid="{DB1831ED-E5D6-4ED5-BD36-DEC3BF4BFA13}"/>
    <cellStyle name="Normal 2 35 19 3 3" xfId="12514" xr:uid="{E2DECFD2-AE18-4EFC-9B19-D665A80D7A4B}"/>
    <cellStyle name="Normal 2 35 19 4" xfId="12515" xr:uid="{610D8730-6977-40B6-B34E-84AE45554E1B}"/>
    <cellStyle name="Normal 2 35 19 5" xfId="12516" xr:uid="{53460D49-F882-4335-BC88-9ADE2E8A5B5A}"/>
    <cellStyle name="Normal 2 35 2" xfId="12517" xr:uid="{93B4A0B4-81B3-402A-BCAB-6390DFC25A2C}"/>
    <cellStyle name="Normal 2 35 2 2" xfId="12518" xr:uid="{7BFC91C9-B528-461F-B6EF-BCDBD7272998}"/>
    <cellStyle name="Normal 2 35 2 2 2" xfId="12519" xr:uid="{33635AFE-8907-4A78-8AC5-519BACD7C9A7}"/>
    <cellStyle name="Normal 2 35 2 2 3" xfId="12520" xr:uid="{9C8D0C71-4B37-43A4-ACE8-F5EAFA14BAA2}"/>
    <cellStyle name="Normal 2 35 2 3" xfId="12521" xr:uid="{C4DBC0E0-D56F-4972-B401-61946E006866}"/>
    <cellStyle name="Normal 2 35 2 3 2" xfId="12522" xr:uid="{C55202CD-3FEB-4264-945F-02372BABFBAC}"/>
    <cellStyle name="Normal 2 35 2 3 3" xfId="12523" xr:uid="{555298B0-AB53-46FA-AC3E-53112B05527A}"/>
    <cellStyle name="Normal 2 35 2 4" xfId="12524" xr:uid="{8EDDBAA8-96E9-4644-83B4-ED329977984B}"/>
    <cellStyle name="Normal 2 35 2 5" xfId="12525" xr:uid="{7BBC9BAC-C6D2-47B9-B5F7-05FDDD36A5FD}"/>
    <cellStyle name="Normal 2 35 20" xfId="12526" xr:uid="{20F5BCBE-F7AA-4602-8703-042A58814E66}"/>
    <cellStyle name="Normal 2 35 20 2" xfId="12527" xr:uid="{98B5771B-6888-4AF4-9E6C-D5B62EE0EF35}"/>
    <cellStyle name="Normal 2 35 20 2 2" xfId="12528" xr:uid="{9D754722-8A2E-4CD7-970E-61ED6B254A19}"/>
    <cellStyle name="Normal 2 35 20 2 3" xfId="12529" xr:uid="{36132277-2C8D-48FB-82D1-B8DA67218A10}"/>
    <cellStyle name="Normal 2 35 20 3" xfId="12530" xr:uid="{37B489DB-8F67-4E53-8F3B-3FB4ECFA743D}"/>
    <cellStyle name="Normal 2 35 20 3 2" xfId="12531" xr:uid="{BAA98C9E-9D9A-460D-8357-30F707910EB0}"/>
    <cellStyle name="Normal 2 35 20 3 3" xfId="12532" xr:uid="{C6B99006-A384-478B-94CB-A4EB3F04FD2C}"/>
    <cellStyle name="Normal 2 35 20 4" xfId="12533" xr:uid="{165D0965-AB5C-4328-8ABD-BA184ACE17AC}"/>
    <cellStyle name="Normal 2 35 20 5" xfId="12534" xr:uid="{B354CD00-7ABE-429F-88DE-535A32282324}"/>
    <cellStyle name="Normal 2 35 21" xfId="12535" xr:uid="{5C744E9D-76D0-4A26-B52D-054061148230}"/>
    <cellStyle name="Normal 2 35 21 2" xfId="12536" xr:uid="{15054F30-EE59-41FC-A126-828DCB2248EF}"/>
    <cellStyle name="Normal 2 35 21 2 2" xfId="12537" xr:uid="{79633D76-B9D1-4B86-A268-C2883177B6D0}"/>
    <cellStyle name="Normal 2 35 21 2 3" xfId="12538" xr:uid="{499BD85D-65C5-4CA3-908E-C370238095D1}"/>
    <cellStyle name="Normal 2 35 21 3" xfId="12539" xr:uid="{BDB381DA-431A-4E48-94FB-A9C39359AFA8}"/>
    <cellStyle name="Normal 2 35 21 3 2" xfId="12540" xr:uid="{B6E299D3-6CFA-454A-A424-4CA4D1F9C54D}"/>
    <cellStyle name="Normal 2 35 21 3 3" xfId="12541" xr:uid="{8F8DBC4E-3FA5-477C-9EAC-24D0DB31C1BB}"/>
    <cellStyle name="Normal 2 35 21 4" xfId="12542" xr:uid="{A63B1983-CFB8-4499-8703-52E361F15328}"/>
    <cellStyle name="Normal 2 35 21 5" xfId="12543" xr:uid="{AC55DD03-1F65-4519-B0E4-482E90432C68}"/>
    <cellStyle name="Normal 2 35 22" xfId="12544" xr:uid="{B9501956-D423-443B-9A47-AA36C8ACBF8B}"/>
    <cellStyle name="Normal 2 35 22 2" xfId="12545" xr:uid="{445D079B-62AF-4D4F-BE95-108A3A0E5962}"/>
    <cellStyle name="Normal 2 35 22 2 2" xfId="12546" xr:uid="{7A6622F2-3AB7-4271-9743-A7E2A57DF3AF}"/>
    <cellStyle name="Normal 2 35 22 2 3" xfId="12547" xr:uid="{49210F76-390F-4D0A-A10D-10A9908FA4D5}"/>
    <cellStyle name="Normal 2 35 22 3" xfId="12548" xr:uid="{2608307D-B295-43BC-8E27-35E0C3CF952E}"/>
    <cellStyle name="Normal 2 35 22 3 2" xfId="12549" xr:uid="{353CDEAC-FFAC-46D2-BB85-EDEA1C5A7305}"/>
    <cellStyle name="Normal 2 35 22 3 3" xfId="12550" xr:uid="{21F69F13-B0BF-4438-9EF4-763696F9391D}"/>
    <cellStyle name="Normal 2 35 22 4" xfId="12551" xr:uid="{63FBD808-1F51-4F4A-A754-08C8729432F2}"/>
    <cellStyle name="Normal 2 35 22 5" xfId="12552" xr:uid="{5A3DE080-DAD2-40CE-A716-A0E0AD43979E}"/>
    <cellStyle name="Normal 2 35 23" xfId="12553" xr:uid="{270AD842-4237-4AC0-AF80-87572BD1A6FD}"/>
    <cellStyle name="Normal 2 35 23 2" xfId="12554" xr:uid="{00D2B414-CB75-4C22-8647-8B4B7845BAF8}"/>
    <cellStyle name="Normal 2 35 23 2 2" xfId="12555" xr:uid="{9E20129C-A3D3-4B5B-8077-0B5F70C0E239}"/>
    <cellStyle name="Normal 2 35 23 2 3" xfId="12556" xr:uid="{70C84326-8BE6-4FFC-99AF-FE91F1BD75C8}"/>
    <cellStyle name="Normal 2 35 23 3" xfId="12557" xr:uid="{03B008C9-C2EA-4755-AC7E-523E9E7511FC}"/>
    <cellStyle name="Normal 2 35 23 3 2" xfId="12558" xr:uid="{4AC7D9BA-7B27-4F39-BC63-63D67AFBB900}"/>
    <cellStyle name="Normal 2 35 23 3 3" xfId="12559" xr:uid="{676BC7D0-8B3F-4E8B-88D3-186F5ECC8A5D}"/>
    <cellStyle name="Normal 2 35 23 4" xfId="12560" xr:uid="{CCCF030D-FE6F-4055-9F6A-7984F0943A7A}"/>
    <cellStyle name="Normal 2 35 23 5" xfId="12561" xr:uid="{009374AE-B392-4800-BB9E-778B78AD89E9}"/>
    <cellStyle name="Normal 2 35 24" xfId="12562" xr:uid="{01692E8E-205E-47CD-9469-F36214F38E36}"/>
    <cellStyle name="Normal 2 35 24 2" xfId="12563" xr:uid="{DE7EAD68-7125-44F4-867B-4564D734DE44}"/>
    <cellStyle name="Normal 2 35 24 3" xfId="12564" xr:uid="{284A6946-2202-4AA8-930C-1CBD3720B7FC}"/>
    <cellStyle name="Normal 2 35 25" xfId="12565" xr:uid="{A7228FDD-6325-463B-86FF-714AC471851E}"/>
    <cellStyle name="Normal 2 35 25 2" xfId="12566" xr:uid="{01DBA38B-83EF-4A0F-A6AA-18A684A7B2FA}"/>
    <cellStyle name="Normal 2 35 25 3" xfId="12567" xr:uid="{C8FE8A13-E4AB-4ABF-BE2A-D9D4AB1CC50E}"/>
    <cellStyle name="Normal 2 35 26" xfId="12568" xr:uid="{8C38881C-C8D1-40BB-819F-CBB8A932A66A}"/>
    <cellStyle name="Normal 2 35 27" xfId="12569" xr:uid="{55AE9E9C-C74F-4E9C-BEE6-4C30AD7D3AF3}"/>
    <cellStyle name="Normal 2 35 3" xfId="12570" xr:uid="{77F7D410-C79F-40D5-A450-D95A635157AD}"/>
    <cellStyle name="Normal 2 35 3 2" xfId="12571" xr:uid="{B40C779D-F7FE-43EC-88F6-AB61283C9F15}"/>
    <cellStyle name="Normal 2 35 3 2 2" xfId="12572" xr:uid="{000AD516-2400-4230-B7F1-B928EED585F1}"/>
    <cellStyle name="Normal 2 35 3 2 3" xfId="12573" xr:uid="{C0B6B254-8EAD-4231-8243-A085401EA4FA}"/>
    <cellStyle name="Normal 2 35 3 3" xfId="12574" xr:uid="{F853A998-65BE-4D7F-9D84-271EF2394BFE}"/>
    <cellStyle name="Normal 2 35 3 3 2" xfId="12575" xr:uid="{D9F77CB3-82AB-41B5-BABF-EB2A19C2AEE1}"/>
    <cellStyle name="Normal 2 35 3 3 3" xfId="12576" xr:uid="{C1CB2AB5-D703-42C6-BD67-6A5592AA75AD}"/>
    <cellStyle name="Normal 2 35 3 4" xfId="12577" xr:uid="{2F821ED2-168A-48B0-834E-A8F634FC4493}"/>
    <cellStyle name="Normal 2 35 3 5" xfId="12578" xr:uid="{3B173070-1744-470A-B89B-95B345D8D8CB}"/>
    <cellStyle name="Normal 2 35 4" xfId="12579" xr:uid="{A06C73AE-59C5-490E-BCDD-3A7A12673C15}"/>
    <cellStyle name="Normal 2 35 4 2" xfId="12580" xr:uid="{8C499CAC-8C20-42F9-B7BE-1A3A18395F64}"/>
    <cellStyle name="Normal 2 35 4 2 2" xfId="12581" xr:uid="{F6212F34-1AF6-4953-8EB6-1628A2F53D87}"/>
    <cellStyle name="Normal 2 35 4 2 3" xfId="12582" xr:uid="{89B5ACFF-7073-43DE-A600-6DDAD5558452}"/>
    <cellStyle name="Normal 2 35 4 3" xfId="12583" xr:uid="{3CA2EBD0-FE6D-438C-BC3E-AF04ACCC41B9}"/>
    <cellStyle name="Normal 2 35 4 3 2" xfId="12584" xr:uid="{1FDE1AB1-8864-4C89-98BB-A700DD50EEDB}"/>
    <cellStyle name="Normal 2 35 4 3 3" xfId="12585" xr:uid="{84D77942-0105-4C9F-A205-92B6B1FE596F}"/>
    <cellStyle name="Normal 2 35 4 4" xfId="12586" xr:uid="{5CA541F4-D031-4A95-84CF-CE7EE0219B10}"/>
    <cellStyle name="Normal 2 35 4 5" xfId="12587" xr:uid="{BEF299A0-1994-4FBC-9BCE-EAF6B19EDC86}"/>
    <cellStyle name="Normal 2 35 5" xfId="12588" xr:uid="{08882F11-6B9F-4832-BB1F-A089E3224BEB}"/>
    <cellStyle name="Normal 2 35 5 2" xfId="12589" xr:uid="{BF758836-77FD-43C1-8759-6E84ACF4C1AC}"/>
    <cellStyle name="Normal 2 35 5 2 2" xfId="12590" xr:uid="{EE835B0A-1E3F-4262-9F5D-7960B82058D0}"/>
    <cellStyle name="Normal 2 35 5 2 3" xfId="12591" xr:uid="{A8F98BCC-07C0-46F1-ACAB-528A1958BF94}"/>
    <cellStyle name="Normal 2 35 5 3" xfId="12592" xr:uid="{66A70A02-BEFC-4C22-8C22-8DC2B79FEE64}"/>
    <cellStyle name="Normal 2 35 5 3 2" xfId="12593" xr:uid="{CA8CB39B-50C3-4D53-907D-FC1923C01CF1}"/>
    <cellStyle name="Normal 2 35 5 3 3" xfId="12594" xr:uid="{18CD9F6D-8872-48AA-86BF-DE086C4D9069}"/>
    <cellStyle name="Normal 2 35 5 4" xfId="12595" xr:uid="{2DD54E32-0020-4685-9E46-7160FDF30D69}"/>
    <cellStyle name="Normal 2 35 5 5" xfId="12596" xr:uid="{1C6419FC-791A-4611-B214-AE41F3BD1CE6}"/>
    <cellStyle name="Normal 2 35 6" xfId="12597" xr:uid="{0F2DBEAA-ABBD-45C0-859B-0D4C259DD034}"/>
    <cellStyle name="Normal 2 35 6 2" xfId="12598" xr:uid="{6150DE3B-4745-4D0D-8A2C-64F51ED5D00A}"/>
    <cellStyle name="Normal 2 35 6 2 2" xfId="12599" xr:uid="{8CE13854-8DB5-4314-98DF-AC4BDFB9477E}"/>
    <cellStyle name="Normal 2 35 6 2 3" xfId="12600" xr:uid="{13A8F735-8AFD-4F5F-B1BF-4A02417CC068}"/>
    <cellStyle name="Normal 2 35 6 3" xfId="12601" xr:uid="{F91299DD-CF8C-4849-9D14-1B2101CE7FA5}"/>
    <cellStyle name="Normal 2 35 6 3 2" xfId="12602" xr:uid="{4737FB44-205A-4913-B853-F0694F725DF2}"/>
    <cellStyle name="Normal 2 35 6 3 3" xfId="12603" xr:uid="{D87BD93B-CFB2-4FF5-BB61-9F21ABD4E647}"/>
    <cellStyle name="Normal 2 35 6 4" xfId="12604" xr:uid="{DA0F9EEE-4194-467C-A9E4-7204E9FB2B36}"/>
    <cellStyle name="Normal 2 35 6 5" xfId="12605" xr:uid="{38D063F3-9794-464D-AA6F-1D5A819C0EA7}"/>
    <cellStyle name="Normal 2 35 7" xfId="12606" xr:uid="{61201E65-655D-4B59-BEBB-4AA10FAA0299}"/>
    <cellStyle name="Normal 2 35 7 2" xfId="12607" xr:uid="{60183D68-4AFB-4BE4-AAB5-90669BD610E5}"/>
    <cellStyle name="Normal 2 35 7 2 2" xfId="12608" xr:uid="{C684332D-745C-460D-877A-070E1CF01804}"/>
    <cellStyle name="Normal 2 35 7 2 3" xfId="12609" xr:uid="{04B3EFF3-8B75-4782-8B03-EB174FDED579}"/>
    <cellStyle name="Normal 2 35 7 3" xfId="12610" xr:uid="{0420F54F-882F-4E6E-8D51-157041439881}"/>
    <cellStyle name="Normal 2 35 7 3 2" xfId="12611" xr:uid="{51E494F9-C32C-4DE0-AD70-198E8574F269}"/>
    <cellStyle name="Normal 2 35 7 3 3" xfId="12612" xr:uid="{6E95F4ED-38D4-4511-ACD1-A1CAA90ECCD9}"/>
    <cellStyle name="Normal 2 35 7 4" xfId="12613" xr:uid="{C8EE385B-1E21-4AB0-968F-947840A0E17E}"/>
    <cellStyle name="Normal 2 35 7 5" xfId="12614" xr:uid="{2C7BC642-0C14-4D7B-B52D-401332D643C3}"/>
    <cellStyle name="Normal 2 35 8" xfId="12615" xr:uid="{C28F5513-6A2A-4968-861E-CA0FDAF97AC2}"/>
    <cellStyle name="Normal 2 35 8 2" xfId="12616" xr:uid="{9843E7F7-1C84-4436-A832-DC8B56419375}"/>
    <cellStyle name="Normal 2 35 8 2 2" xfId="12617" xr:uid="{87DF6C3E-A6D4-4902-8704-A1E303EB38B1}"/>
    <cellStyle name="Normal 2 35 8 2 3" xfId="12618" xr:uid="{B846FD85-D477-4D54-BB5A-B91052DF8785}"/>
    <cellStyle name="Normal 2 35 8 3" xfId="12619" xr:uid="{11EFA201-7D77-464E-9F42-7C2D1B80AF2C}"/>
    <cellStyle name="Normal 2 35 8 3 2" xfId="12620" xr:uid="{B593176E-C594-434E-8A37-0F31AEC85298}"/>
    <cellStyle name="Normal 2 35 8 3 3" xfId="12621" xr:uid="{E3F893B8-495B-43BE-95C6-0B28F9AAC286}"/>
    <cellStyle name="Normal 2 35 8 4" xfId="12622" xr:uid="{8E46C387-78B6-4E49-8D93-C9C9412A4E30}"/>
    <cellStyle name="Normal 2 35 8 5" xfId="12623" xr:uid="{4D2BE9F6-D10E-4E5C-9367-4B10758241E6}"/>
    <cellStyle name="Normal 2 35 9" xfId="12624" xr:uid="{F924F4B9-B243-476B-9705-731024E30505}"/>
    <cellStyle name="Normal 2 35 9 2" xfId="12625" xr:uid="{77D63100-5A4F-47CD-8326-9C8939C5035F}"/>
    <cellStyle name="Normal 2 35 9 2 2" xfId="12626" xr:uid="{38BBD8DE-1EA8-4702-A283-4EA2A83F7FFE}"/>
    <cellStyle name="Normal 2 35 9 2 3" xfId="12627" xr:uid="{F08C314A-40CB-4C85-96CE-E5B60573E076}"/>
    <cellStyle name="Normal 2 35 9 3" xfId="12628" xr:uid="{303A26F0-6C36-4EEF-971D-4285288936CC}"/>
    <cellStyle name="Normal 2 35 9 3 2" xfId="12629" xr:uid="{94D93E31-93B9-490A-865C-3F425E293EC3}"/>
    <cellStyle name="Normal 2 35 9 3 3" xfId="12630" xr:uid="{208E7206-DE97-4669-B566-8F5CD02130BB}"/>
    <cellStyle name="Normal 2 35 9 4" xfId="12631" xr:uid="{68797302-7D42-462F-9224-027526987AA5}"/>
    <cellStyle name="Normal 2 35 9 5" xfId="12632" xr:uid="{D386FDE3-1868-4028-87BF-FBFBB7971AF5}"/>
    <cellStyle name="Normal 2 36" xfId="12633" xr:uid="{8AC98937-867A-415B-BD0C-E69E11D6A069}"/>
    <cellStyle name="Normal 2 36 10" xfId="12634" xr:uid="{90444940-2626-43BB-B522-C03374B0B870}"/>
    <cellStyle name="Normal 2 36 10 2" xfId="12635" xr:uid="{0924B7B3-D49B-4421-80AC-E06894AE3053}"/>
    <cellStyle name="Normal 2 36 10 2 2" xfId="12636" xr:uid="{C41ACDBE-DA26-43E2-9EC3-E1245AAEB8E7}"/>
    <cellStyle name="Normal 2 36 10 2 3" xfId="12637" xr:uid="{5A3FDDE3-AFDE-459C-9606-6342614DE780}"/>
    <cellStyle name="Normal 2 36 10 3" xfId="12638" xr:uid="{4D378821-CA18-449D-95EF-43369C70BFA6}"/>
    <cellStyle name="Normal 2 36 10 3 2" xfId="12639" xr:uid="{DA8EA61F-2803-4832-B091-EDF067EB61A9}"/>
    <cellStyle name="Normal 2 36 10 3 3" xfId="12640" xr:uid="{55D4BBDA-A7DC-41A7-84B2-346C5C0269C3}"/>
    <cellStyle name="Normal 2 36 10 4" xfId="12641" xr:uid="{D8F1BC40-037E-455E-ABAB-9C4E650223F0}"/>
    <cellStyle name="Normal 2 36 10 5" xfId="12642" xr:uid="{60CA0510-C331-486C-8B79-4D71F32106AA}"/>
    <cellStyle name="Normal 2 36 11" xfId="12643" xr:uid="{39381809-7F1D-47EC-BF0C-12BECC8A2071}"/>
    <cellStyle name="Normal 2 36 11 2" xfId="12644" xr:uid="{1B0D4803-947B-4B8B-9D10-5D127FF38702}"/>
    <cellStyle name="Normal 2 36 11 2 2" xfId="12645" xr:uid="{225EA830-7F18-468A-AFCC-23BD81A32572}"/>
    <cellStyle name="Normal 2 36 11 2 3" xfId="12646" xr:uid="{6461CCDE-8B00-40CA-987E-90B9061A6E3F}"/>
    <cellStyle name="Normal 2 36 11 3" xfId="12647" xr:uid="{B9083690-26FE-4666-8549-4065325B0DF4}"/>
    <cellStyle name="Normal 2 36 11 3 2" xfId="12648" xr:uid="{20DA094D-7837-4FA7-ABA3-D34C0D00400D}"/>
    <cellStyle name="Normal 2 36 11 3 3" xfId="12649" xr:uid="{321CCCCB-7D69-4504-8EA6-4BF7A9962A55}"/>
    <cellStyle name="Normal 2 36 11 4" xfId="12650" xr:uid="{7A89B1B1-7F29-4644-900F-FD02AE41189F}"/>
    <cellStyle name="Normal 2 36 11 5" xfId="12651" xr:uid="{8CB1AA8F-3613-431C-B24E-EA46496E21BE}"/>
    <cellStyle name="Normal 2 36 12" xfId="12652" xr:uid="{B56ED5FA-E4CD-41E8-8DC1-5B925A297876}"/>
    <cellStyle name="Normal 2 36 12 2" xfId="12653" xr:uid="{D9922991-F78F-4D66-8C75-50FE5EB2EC80}"/>
    <cellStyle name="Normal 2 36 12 2 2" xfId="12654" xr:uid="{76C7D118-A148-4B9B-8525-F7FE9EF0473B}"/>
    <cellStyle name="Normal 2 36 12 2 3" xfId="12655" xr:uid="{7B85927D-E047-45FF-BD3E-243E60CAACBD}"/>
    <cellStyle name="Normal 2 36 12 3" xfId="12656" xr:uid="{EA18EA3C-983B-4AE1-9FC5-AE8B972CBD82}"/>
    <cellStyle name="Normal 2 36 12 3 2" xfId="12657" xr:uid="{74D569E6-2BFC-47B5-A8C2-6E094AF184C5}"/>
    <cellStyle name="Normal 2 36 12 3 3" xfId="12658" xr:uid="{C493493B-ADF7-4494-B22B-0ECCBDBF8988}"/>
    <cellStyle name="Normal 2 36 12 4" xfId="12659" xr:uid="{92AF9ED5-545B-4CBE-9F3C-A3140FB0C21C}"/>
    <cellStyle name="Normal 2 36 12 5" xfId="12660" xr:uid="{63F9417B-062F-4DFC-81F8-080E6FDB2F3B}"/>
    <cellStyle name="Normal 2 36 13" xfId="12661" xr:uid="{AEE9E407-76BE-40F3-B5B3-D02BA64C4406}"/>
    <cellStyle name="Normal 2 36 13 2" xfId="12662" xr:uid="{180D4FAF-F07C-45DA-94F9-727DD66573CE}"/>
    <cellStyle name="Normal 2 36 13 2 2" xfId="12663" xr:uid="{79FD2118-F59E-4A8E-BAFE-094FA91BED87}"/>
    <cellStyle name="Normal 2 36 13 2 3" xfId="12664" xr:uid="{FB04DDBD-1CF0-4662-BE2B-54ED31EE9E68}"/>
    <cellStyle name="Normal 2 36 13 3" xfId="12665" xr:uid="{050801AD-92CE-447B-8933-7DCC5B6E681E}"/>
    <cellStyle name="Normal 2 36 13 3 2" xfId="12666" xr:uid="{0C5DCDB7-8F4D-427A-8663-5A3B2A62807E}"/>
    <cellStyle name="Normal 2 36 13 3 3" xfId="12667" xr:uid="{475AA3E7-45CD-4679-A137-82FC43DF1130}"/>
    <cellStyle name="Normal 2 36 13 4" xfId="12668" xr:uid="{A9E74584-84FD-4ECA-8916-A751A365ABEA}"/>
    <cellStyle name="Normal 2 36 13 5" xfId="12669" xr:uid="{EE02739F-F2F7-4EEE-836D-497CF8D11E20}"/>
    <cellStyle name="Normal 2 36 14" xfId="12670" xr:uid="{1158A826-AE71-4A3B-BA93-DABC7957DB0C}"/>
    <cellStyle name="Normal 2 36 14 2" xfId="12671" xr:uid="{B6C652CE-11EA-4616-87BB-C06E668B7B21}"/>
    <cellStyle name="Normal 2 36 14 2 2" xfId="12672" xr:uid="{B676B0DB-1A9F-46AF-9CA5-F5A207BB85DD}"/>
    <cellStyle name="Normal 2 36 14 2 3" xfId="12673" xr:uid="{C897446F-AFDD-4333-B94D-C94870FCE2EB}"/>
    <cellStyle name="Normal 2 36 14 3" xfId="12674" xr:uid="{1A33A060-647A-4131-AD0D-F4B766953FE1}"/>
    <cellStyle name="Normal 2 36 14 3 2" xfId="12675" xr:uid="{3A43EA29-0AFE-4444-B429-C06542C89F4E}"/>
    <cellStyle name="Normal 2 36 14 3 3" xfId="12676" xr:uid="{F8A17E4C-B159-44B1-B2C0-E4E31B6AB0BB}"/>
    <cellStyle name="Normal 2 36 14 4" xfId="12677" xr:uid="{0D7EB83B-7DAC-4DB6-9DF8-FC41C7DAF615}"/>
    <cellStyle name="Normal 2 36 14 5" xfId="12678" xr:uid="{12A43747-B082-4553-9AB8-F34098D1FB11}"/>
    <cellStyle name="Normal 2 36 15" xfId="12679" xr:uid="{F8268C80-DA64-4ACE-9E1D-C270F7DBDBAC}"/>
    <cellStyle name="Normal 2 36 15 2" xfId="12680" xr:uid="{456BB319-1524-40EE-8F95-91F840EC4B56}"/>
    <cellStyle name="Normal 2 36 15 2 2" xfId="12681" xr:uid="{F8AF2A94-8F25-44A5-BCF1-314187E8BF2C}"/>
    <cellStyle name="Normal 2 36 15 2 3" xfId="12682" xr:uid="{9D63EF8E-7290-4002-9ADE-51D26332F7CA}"/>
    <cellStyle name="Normal 2 36 15 3" xfId="12683" xr:uid="{BCE6C2F8-8C1B-47E9-8B98-E783923C6E7E}"/>
    <cellStyle name="Normal 2 36 15 3 2" xfId="12684" xr:uid="{EB959B15-F92A-4CE4-941C-D0872F4F050F}"/>
    <cellStyle name="Normal 2 36 15 3 3" xfId="12685" xr:uid="{52F1CBFD-3E2C-429F-8AE0-83F4D75278BA}"/>
    <cellStyle name="Normal 2 36 15 4" xfId="12686" xr:uid="{75151BD5-D1A0-4E78-B7A5-B5EC4CE83D3B}"/>
    <cellStyle name="Normal 2 36 15 5" xfId="12687" xr:uid="{D23F1C52-F8F6-442A-8B21-D2685E2EFC8C}"/>
    <cellStyle name="Normal 2 36 16" xfId="12688" xr:uid="{7B7C5C0D-A1F5-4B57-847B-306EAAD6D4C1}"/>
    <cellStyle name="Normal 2 36 16 2" xfId="12689" xr:uid="{D08363EE-C278-4C6C-9187-1B7BCBABF687}"/>
    <cellStyle name="Normal 2 36 16 2 2" xfId="12690" xr:uid="{43AFB79D-A396-4154-83B5-0F0AD65EAA1A}"/>
    <cellStyle name="Normal 2 36 16 2 3" xfId="12691" xr:uid="{762DA36B-C2B3-42B4-A676-4D5C892BC5A7}"/>
    <cellStyle name="Normal 2 36 16 3" xfId="12692" xr:uid="{48CD960A-5805-43E1-A5A8-97F74B86D5AA}"/>
    <cellStyle name="Normal 2 36 16 3 2" xfId="12693" xr:uid="{8BCB921F-5A75-44A7-9784-13D325923D53}"/>
    <cellStyle name="Normal 2 36 16 3 3" xfId="12694" xr:uid="{6DC0E5A5-8BAF-4113-8857-618EEEA9A4D4}"/>
    <cellStyle name="Normal 2 36 16 4" xfId="12695" xr:uid="{C85295B1-561B-41E2-9D5B-BD241E63DB6B}"/>
    <cellStyle name="Normal 2 36 16 5" xfId="12696" xr:uid="{2F9787F8-34BA-4AB2-B23C-3A76688BDE31}"/>
    <cellStyle name="Normal 2 36 17" xfId="12697" xr:uid="{7A505E50-5090-4755-8198-C33540197250}"/>
    <cellStyle name="Normal 2 36 17 2" xfId="12698" xr:uid="{A22A3584-EB63-4948-BE20-967753138CA4}"/>
    <cellStyle name="Normal 2 36 17 2 2" xfId="12699" xr:uid="{A2E121D1-E1D9-4B18-92CA-12541A073D3C}"/>
    <cellStyle name="Normal 2 36 17 2 3" xfId="12700" xr:uid="{5D898B1B-AE52-45FA-9F51-3366079128BD}"/>
    <cellStyle name="Normal 2 36 17 3" xfId="12701" xr:uid="{99AD0947-E305-4897-AD03-80ED62DB3362}"/>
    <cellStyle name="Normal 2 36 17 3 2" xfId="12702" xr:uid="{E09E7DB0-275F-4AF2-A438-16362966B55A}"/>
    <cellStyle name="Normal 2 36 17 3 3" xfId="12703" xr:uid="{174847D7-9DC6-41E6-B191-149381C31B4E}"/>
    <cellStyle name="Normal 2 36 17 4" xfId="12704" xr:uid="{F4D1C20B-6377-43BC-BF41-013F87F27D44}"/>
    <cellStyle name="Normal 2 36 17 5" xfId="12705" xr:uid="{142E89A8-EB5D-4A7A-B8F3-5A3951822B1F}"/>
    <cellStyle name="Normal 2 36 18" xfId="12706" xr:uid="{B52EFA32-BB47-4FC1-B55F-91ACDFA29F3E}"/>
    <cellStyle name="Normal 2 36 18 2" xfId="12707" xr:uid="{7352B033-8CBE-4178-B10E-DEA1BB5AE9A5}"/>
    <cellStyle name="Normal 2 36 18 2 2" xfId="12708" xr:uid="{35E6F826-134B-45E9-8E2A-813EBFD06AF1}"/>
    <cellStyle name="Normal 2 36 18 2 3" xfId="12709" xr:uid="{6DA20FF1-2562-4292-A22B-C88C539D35A6}"/>
    <cellStyle name="Normal 2 36 18 3" xfId="12710" xr:uid="{8AAD435C-FFF5-4262-A728-9F2F371ED2AA}"/>
    <cellStyle name="Normal 2 36 18 3 2" xfId="12711" xr:uid="{779F564D-AF31-41D9-A2D4-BC083D8A9BD4}"/>
    <cellStyle name="Normal 2 36 18 3 3" xfId="12712" xr:uid="{4EAE647B-74F3-43F7-97DB-B353EA079F19}"/>
    <cellStyle name="Normal 2 36 18 4" xfId="12713" xr:uid="{D4D65757-1C38-4CFC-AC0D-AE5CD5CEE7B1}"/>
    <cellStyle name="Normal 2 36 18 5" xfId="12714" xr:uid="{E21BB8C3-6CEC-4908-B95D-6481A0560F63}"/>
    <cellStyle name="Normal 2 36 19" xfId="12715" xr:uid="{552F8847-E1F3-424B-B22E-E60339E0A441}"/>
    <cellStyle name="Normal 2 36 19 2" xfId="12716" xr:uid="{58F92925-EA33-41A4-895A-C6F5E3CFF527}"/>
    <cellStyle name="Normal 2 36 19 2 2" xfId="12717" xr:uid="{A7C45A14-DF9E-429A-96BA-AB3B2401839E}"/>
    <cellStyle name="Normal 2 36 19 2 3" xfId="12718" xr:uid="{D48761DE-5C7D-4C55-A967-B142854BAA8C}"/>
    <cellStyle name="Normal 2 36 19 3" xfId="12719" xr:uid="{C6EA3E93-FAE7-4C1F-B67C-6616F1F115BA}"/>
    <cellStyle name="Normal 2 36 19 3 2" xfId="12720" xr:uid="{7762AC03-A927-4066-B442-0C01948F9EB8}"/>
    <cellStyle name="Normal 2 36 19 3 3" xfId="12721" xr:uid="{9703558A-683E-4EC0-B51A-0786E7702E96}"/>
    <cellStyle name="Normal 2 36 19 4" xfId="12722" xr:uid="{E17F1F9E-3D63-4C5A-BD90-8F1786B587FC}"/>
    <cellStyle name="Normal 2 36 19 5" xfId="12723" xr:uid="{BCC51B47-E840-4658-84D9-EAC364F24977}"/>
    <cellStyle name="Normal 2 36 2" xfId="12724" xr:uid="{F1888B05-07F7-4DD0-9586-63B73BB22272}"/>
    <cellStyle name="Normal 2 36 2 2" xfId="12725" xr:uid="{194E167C-F2D0-4067-BBFA-26FE503B4DE6}"/>
    <cellStyle name="Normal 2 36 2 2 2" xfId="12726" xr:uid="{06738AF9-EA5C-4B01-A4F5-AE62B0883E66}"/>
    <cellStyle name="Normal 2 36 2 2 3" xfId="12727" xr:uid="{40E7B916-07FB-423D-BABA-8174EF8E62CF}"/>
    <cellStyle name="Normal 2 36 2 3" xfId="12728" xr:uid="{EBCEBD79-D682-4611-83FD-3AFD45B294D1}"/>
    <cellStyle name="Normal 2 36 2 3 2" xfId="12729" xr:uid="{EB1865EF-96F4-4DB4-B09B-9909FF6DD101}"/>
    <cellStyle name="Normal 2 36 2 3 3" xfId="12730" xr:uid="{FF41C270-4236-4EF0-8420-69CA8A8F92FB}"/>
    <cellStyle name="Normal 2 36 2 4" xfId="12731" xr:uid="{A428B9D9-05C1-40F9-97AB-BFE8FD11C91E}"/>
    <cellStyle name="Normal 2 36 2 5" xfId="12732" xr:uid="{A3452DC3-31FF-47A6-807F-2268F49D2CE1}"/>
    <cellStyle name="Normal 2 36 20" xfId="12733" xr:uid="{414A54ED-A726-46FD-9EC3-8793690D481E}"/>
    <cellStyle name="Normal 2 36 20 2" xfId="12734" xr:uid="{9ED54F52-7982-4D0D-9384-C6E54AC0BC61}"/>
    <cellStyle name="Normal 2 36 20 2 2" xfId="12735" xr:uid="{BEA37614-6C79-407E-BF9A-609B5E3FFCE5}"/>
    <cellStyle name="Normal 2 36 20 2 3" xfId="12736" xr:uid="{366193BF-F33D-4640-80CB-7D57EC9F3CDD}"/>
    <cellStyle name="Normal 2 36 20 3" xfId="12737" xr:uid="{8214EC9D-2412-4E5B-B135-235D8D9EBD24}"/>
    <cellStyle name="Normal 2 36 20 3 2" xfId="12738" xr:uid="{6220F982-9957-4A22-9E3E-F2B8CF1B90F6}"/>
    <cellStyle name="Normal 2 36 20 3 3" xfId="12739" xr:uid="{64AC8550-4B33-4CC1-99E3-45B76ECFEC2A}"/>
    <cellStyle name="Normal 2 36 20 4" xfId="12740" xr:uid="{9948A905-263A-4766-92FA-80D43B1F5352}"/>
    <cellStyle name="Normal 2 36 20 5" xfId="12741" xr:uid="{509FF29D-A152-4CAB-AD3A-7FAF0CD43E7A}"/>
    <cellStyle name="Normal 2 36 21" xfId="12742" xr:uid="{87ECABA5-D031-4083-9AA5-7FE7260A78EF}"/>
    <cellStyle name="Normal 2 36 21 2" xfId="12743" xr:uid="{DB6575D7-67B5-4449-9C74-9255BD2BD63D}"/>
    <cellStyle name="Normal 2 36 21 2 2" xfId="12744" xr:uid="{CA2CC021-E647-4627-A81C-F69A87B97CE2}"/>
    <cellStyle name="Normal 2 36 21 2 3" xfId="12745" xr:uid="{6C457F5D-E819-4EA0-97B4-39C7C05217AA}"/>
    <cellStyle name="Normal 2 36 21 3" xfId="12746" xr:uid="{6E137F55-7B2C-40FF-A46F-D141E477D860}"/>
    <cellStyle name="Normal 2 36 21 3 2" xfId="12747" xr:uid="{1D35ABAC-7892-495A-A5D2-E96343B7B745}"/>
    <cellStyle name="Normal 2 36 21 3 3" xfId="12748" xr:uid="{8D600633-8812-4CD7-A21F-D14E538BF56E}"/>
    <cellStyle name="Normal 2 36 21 4" xfId="12749" xr:uid="{A1580A64-F81F-4C8D-B2BA-326D5DB50304}"/>
    <cellStyle name="Normal 2 36 21 5" xfId="12750" xr:uid="{5C237010-9A53-441E-808A-7485B12EDFF5}"/>
    <cellStyle name="Normal 2 36 22" xfId="12751" xr:uid="{9747AD7A-059C-4EE3-A6B8-A3427678D97C}"/>
    <cellStyle name="Normal 2 36 22 2" xfId="12752" xr:uid="{A7C0B31C-3453-4536-8571-3667B04C1D8B}"/>
    <cellStyle name="Normal 2 36 22 2 2" xfId="12753" xr:uid="{E9A7DB9B-1C04-4114-ACB5-F06936C6C6CC}"/>
    <cellStyle name="Normal 2 36 22 2 3" xfId="12754" xr:uid="{CEB338CF-C803-438E-93EC-ABE46CBEA0F3}"/>
    <cellStyle name="Normal 2 36 22 3" xfId="12755" xr:uid="{4CC558A9-6C2B-4DAE-84E5-8757B71C53F4}"/>
    <cellStyle name="Normal 2 36 22 3 2" xfId="12756" xr:uid="{663E5ED0-4C27-4AA9-B35F-6CD11142E22A}"/>
    <cellStyle name="Normal 2 36 22 3 3" xfId="12757" xr:uid="{325E4D48-B086-41EE-A6E6-7B37B59D4816}"/>
    <cellStyle name="Normal 2 36 22 4" xfId="12758" xr:uid="{A2BA120F-7AE0-4F14-81D1-99EA84510C27}"/>
    <cellStyle name="Normal 2 36 22 5" xfId="12759" xr:uid="{671F17D9-1C12-4D3E-9B95-D545526DAA99}"/>
    <cellStyle name="Normal 2 36 23" xfId="12760" xr:uid="{9ED74457-8627-45B0-A37E-B51972FFF9E6}"/>
    <cellStyle name="Normal 2 36 23 2" xfId="12761" xr:uid="{5647A1D4-F022-4C0E-96EF-2FAE1F7E8598}"/>
    <cellStyle name="Normal 2 36 23 2 2" xfId="12762" xr:uid="{67F68ACF-11E7-4368-810C-4F16B7CF3002}"/>
    <cellStyle name="Normal 2 36 23 2 3" xfId="12763" xr:uid="{C1A21E67-D83E-46E2-9796-DF49CD4678A7}"/>
    <cellStyle name="Normal 2 36 23 3" xfId="12764" xr:uid="{79FFDB86-1F8B-4E33-89A4-638CDABEABF4}"/>
    <cellStyle name="Normal 2 36 23 3 2" xfId="12765" xr:uid="{9872FBD7-B355-4698-8441-31DB333FE90F}"/>
    <cellStyle name="Normal 2 36 23 3 3" xfId="12766" xr:uid="{01B494EF-E0D8-475A-93A6-639953B31341}"/>
    <cellStyle name="Normal 2 36 23 4" xfId="12767" xr:uid="{5539EF68-E3C4-4832-9305-FCF660D99B1E}"/>
    <cellStyle name="Normal 2 36 23 5" xfId="12768" xr:uid="{4F13DF14-9085-4D37-A325-3C43B0DD7A75}"/>
    <cellStyle name="Normal 2 36 24" xfId="12769" xr:uid="{4444A0F9-828B-4C05-8409-748DBBA537A5}"/>
    <cellStyle name="Normal 2 36 24 2" xfId="12770" xr:uid="{7F41F515-FAA7-4BF0-814D-07A12205F1CC}"/>
    <cellStyle name="Normal 2 36 24 3" xfId="12771" xr:uid="{DC53FCF5-EB37-4F8E-BB61-CCB140110543}"/>
    <cellStyle name="Normal 2 36 25" xfId="12772" xr:uid="{7EBD6B71-81A2-482A-8E1E-CED2EAB12EDF}"/>
    <cellStyle name="Normal 2 36 25 2" xfId="12773" xr:uid="{4D913E90-3827-4AC2-9DA4-B72D83065D46}"/>
    <cellStyle name="Normal 2 36 25 3" xfId="12774" xr:uid="{B5B67143-21FD-4F2A-9982-F180B90C8716}"/>
    <cellStyle name="Normal 2 36 26" xfId="12775" xr:uid="{5139F8B2-55B1-4E69-95AE-F59F3E0A53D9}"/>
    <cellStyle name="Normal 2 36 27" xfId="12776" xr:uid="{D25C3F21-986F-4B4A-A19E-E66095EEF7EE}"/>
    <cellStyle name="Normal 2 36 3" xfId="12777" xr:uid="{A426DC74-8DD6-4241-99D7-23656C091CBB}"/>
    <cellStyle name="Normal 2 36 3 2" xfId="12778" xr:uid="{3F9D4EC6-A164-49C1-86FC-DE2437B6C89F}"/>
    <cellStyle name="Normal 2 36 3 2 2" xfId="12779" xr:uid="{D32CFC42-6F79-4765-A8DB-CD257935519A}"/>
    <cellStyle name="Normal 2 36 3 2 3" xfId="12780" xr:uid="{ABF72ADA-D629-4910-B875-0553F97C6258}"/>
    <cellStyle name="Normal 2 36 3 3" xfId="12781" xr:uid="{D9C57BC6-07FD-418C-9684-F30D4C544A7A}"/>
    <cellStyle name="Normal 2 36 3 3 2" xfId="12782" xr:uid="{270335CA-CEE3-4F1A-B895-956A9AF176EE}"/>
    <cellStyle name="Normal 2 36 3 3 3" xfId="12783" xr:uid="{287A0395-112F-4454-8874-A8A4D050A612}"/>
    <cellStyle name="Normal 2 36 3 4" xfId="12784" xr:uid="{A16091A3-9C66-4C0A-AD41-434DE646F0DB}"/>
    <cellStyle name="Normal 2 36 3 5" xfId="12785" xr:uid="{336E5C7A-67CB-41C4-8F9C-2AB855907443}"/>
    <cellStyle name="Normal 2 36 4" xfId="12786" xr:uid="{D76C070E-17CC-407B-ABE7-D51D6D47BD7E}"/>
    <cellStyle name="Normal 2 36 4 2" xfId="12787" xr:uid="{1B885347-82A8-4910-97CF-151D2D811B95}"/>
    <cellStyle name="Normal 2 36 4 2 2" xfId="12788" xr:uid="{E7AED29D-5DCF-4EDC-83EF-C84E61C86517}"/>
    <cellStyle name="Normal 2 36 4 2 3" xfId="12789" xr:uid="{6875FBEC-973E-4F68-97D2-0EFFF20D9177}"/>
    <cellStyle name="Normal 2 36 4 3" xfId="12790" xr:uid="{BF6342D5-2E67-4393-8E99-4B15938E9C93}"/>
    <cellStyle name="Normal 2 36 4 3 2" xfId="12791" xr:uid="{0655479B-5AFD-4F0B-B4B0-4BA8212FE68A}"/>
    <cellStyle name="Normal 2 36 4 3 3" xfId="12792" xr:uid="{ED1F44BA-2778-4B57-8E63-4C00293E14D3}"/>
    <cellStyle name="Normal 2 36 4 4" xfId="12793" xr:uid="{9808554B-06A9-4967-B49C-BBCCB31E92F3}"/>
    <cellStyle name="Normal 2 36 4 5" xfId="12794" xr:uid="{35F7CA7B-C0BE-4C1A-B0BD-9F74C0D785FF}"/>
    <cellStyle name="Normal 2 36 5" xfId="12795" xr:uid="{C365173C-620A-4604-A7B4-F2B169970C82}"/>
    <cellStyle name="Normal 2 36 5 2" xfId="12796" xr:uid="{33B21E48-0C6F-49B0-8506-D924CECB016A}"/>
    <cellStyle name="Normal 2 36 5 2 2" xfId="12797" xr:uid="{FA967623-4ECC-4BEC-9E2E-D98C41763D35}"/>
    <cellStyle name="Normal 2 36 5 2 3" xfId="12798" xr:uid="{CBDAF8FD-DADA-4D72-842B-CCED3EE00432}"/>
    <cellStyle name="Normal 2 36 5 3" xfId="12799" xr:uid="{26262738-FAC3-483D-ACFB-7D54C4A2DDA3}"/>
    <cellStyle name="Normal 2 36 5 3 2" xfId="12800" xr:uid="{296F214D-EC7A-48EF-B98D-BF750E80CB69}"/>
    <cellStyle name="Normal 2 36 5 3 3" xfId="12801" xr:uid="{CF5454D9-713E-4DD0-94A3-1F58ED90A9D7}"/>
    <cellStyle name="Normal 2 36 5 4" xfId="12802" xr:uid="{8C4589BF-4A92-464A-B41A-3D794F527C08}"/>
    <cellStyle name="Normal 2 36 5 5" xfId="12803" xr:uid="{D6C23070-0F81-401A-B4AF-42AE5949D98A}"/>
    <cellStyle name="Normal 2 36 6" xfId="12804" xr:uid="{2E49DCAC-C1FD-4F34-8B2F-6648B9206A1F}"/>
    <cellStyle name="Normal 2 36 6 2" xfId="12805" xr:uid="{70327E4C-7473-4A34-B1B6-FAFDC828DA92}"/>
    <cellStyle name="Normal 2 36 6 2 2" xfId="12806" xr:uid="{30A246C0-048B-42A1-AA07-7B2EFC075B5D}"/>
    <cellStyle name="Normal 2 36 6 2 3" xfId="12807" xr:uid="{8D460360-402A-4402-808F-7E5CEDF2C6FE}"/>
    <cellStyle name="Normal 2 36 6 3" xfId="12808" xr:uid="{B5777E05-9C5C-4998-B34E-FE4FABEDF989}"/>
    <cellStyle name="Normal 2 36 6 3 2" xfId="12809" xr:uid="{D64933DB-DB97-4C0A-9F01-6A0FF45ABCC4}"/>
    <cellStyle name="Normal 2 36 6 3 3" xfId="12810" xr:uid="{0AD1FF99-2519-44DB-BC01-4846A6905B43}"/>
    <cellStyle name="Normal 2 36 6 4" xfId="12811" xr:uid="{740438F1-0362-4021-B08B-9CDE8C38FF70}"/>
    <cellStyle name="Normal 2 36 6 5" xfId="12812" xr:uid="{79200471-A28F-4FFE-BE10-F8CB69A485E3}"/>
    <cellStyle name="Normal 2 36 7" xfId="12813" xr:uid="{933787F0-1617-491A-90AD-850B64F87381}"/>
    <cellStyle name="Normal 2 36 7 2" xfId="12814" xr:uid="{154A20FF-9CA7-4F68-9B47-3016FE72B5A1}"/>
    <cellStyle name="Normal 2 36 7 2 2" xfId="12815" xr:uid="{43AAD87E-B7F3-450A-B34B-96DC26E10BF9}"/>
    <cellStyle name="Normal 2 36 7 2 3" xfId="12816" xr:uid="{0F54CCFE-3C45-4A6F-8E3F-6517D93EE629}"/>
    <cellStyle name="Normal 2 36 7 3" xfId="12817" xr:uid="{6ACC2F01-858E-4469-BEA6-BF40DE3F7E0C}"/>
    <cellStyle name="Normal 2 36 7 3 2" xfId="12818" xr:uid="{EEB7B710-98EA-4BE7-BEE6-B90D9F59A6A9}"/>
    <cellStyle name="Normal 2 36 7 3 3" xfId="12819" xr:uid="{FA0AA2B1-3A15-4108-8DFF-D99DA14A06A2}"/>
    <cellStyle name="Normal 2 36 7 4" xfId="12820" xr:uid="{3AFA32CF-84CB-45A9-B905-A5C56A7ACA73}"/>
    <cellStyle name="Normal 2 36 7 5" xfId="12821" xr:uid="{D27AFF98-4302-4C9D-8B63-2D6DE4181B20}"/>
    <cellStyle name="Normal 2 36 8" xfId="12822" xr:uid="{1B20B9DA-1BD1-42CD-BB50-60AB952A68B5}"/>
    <cellStyle name="Normal 2 36 8 2" xfId="12823" xr:uid="{77DE5944-039C-4E92-8E79-D1176BE9DAF9}"/>
    <cellStyle name="Normal 2 36 8 2 2" xfId="12824" xr:uid="{885E1EBC-6E80-4557-A786-CCABE4518CED}"/>
    <cellStyle name="Normal 2 36 8 2 3" xfId="12825" xr:uid="{F85E3AD8-0FBD-456B-8793-C174DB859622}"/>
    <cellStyle name="Normal 2 36 8 3" xfId="12826" xr:uid="{5C68B34B-B612-43DB-B521-6A0754F3F2C9}"/>
    <cellStyle name="Normal 2 36 8 3 2" xfId="12827" xr:uid="{41D071CF-76EB-45FC-B28A-116DFD1E7E44}"/>
    <cellStyle name="Normal 2 36 8 3 3" xfId="12828" xr:uid="{9D87B617-6007-4A4D-8804-91DEF9C5EEC4}"/>
    <cellStyle name="Normal 2 36 8 4" xfId="12829" xr:uid="{61F1987B-22A9-4862-B1F9-D69E8ABB66F7}"/>
    <cellStyle name="Normal 2 36 8 5" xfId="12830" xr:uid="{ADBDB1F7-FA6B-410B-8B0B-AF229AF22543}"/>
    <cellStyle name="Normal 2 36 9" xfId="12831" xr:uid="{C86A8972-BC98-4751-B6FF-2F5EBE2F8514}"/>
    <cellStyle name="Normal 2 36 9 2" xfId="12832" xr:uid="{2498D244-8E52-4C04-B801-2579B6DCFB01}"/>
    <cellStyle name="Normal 2 36 9 2 2" xfId="12833" xr:uid="{7952696D-D265-4967-A0E0-EE70E2DAE0F6}"/>
    <cellStyle name="Normal 2 36 9 2 3" xfId="12834" xr:uid="{9E0CA1F9-FA97-4DE6-AE31-04D05B346168}"/>
    <cellStyle name="Normal 2 36 9 3" xfId="12835" xr:uid="{96D4A607-46C6-4BB3-9E9B-A3D4F6E5AA63}"/>
    <cellStyle name="Normal 2 36 9 3 2" xfId="12836" xr:uid="{894CAE6E-C82E-4BE5-B9BB-37413CD3E9E6}"/>
    <cellStyle name="Normal 2 36 9 3 3" xfId="12837" xr:uid="{8968064F-3382-4A73-8CD6-FD92BDA3C9E4}"/>
    <cellStyle name="Normal 2 36 9 4" xfId="12838" xr:uid="{8B17CC02-E76C-4FCF-95D2-53FC3F64B1F7}"/>
    <cellStyle name="Normal 2 36 9 5" xfId="12839" xr:uid="{3DBF6545-3276-4989-A9EE-A1BCD1098B43}"/>
    <cellStyle name="Normal 2 37" xfId="12840" xr:uid="{568EEA45-24C8-45A4-A8F9-6023F9BDAF59}"/>
    <cellStyle name="Normal 2 37 10" xfId="12841" xr:uid="{DA4CC4CD-3482-4100-A611-96DB0F689472}"/>
    <cellStyle name="Normal 2 37 10 2" xfId="12842" xr:uid="{34745E13-807A-4242-BA63-BBE920661EC7}"/>
    <cellStyle name="Normal 2 37 10 2 2" xfId="12843" xr:uid="{74D1E1E0-2F70-49CB-BCAB-D4239D595B4B}"/>
    <cellStyle name="Normal 2 37 10 2 3" xfId="12844" xr:uid="{6163855E-905A-4741-9CF5-6AA6817363B6}"/>
    <cellStyle name="Normal 2 37 10 3" xfId="12845" xr:uid="{A4288129-DA95-4BCE-924D-DF04D14EFDCE}"/>
    <cellStyle name="Normal 2 37 10 3 2" xfId="12846" xr:uid="{6EA4C302-06EA-46C1-BD9E-913540686313}"/>
    <cellStyle name="Normal 2 37 10 3 3" xfId="12847" xr:uid="{9EDA04EC-1804-44FD-B088-D9EA5C260839}"/>
    <cellStyle name="Normal 2 37 10 4" xfId="12848" xr:uid="{DED2894D-78D8-454E-88E8-38B6F2B8E65F}"/>
    <cellStyle name="Normal 2 37 10 5" xfId="12849" xr:uid="{296D62C4-82D2-49CB-9144-02524764BD84}"/>
    <cellStyle name="Normal 2 37 11" xfId="12850" xr:uid="{837394A8-2C66-458D-A8ED-1EF494C3CF2A}"/>
    <cellStyle name="Normal 2 37 11 2" xfId="12851" xr:uid="{62DF3635-8685-4D64-8E96-878527535AE1}"/>
    <cellStyle name="Normal 2 37 11 2 2" xfId="12852" xr:uid="{E87317C5-C0FA-4EE2-AF17-B88C260B8E67}"/>
    <cellStyle name="Normal 2 37 11 2 3" xfId="12853" xr:uid="{501F26CD-57FF-4170-B5ED-4C1D598B320C}"/>
    <cellStyle name="Normal 2 37 11 3" xfId="12854" xr:uid="{8F419600-412A-40F1-A656-0C245DE7EE02}"/>
    <cellStyle name="Normal 2 37 11 3 2" xfId="12855" xr:uid="{93CC40D9-1C5E-467A-BFFE-C4B9521E6F52}"/>
    <cellStyle name="Normal 2 37 11 3 3" xfId="12856" xr:uid="{3DEC98CC-B384-4390-9B71-0B7845A90810}"/>
    <cellStyle name="Normal 2 37 11 4" xfId="12857" xr:uid="{D1AA3EEC-4247-4111-BA32-BD548B369FB1}"/>
    <cellStyle name="Normal 2 37 11 5" xfId="12858" xr:uid="{4FF33577-618C-4165-9330-66D1C3EF0587}"/>
    <cellStyle name="Normal 2 37 12" xfId="12859" xr:uid="{E74F03C9-9C59-4C61-96A1-54271B7AFBD9}"/>
    <cellStyle name="Normal 2 37 12 2" xfId="12860" xr:uid="{B5DA80E8-29EC-4682-AD84-3E35EDA0E2B9}"/>
    <cellStyle name="Normal 2 37 12 2 2" xfId="12861" xr:uid="{7C06F405-F9C3-48C7-A7CC-A99620A2C395}"/>
    <cellStyle name="Normal 2 37 12 2 3" xfId="12862" xr:uid="{7FD8E7B9-211A-4E2D-B334-B96427AF7E45}"/>
    <cellStyle name="Normal 2 37 12 3" xfId="12863" xr:uid="{4CDD1704-3E81-4303-AE21-70B1194C2506}"/>
    <cellStyle name="Normal 2 37 12 3 2" xfId="12864" xr:uid="{E3A83974-3A01-46DC-9237-98AB3DE16F6F}"/>
    <cellStyle name="Normal 2 37 12 3 3" xfId="12865" xr:uid="{4C49887D-37B5-4E24-A9C7-313F6BFF334C}"/>
    <cellStyle name="Normal 2 37 12 4" xfId="12866" xr:uid="{43BAFC63-EDAE-493A-9187-7B18DD312707}"/>
    <cellStyle name="Normal 2 37 12 5" xfId="12867" xr:uid="{B32AA32D-86E7-4952-8D8F-083649469290}"/>
    <cellStyle name="Normal 2 37 13" xfId="12868" xr:uid="{83D96177-3AA0-47E7-982B-0D5DFCA69092}"/>
    <cellStyle name="Normal 2 37 13 2" xfId="12869" xr:uid="{AE61CA86-DF87-4EED-92F1-158A939D62A3}"/>
    <cellStyle name="Normal 2 37 13 2 2" xfId="12870" xr:uid="{D5449C78-1EAE-41D6-AE84-75DEACDE13E4}"/>
    <cellStyle name="Normal 2 37 13 2 3" xfId="12871" xr:uid="{A4F18BB6-2D24-43C6-A2DF-D7CC799A2C1D}"/>
    <cellStyle name="Normal 2 37 13 3" xfId="12872" xr:uid="{8588850E-3DEB-4685-B4AA-706F92C599E9}"/>
    <cellStyle name="Normal 2 37 13 3 2" xfId="12873" xr:uid="{0F8FC7B0-E815-47E2-8E8B-2A96B6A31389}"/>
    <cellStyle name="Normal 2 37 13 3 3" xfId="12874" xr:uid="{B2E8901C-D032-4A7B-B4CE-3F8C3BF2EB69}"/>
    <cellStyle name="Normal 2 37 13 4" xfId="12875" xr:uid="{3C3E241D-2DF9-4F3D-9DBF-D6CB48C8B4D5}"/>
    <cellStyle name="Normal 2 37 13 5" xfId="12876" xr:uid="{ACC00E32-E821-43BD-B971-D5DACCC60298}"/>
    <cellStyle name="Normal 2 37 14" xfId="12877" xr:uid="{509BC1FF-1B48-4C68-A314-AC22AAE5EED9}"/>
    <cellStyle name="Normal 2 37 14 2" xfId="12878" xr:uid="{7701BB9B-4414-47CA-99E3-2138ECC95B89}"/>
    <cellStyle name="Normal 2 37 14 2 2" xfId="12879" xr:uid="{88B339C2-D4F5-4ABC-B0D9-E63402DAF40C}"/>
    <cellStyle name="Normal 2 37 14 2 3" xfId="12880" xr:uid="{88DA42B2-E32A-4753-809F-D7D62676ACA3}"/>
    <cellStyle name="Normal 2 37 14 3" xfId="12881" xr:uid="{425F8FA8-D5F3-4ACA-95EA-16B19D4BBE35}"/>
    <cellStyle name="Normal 2 37 14 3 2" xfId="12882" xr:uid="{A6147C75-E078-464C-A554-F9E1805BBBBE}"/>
    <cellStyle name="Normal 2 37 14 3 3" xfId="12883" xr:uid="{22DEEB87-3753-47AD-AC10-42981E52B06B}"/>
    <cellStyle name="Normal 2 37 14 4" xfId="12884" xr:uid="{5F91BE0B-43B9-465F-97A5-9B77A62147B9}"/>
    <cellStyle name="Normal 2 37 14 5" xfId="12885" xr:uid="{F5D1C4F7-06FF-45C6-844F-2E7614BB8E48}"/>
    <cellStyle name="Normal 2 37 15" xfId="12886" xr:uid="{CED59913-0730-478A-A0A6-B5B133EA7D77}"/>
    <cellStyle name="Normal 2 37 15 2" xfId="12887" xr:uid="{930E4D74-6213-4675-891D-CDF78504D711}"/>
    <cellStyle name="Normal 2 37 15 2 2" xfId="12888" xr:uid="{44280F2A-13A9-4913-AA68-B03E042610E6}"/>
    <cellStyle name="Normal 2 37 15 2 3" xfId="12889" xr:uid="{58A34676-BF55-4312-B97A-1B9AEE66A874}"/>
    <cellStyle name="Normal 2 37 15 3" xfId="12890" xr:uid="{46543FC3-2AA5-4778-8A9E-D498A83E83F5}"/>
    <cellStyle name="Normal 2 37 15 3 2" xfId="12891" xr:uid="{081C6E44-6120-4978-A613-52A2EE469FC8}"/>
    <cellStyle name="Normal 2 37 15 3 3" xfId="12892" xr:uid="{177A7349-B3A2-4B77-91DE-5720847B71A8}"/>
    <cellStyle name="Normal 2 37 15 4" xfId="12893" xr:uid="{6A9264AE-CC67-4F01-8646-F33D72D9D309}"/>
    <cellStyle name="Normal 2 37 15 5" xfId="12894" xr:uid="{A6B963D7-761F-465E-BC60-5AE5D9651137}"/>
    <cellStyle name="Normal 2 37 16" xfId="12895" xr:uid="{A05A93C8-4565-4068-8B41-3735A7C09EED}"/>
    <cellStyle name="Normal 2 37 16 2" xfId="12896" xr:uid="{2B867E4C-B861-4D57-8103-DCECDF878D0E}"/>
    <cellStyle name="Normal 2 37 16 2 2" xfId="12897" xr:uid="{CF72DC39-BAE2-4F26-8CAD-36F7D7966962}"/>
    <cellStyle name="Normal 2 37 16 2 3" xfId="12898" xr:uid="{08A2E3E7-5733-406B-86AE-33C731444593}"/>
    <cellStyle name="Normal 2 37 16 3" xfId="12899" xr:uid="{6B2D8748-ACC9-436F-9DBC-B2FA4AFB5F78}"/>
    <cellStyle name="Normal 2 37 16 3 2" xfId="12900" xr:uid="{91F6F393-E37E-4048-8433-46AF1F76C768}"/>
    <cellStyle name="Normal 2 37 16 3 3" xfId="12901" xr:uid="{FBD1DC88-1A70-4AC4-B8E9-BA83023A7F01}"/>
    <cellStyle name="Normal 2 37 16 4" xfId="12902" xr:uid="{514B559F-8569-4BB4-803D-50CD5981ED94}"/>
    <cellStyle name="Normal 2 37 16 5" xfId="12903" xr:uid="{BC0C96C5-B016-4D2A-A330-2A6968CDFBBD}"/>
    <cellStyle name="Normal 2 37 17" xfId="12904" xr:uid="{E7EE7E76-39BC-46EA-BB12-EB4E403BCFAC}"/>
    <cellStyle name="Normal 2 37 17 2" xfId="12905" xr:uid="{61E893CC-A298-419A-977B-5D3EDAEF84C8}"/>
    <cellStyle name="Normal 2 37 17 2 2" xfId="12906" xr:uid="{8CDDDB3D-193F-4607-8B3A-5F55027718A6}"/>
    <cellStyle name="Normal 2 37 17 2 3" xfId="12907" xr:uid="{2DB772E8-F111-4FBA-A1AE-2FD4F0225D70}"/>
    <cellStyle name="Normal 2 37 17 3" xfId="12908" xr:uid="{996CCD2E-35D9-4571-BC10-37960F58101E}"/>
    <cellStyle name="Normal 2 37 17 3 2" xfId="12909" xr:uid="{C191DD25-A38A-4483-9C28-9EA3C64D291C}"/>
    <cellStyle name="Normal 2 37 17 3 3" xfId="12910" xr:uid="{A8D943A2-4DDF-438F-87DA-DAE4FA3A1241}"/>
    <cellStyle name="Normal 2 37 17 4" xfId="12911" xr:uid="{98BA29BD-2FBF-4217-A161-DEBFC1EE66F0}"/>
    <cellStyle name="Normal 2 37 17 5" xfId="12912" xr:uid="{8F84EE88-0FA9-4C0A-857B-D5E96427A1E6}"/>
    <cellStyle name="Normal 2 37 18" xfId="12913" xr:uid="{CC420A29-7E60-4F91-A7DD-6CB16522B988}"/>
    <cellStyle name="Normal 2 37 18 2" xfId="12914" xr:uid="{0A703855-2653-465B-8974-CA88368B0C06}"/>
    <cellStyle name="Normal 2 37 18 2 2" xfId="12915" xr:uid="{EBD19C24-1273-424D-B9DB-CA8D8B7777E5}"/>
    <cellStyle name="Normal 2 37 18 2 3" xfId="12916" xr:uid="{AFCF994C-E9A1-44C5-8FE6-4DAECE79B733}"/>
    <cellStyle name="Normal 2 37 18 3" xfId="12917" xr:uid="{FB92EDF5-4CC4-4950-85A4-8B80C118417A}"/>
    <cellStyle name="Normal 2 37 18 3 2" xfId="12918" xr:uid="{84FE98D8-605F-4419-849B-B9BE5064EA81}"/>
    <cellStyle name="Normal 2 37 18 3 3" xfId="12919" xr:uid="{4BD6879E-E0A5-46C0-9647-413ABD928F25}"/>
    <cellStyle name="Normal 2 37 18 4" xfId="12920" xr:uid="{810A5376-D262-4FB8-ACC2-7263C4A10DC8}"/>
    <cellStyle name="Normal 2 37 18 5" xfId="12921" xr:uid="{EA6A9697-1977-4872-83AF-AC4CD66D6D9F}"/>
    <cellStyle name="Normal 2 37 19" xfId="12922" xr:uid="{36E7EAB1-700A-44C1-9184-F81EBE5199F6}"/>
    <cellStyle name="Normal 2 37 19 2" xfId="12923" xr:uid="{1430B3C7-76E1-4BE9-8ADE-0A21E215D4B2}"/>
    <cellStyle name="Normal 2 37 19 2 2" xfId="12924" xr:uid="{BDC679FE-19EB-4198-A3D3-E9730C7448EC}"/>
    <cellStyle name="Normal 2 37 19 2 3" xfId="12925" xr:uid="{2C10E779-60EF-4357-ACDB-B3745CF7CB82}"/>
    <cellStyle name="Normal 2 37 19 3" xfId="12926" xr:uid="{C32E5177-F0DB-4D39-95EA-562CCA7753C6}"/>
    <cellStyle name="Normal 2 37 19 3 2" xfId="12927" xr:uid="{F4983F85-B395-4775-99D1-4D0702A7C819}"/>
    <cellStyle name="Normal 2 37 19 3 3" xfId="12928" xr:uid="{5393E369-9CA0-4AE0-A160-6850458F5FBA}"/>
    <cellStyle name="Normal 2 37 19 4" xfId="12929" xr:uid="{77490AD6-5673-4039-AD5B-679F8339E074}"/>
    <cellStyle name="Normal 2 37 19 5" xfId="12930" xr:uid="{D4E369E0-B256-4E44-8EEE-D1158E01E258}"/>
    <cellStyle name="Normal 2 37 2" xfId="12931" xr:uid="{35C1B3F6-3BAD-48AB-8119-6693381D4FB6}"/>
    <cellStyle name="Normal 2 37 2 2" xfId="12932" xr:uid="{59460C13-AE96-45A3-910B-CAD3A896F346}"/>
    <cellStyle name="Normal 2 37 2 2 2" xfId="12933" xr:uid="{BE8AA06A-7261-4996-8C4E-23D88AAC5A8D}"/>
    <cellStyle name="Normal 2 37 2 2 3" xfId="12934" xr:uid="{90A5F8B0-0A7B-46DC-92B3-B38563F534C7}"/>
    <cellStyle name="Normal 2 37 2 3" xfId="12935" xr:uid="{2C25C5C0-B594-426B-862D-0981A721C2EB}"/>
    <cellStyle name="Normal 2 37 2 3 2" xfId="12936" xr:uid="{55E00AC0-D5A7-44DE-8FF2-74B7D846A56E}"/>
    <cellStyle name="Normal 2 37 2 3 3" xfId="12937" xr:uid="{0DC6E7D0-DC7B-400F-BD19-E201232AD97E}"/>
    <cellStyle name="Normal 2 37 2 4" xfId="12938" xr:uid="{5B2E50BD-F67C-438B-AB97-C1B26C6D9604}"/>
    <cellStyle name="Normal 2 37 2 5" xfId="12939" xr:uid="{34271152-D92A-4B01-B16A-66B26991F94E}"/>
    <cellStyle name="Normal 2 37 20" xfId="12940" xr:uid="{58933B4A-1A7F-4BC1-B2FD-5A3025AA439B}"/>
    <cellStyle name="Normal 2 37 20 2" xfId="12941" xr:uid="{3D30EC18-D989-43C8-8D68-47C59DA148D4}"/>
    <cellStyle name="Normal 2 37 20 2 2" xfId="12942" xr:uid="{E8A5FAA1-1F9A-4EB4-8888-163133E5B0FB}"/>
    <cellStyle name="Normal 2 37 20 2 3" xfId="12943" xr:uid="{17C3A335-5725-4CFD-ADF2-6D6746572545}"/>
    <cellStyle name="Normal 2 37 20 3" xfId="12944" xr:uid="{C42424F4-901A-4F39-BF09-D0E1A7FBA85A}"/>
    <cellStyle name="Normal 2 37 20 3 2" xfId="12945" xr:uid="{EA0FB392-5357-4437-B72D-76C2BAD345C3}"/>
    <cellStyle name="Normal 2 37 20 3 3" xfId="12946" xr:uid="{AC8E01F4-0B80-4272-9795-1793369550E6}"/>
    <cellStyle name="Normal 2 37 20 4" xfId="12947" xr:uid="{2E698AD9-11D0-4738-A7D9-EFC67322E815}"/>
    <cellStyle name="Normal 2 37 20 5" xfId="12948" xr:uid="{235E3A0B-743E-4372-AC4F-14B069D3DA4B}"/>
    <cellStyle name="Normal 2 37 21" xfId="12949" xr:uid="{85C80F86-CB1B-47A0-BB57-13138DCBF1F0}"/>
    <cellStyle name="Normal 2 37 21 2" xfId="12950" xr:uid="{BFCF50E1-AE1A-4642-8012-205DC9929088}"/>
    <cellStyle name="Normal 2 37 21 2 2" xfId="12951" xr:uid="{2D5F6494-E096-42C5-BC57-04DA2301B23E}"/>
    <cellStyle name="Normal 2 37 21 2 3" xfId="12952" xr:uid="{5C39B162-2BD6-4BBB-A6A0-3040AB38A19B}"/>
    <cellStyle name="Normal 2 37 21 3" xfId="12953" xr:uid="{E45EBEF0-F647-4C45-8F34-5B8F44A7E4AF}"/>
    <cellStyle name="Normal 2 37 21 3 2" xfId="12954" xr:uid="{E96407B6-FE88-4515-94AE-A310F7D1B58D}"/>
    <cellStyle name="Normal 2 37 21 3 3" xfId="12955" xr:uid="{505D4AD7-C7A6-42BC-8112-47300D161961}"/>
    <cellStyle name="Normal 2 37 21 4" xfId="12956" xr:uid="{93252A08-453C-4B60-AFF4-E0BD6A6A0DF1}"/>
    <cellStyle name="Normal 2 37 21 5" xfId="12957" xr:uid="{184AAAE6-4989-4E2F-8EBA-FE534420E596}"/>
    <cellStyle name="Normal 2 37 22" xfId="12958" xr:uid="{0CFD2F39-D397-4D9D-8F1B-4CA675D7E96B}"/>
    <cellStyle name="Normal 2 37 22 2" xfId="12959" xr:uid="{19DA98AE-41F7-4B75-B718-882B8BF1DCA5}"/>
    <cellStyle name="Normal 2 37 22 2 2" xfId="12960" xr:uid="{02967441-88BE-4E26-9722-19458109BA6A}"/>
    <cellStyle name="Normal 2 37 22 2 3" xfId="12961" xr:uid="{0F465D2C-C3CB-47EA-8098-8189FD16C44E}"/>
    <cellStyle name="Normal 2 37 22 3" xfId="12962" xr:uid="{43584A37-0A4B-4B7D-B1B9-A82993151291}"/>
    <cellStyle name="Normal 2 37 22 3 2" xfId="12963" xr:uid="{B23BA920-5AD6-4F37-A359-7D9753A4A826}"/>
    <cellStyle name="Normal 2 37 22 3 3" xfId="12964" xr:uid="{53B21FCB-68D1-4ED7-90FD-99F780583D97}"/>
    <cellStyle name="Normal 2 37 22 4" xfId="12965" xr:uid="{1275AF4E-8AB1-4D09-BDC5-17AB813B2256}"/>
    <cellStyle name="Normal 2 37 22 5" xfId="12966" xr:uid="{CD328666-0427-4274-972B-C0B1C2472588}"/>
    <cellStyle name="Normal 2 37 23" xfId="12967" xr:uid="{2D30E103-F874-48FC-B5DA-0EC74A964B37}"/>
    <cellStyle name="Normal 2 37 23 2" xfId="12968" xr:uid="{44B4795A-2496-4CE3-9F86-CC9EA7656D2D}"/>
    <cellStyle name="Normal 2 37 23 2 2" xfId="12969" xr:uid="{C3872F82-1B21-4147-B7E4-61A9548E9637}"/>
    <cellStyle name="Normal 2 37 23 2 3" xfId="12970" xr:uid="{368553DE-9E83-4297-A37A-B1177CAB357F}"/>
    <cellStyle name="Normal 2 37 23 3" xfId="12971" xr:uid="{C3CDAE9D-F554-4D0E-A2C7-CE8231D48B00}"/>
    <cellStyle name="Normal 2 37 23 3 2" xfId="12972" xr:uid="{5F54E148-3E9C-4647-8A90-8D0503580EB3}"/>
    <cellStyle name="Normal 2 37 23 3 3" xfId="12973" xr:uid="{99E8C905-1BDF-42AD-9659-DCC1428C7642}"/>
    <cellStyle name="Normal 2 37 23 4" xfId="12974" xr:uid="{2009ACEB-D906-4E56-8EB9-3B5502288B10}"/>
    <cellStyle name="Normal 2 37 23 5" xfId="12975" xr:uid="{378C9095-26E5-493A-A28F-4254B2F71DC9}"/>
    <cellStyle name="Normal 2 37 24" xfId="12976" xr:uid="{DDFD55FE-5799-45C9-8FC8-A131E1A01F22}"/>
    <cellStyle name="Normal 2 37 24 2" xfId="12977" xr:uid="{43111F52-3303-466A-8F99-9D39480BE6A7}"/>
    <cellStyle name="Normal 2 37 24 3" xfId="12978" xr:uid="{149F1782-AD52-422A-9118-29CC9A52305E}"/>
    <cellStyle name="Normal 2 37 25" xfId="12979" xr:uid="{C6EBC9BD-6C3A-46FF-A4A4-2BDDE35417DB}"/>
    <cellStyle name="Normal 2 37 25 2" xfId="12980" xr:uid="{F3F3C14F-00B4-47BB-84EF-94B8A7D37065}"/>
    <cellStyle name="Normal 2 37 25 3" xfId="12981" xr:uid="{1C7766E4-22CE-4A7E-B92E-A26B37B9611E}"/>
    <cellStyle name="Normal 2 37 26" xfId="12982" xr:uid="{F76D91D0-6168-4B99-9F6D-BBBDBCABC253}"/>
    <cellStyle name="Normal 2 37 27" xfId="12983" xr:uid="{C2CEE31A-6E94-4973-BFB1-42FB933A5852}"/>
    <cellStyle name="Normal 2 37 3" xfId="12984" xr:uid="{E12B697D-0495-4C2F-B897-7483B6026E3F}"/>
    <cellStyle name="Normal 2 37 3 2" xfId="12985" xr:uid="{2E3F5878-80E3-43CA-B2DC-FAADFB4E680B}"/>
    <cellStyle name="Normal 2 37 3 2 2" xfId="12986" xr:uid="{039A3E34-B2E8-443E-BC3C-7B0AFD885912}"/>
    <cellStyle name="Normal 2 37 3 2 3" xfId="12987" xr:uid="{52C16307-1247-45BF-B59D-8FE519B9D1AD}"/>
    <cellStyle name="Normal 2 37 3 3" xfId="12988" xr:uid="{37426C38-BB17-4215-9187-84B5AF1E9F5F}"/>
    <cellStyle name="Normal 2 37 3 3 2" xfId="12989" xr:uid="{39D04C80-FC93-4540-9D13-C046F9BA2B84}"/>
    <cellStyle name="Normal 2 37 3 3 3" xfId="12990" xr:uid="{DFEC3D9A-9003-458C-BADE-60525C5C0EB7}"/>
    <cellStyle name="Normal 2 37 3 4" xfId="12991" xr:uid="{18062730-94F8-4192-9A88-5592214D5E39}"/>
    <cellStyle name="Normal 2 37 3 5" xfId="12992" xr:uid="{2BF36277-B4F8-473F-9EC0-11DCDD087003}"/>
    <cellStyle name="Normal 2 37 4" xfId="12993" xr:uid="{17021CD9-AF07-4969-9D65-BB17F49012C5}"/>
    <cellStyle name="Normal 2 37 4 2" xfId="12994" xr:uid="{B2A9C939-9197-4FAF-A9A7-8DFB6D3DE028}"/>
    <cellStyle name="Normal 2 37 4 2 2" xfId="12995" xr:uid="{2D7288B5-20F1-4424-AB24-C11AC1223DC4}"/>
    <cellStyle name="Normal 2 37 4 2 3" xfId="12996" xr:uid="{773CD24A-0438-4FC2-A8D3-F0080254F310}"/>
    <cellStyle name="Normal 2 37 4 3" xfId="12997" xr:uid="{5E2E51BA-B1EA-4D73-BE58-C2BCF6B00451}"/>
    <cellStyle name="Normal 2 37 4 3 2" xfId="12998" xr:uid="{FEC0D0A7-C29B-446A-B25B-3F43FAA8F064}"/>
    <cellStyle name="Normal 2 37 4 3 3" xfId="12999" xr:uid="{917A884C-B41F-4C22-A16A-48CBA24DA63F}"/>
    <cellStyle name="Normal 2 37 4 4" xfId="13000" xr:uid="{D00DC562-0506-46D2-A095-D2FE6D771E19}"/>
    <cellStyle name="Normal 2 37 4 5" xfId="13001" xr:uid="{E710BEE7-E4A7-4A68-B7FB-D7281E844F5A}"/>
    <cellStyle name="Normal 2 37 5" xfId="13002" xr:uid="{36725FA8-7160-444F-8117-A7754CEB6FA1}"/>
    <cellStyle name="Normal 2 37 5 2" xfId="13003" xr:uid="{780C9E52-3DB6-425E-806D-BB1273AFB7B1}"/>
    <cellStyle name="Normal 2 37 5 2 2" xfId="13004" xr:uid="{E049EDA6-B458-45B5-9FE6-2DFADD47DD05}"/>
    <cellStyle name="Normal 2 37 5 2 3" xfId="13005" xr:uid="{DB93D7CE-B4DC-453B-95A2-84B00E882620}"/>
    <cellStyle name="Normal 2 37 5 3" xfId="13006" xr:uid="{754BC1FB-1714-482A-B0CB-D343F414AD34}"/>
    <cellStyle name="Normal 2 37 5 3 2" xfId="13007" xr:uid="{D3C5C8C9-9DB1-4176-9A41-529188592658}"/>
    <cellStyle name="Normal 2 37 5 3 3" xfId="13008" xr:uid="{3FF31304-FE38-4B85-9779-A1BF9EFDDB10}"/>
    <cellStyle name="Normal 2 37 5 4" xfId="13009" xr:uid="{32BA04AA-07B3-4710-AB9A-CC1B6130A405}"/>
    <cellStyle name="Normal 2 37 5 5" xfId="13010" xr:uid="{DC2C2A35-7BD9-4190-8D67-5B2282DF9A15}"/>
    <cellStyle name="Normal 2 37 6" xfId="13011" xr:uid="{86127CAC-AA3E-4AC7-B147-E122759DE493}"/>
    <cellStyle name="Normal 2 37 6 2" xfId="13012" xr:uid="{3A485370-B542-4EDD-8C44-EC41851D4B43}"/>
    <cellStyle name="Normal 2 37 6 2 2" xfId="13013" xr:uid="{B6F5AB2B-1963-424D-BE02-72C0B9CA1D40}"/>
    <cellStyle name="Normal 2 37 6 2 3" xfId="13014" xr:uid="{DCB520EA-F3A9-4D51-B0CA-941D65E1FBDD}"/>
    <cellStyle name="Normal 2 37 6 3" xfId="13015" xr:uid="{8F9C7391-2C0E-4C40-A0BF-81CCF603FB2C}"/>
    <cellStyle name="Normal 2 37 6 3 2" xfId="13016" xr:uid="{343F89AD-A6D9-46E9-9953-9B12D5FA2C29}"/>
    <cellStyle name="Normal 2 37 6 3 3" xfId="13017" xr:uid="{15852C7B-A6BA-4C05-8B41-B0274C19BA67}"/>
    <cellStyle name="Normal 2 37 6 4" xfId="13018" xr:uid="{94D38071-FEEC-4842-AB6E-F68BED4378CF}"/>
    <cellStyle name="Normal 2 37 6 5" xfId="13019" xr:uid="{3F503164-265E-41CD-94C1-FD2B3B7D7790}"/>
    <cellStyle name="Normal 2 37 7" xfId="13020" xr:uid="{7A9BED0D-143F-4A51-B47C-51D8606C5DA8}"/>
    <cellStyle name="Normal 2 37 7 2" xfId="13021" xr:uid="{382CE6A2-8C4D-423D-93D9-7A280D6A84A0}"/>
    <cellStyle name="Normal 2 37 7 2 2" xfId="13022" xr:uid="{005A86B8-3C34-4100-B34D-AA4B57D5ED2C}"/>
    <cellStyle name="Normal 2 37 7 2 3" xfId="13023" xr:uid="{2C984098-B9F5-481B-8E07-09291612DAAC}"/>
    <cellStyle name="Normal 2 37 7 3" xfId="13024" xr:uid="{B0D90ED6-3EE7-40D3-824B-2F6091722F7E}"/>
    <cellStyle name="Normal 2 37 7 3 2" xfId="13025" xr:uid="{AA2224D3-87E8-404A-944D-755FBA3046F3}"/>
    <cellStyle name="Normal 2 37 7 3 3" xfId="13026" xr:uid="{C63FC1BD-67EB-4390-8634-1F1269C1B81A}"/>
    <cellStyle name="Normal 2 37 7 4" xfId="13027" xr:uid="{68A3AD4C-94B0-49A6-8775-0F329244347A}"/>
    <cellStyle name="Normal 2 37 7 5" xfId="13028" xr:uid="{8D7B705C-2147-4365-B25B-992D1315B086}"/>
    <cellStyle name="Normal 2 37 8" xfId="13029" xr:uid="{EB3EC9D6-DE8F-4FA6-8C25-89D3ECE664BC}"/>
    <cellStyle name="Normal 2 37 8 2" xfId="13030" xr:uid="{151CFF00-8341-457E-8F98-D4F6C76BBF0D}"/>
    <cellStyle name="Normal 2 37 8 2 2" xfId="13031" xr:uid="{BC21C4C1-D14E-4AAF-8B5B-DB6CF748A889}"/>
    <cellStyle name="Normal 2 37 8 2 3" xfId="13032" xr:uid="{141AB656-E2CF-44CE-BF3C-E06C459E71CB}"/>
    <cellStyle name="Normal 2 37 8 3" xfId="13033" xr:uid="{9FCDB865-6FA2-49DC-BD9A-174FD4560896}"/>
    <cellStyle name="Normal 2 37 8 3 2" xfId="13034" xr:uid="{200F2E35-486C-43F8-9A01-743782D02459}"/>
    <cellStyle name="Normal 2 37 8 3 3" xfId="13035" xr:uid="{0F9BBBAA-F3F6-4E65-B5E9-7CB835DEA1DC}"/>
    <cellStyle name="Normal 2 37 8 4" xfId="13036" xr:uid="{205687AF-9597-42E7-B5A9-D4F5F7A3D776}"/>
    <cellStyle name="Normal 2 37 8 5" xfId="13037" xr:uid="{9EB34DC3-BA46-443C-A7C1-31D7A5DD5BD3}"/>
    <cellStyle name="Normal 2 37 9" xfId="13038" xr:uid="{168FFEAC-7B2F-46BF-B73A-EE0A04107BD7}"/>
    <cellStyle name="Normal 2 37 9 2" xfId="13039" xr:uid="{F7B252F5-A2FB-47BF-9D22-0BF1F8762191}"/>
    <cellStyle name="Normal 2 37 9 2 2" xfId="13040" xr:uid="{E5D05B8D-80E2-49B9-AF10-649630070FB8}"/>
    <cellStyle name="Normal 2 37 9 2 3" xfId="13041" xr:uid="{35ACFDC4-BDF0-4E72-AC50-415295D380E7}"/>
    <cellStyle name="Normal 2 37 9 3" xfId="13042" xr:uid="{9FE61838-EA7A-4871-93C1-B407B58F3FA2}"/>
    <cellStyle name="Normal 2 37 9 3 2" xfId="13043" xr:uid="{73F3CDD8-E25A-4588-B505-71775DF839BF}"/>
    <cellStyle name="Normal 2 37 9 3 3" xfId="13044" xr:uid="{1626FB6F-5A18-49ED-A2E9-516BB02EEB29}"/>
    <cellStyle name="Normal 2 37 9 4" xfId="13045" xr:uid="{0263A5F6-F8D4-45A2-8D3D-B9130ADB526D}"/>
    <cellStyle name="Normal 2 37 9 5" xfId="13046" xr:uid="{0F1EA54C-9340-48D9-AC8C-91DBC458D10B}"/>
    <cellStyle name="Normal 2 38" xfId="13047" xr:uid="{B18D2218-9B6D-413B-808C-FDFC4C3DA00C}"/>
    <cellStyle name="Normal 2 38 10" xfId="13048" xr:uid="{63ED25CF-FAE7-4640-9727-926FB857B7F6}"/>
    <cellStyle name="Normal 2 38 10 2" xfId="13049" xr:uid="{4274F0A7-A975-45C1-B18C-080651EF4485}"/>
    <cellStyle name="Normal 2 38 10 2 2" xfId="13050" xr:uid="{400516B1-CEDB-43A9-AD27-D8FEBB4EB195}"/>
    <cellStyle name="Normal 2 38 10 2 3" xfId="13051" xr:uid="{448D51FD-496D-4CC2-B8EB-B601C7109E8E}"/>
    <cellStyle name="Normal 2 38 10 3" xfId="13052" xr:uid="{2F53D5A2-0D85-42BC-BD3B-6A7F87423D07}"/>
    <cellStyle name="Normal 2 38 10 3 2" xfId="13053" xr:uid="{95CC2B54-E969-4B42-9862-1D19CC276443}"/>
    <cellStyle name="Normal 2 38 10 3 3" xfId="13054" xr:uid="{58FC67EF-156A-437F-BBE7-890BBF39A0B4}"/>
    <cellStyle name="Normal 2 38 10 4" xfId="13055" xr:uid="{BE32F08C-6A7A-4ABE-925C-24858C48F17F}"/>
    <cellStyle name="Normal 2 38 10 5" xfId="13056" xr:uid="{7E3B7342-07EC-44D5-AF9E-35456BF9647A}"/>
    <cellStyle name="Normal 2 38 11" xfId="13057" xr:uid="{924925FB-FF2F-4FBF-9283-92DC4561B37B}"/>
    <cellStyle name="Normal 2 38 11 2" xfId="13058" xr:uid="{2720C43B-F738-44B1-AF2D-46D796F6C325}"/>
    <cellStyle name="Normal 2 38 11 2 2" xfId="13059" xr:uid="{79548AF4-AF07-4770-A845-FDD10ADB690A}"/>
    <cellStyle name="Normal 2 38 11 2 3" xfId="13060" xr:uid="{6CAFDE2C-217F-4F2E-AAEC-C66A250C1AC7}"/>
    <cellStyle name="Normal 2 38 11 3" xfId="13061" xr:uid="{3D6A0881-D357-420D-94BE-A0F4E69EE3EE}"/>
    <cellStyle name="Normal 2 38 11 3 2" xfId="13062" xr:uid="{9AA364FE-0BDC-4E93-93C8-D3E00D7100A2}"/>
    <cellStyle name="Normal 2 38 11 3 3" xfId="13063" xr:uid="{76FCEF62-78B9-4A69-B6CB-C5270688709C}"/>
    <cellStyle name="Normal 2 38 11 4" xfId="13064" xr:uid="{827AA06A-3A99-4F21-BFEB-6081661FA059}"/>
    <cellStyle name="Normal 2 38 11 5" xfId="13065" xr:uid="{69DDC7D9-BD19-444C-95D8-4ECC57F831ED}"/>
    <cellStyle name="Normal 2 38 12" xfId="13066" xr:uid="{7DF227B0-735D-4219-B2DA-B37121E8E1CA}"/>
    <cellStyle name="Normal 2 38 12 2" xfId="13067" xr:uid="{270A4771-78B7-48E4-B321-70BFA27BC1E3}"/>
    <cellStyle name="Normal 2 38 12 2 2" xfId="13068" xr:uid="{F572ED17-2961-4D96-BB3C-8761E8DC3E3D}"/>
    <cellStyle name="Normal 2 38 12 2 3" xfId="13069" xr:uid="{727FD4F8-3207-4B8D-96A2-31EB3B4467FC}"/>
    <cellStyle name="Normal 2 38 12 3" xfId="13070" xr:uid="{8C2CF174-A55B-4BB4-B731-B43DA405D911}"/>
    <cellStyle name="Normal 2 38 12 3 2" xfId="13071" xr:uid="{BAF97E80-07F1-45CC-8AD4-718AAC2BE7E8}"/>
    <cellStyle name="Normal 2 38 12 3 3" xfId="13072" xr:uid="{380E1787-E1C7-4109-BB05-A05ED9BE9339}"/>
    <cellStyle name="Normal 2 38 12 4" xfId="13073" xr:uid="{05C6B47F-0774-4371-9C26-1E91187A9A22}"/>
    <cellStyle name="Normal 2 38 12 5" xfId="13074" xr:uid="{F011FF0C-BFC9-4042-9B2C-EEC329A0142F}"/>
    <cellStyle name="Normal 2 38 13" xfId="13075" xr:uid="{04D127FD-A447-4FE1-A6FA-CB03A4BB3604}"/>
    <cellStyle name="Normal 2 38 13 2" xfId="13076" xr:uid="{FD326A94-236B-4006-AC7D-371ACD4C3171}"/>
    <cellStyle name="Normal 2 38 13 2 2" xfId="13077" xr:uid="{68A1C408-B640-4A30-B691-641C6E039B93}"/>
    <cellStyle name="Normal 2 38 13 2 3" xfId="13078" xr:uid="{8C70938F-C812-4CA8-A3E0-D1ADB19F74C1}"/>
    <cellStyle name="Normal 2 38 13 3" xfId="13079" xr:uid="{91EE4D12-A12E-4A11-AF1C-7C529425EAB7}"/>
    <cellStyle name="Normal 2 38 13 3 2" xfId="13080" xr:uid="{389D45B0-FE6F-4EED-B93C-592DA8052BA0}"/>
    <cellStyle name="Normal 2 38 13 3 3" xfId="13081" xr:uid="{CD0F3F8B-B2C2-490B-9F0B-2A827937805F}"/>
    <cellStyle name="Normal 2 38 13 4" xfId="13082" xr:uid="{8D157410-8878-4781-8F56-C1382EB65C3D}"/>
    <cellStyle name="Normal 2 38 13 5" xfId="13083" xr:uid="{4D5B54A4-99E7-4876-B7FE-A96EEA428A7B}"/>
    <cellStyle name="Normal 2 38 14" xfId="13084" xr:uid="{21E924B0-660A-48D3-8791-72030D8B6B0C}"/>
    <cellStyle name="Normal 2 38 14 2" xfId="13085" xr:uid="{71B034B3-4728-411D-8D95-3B7BDA878F0E}"/>
    <cellStyle name="Normal 2 38 14 2 2" xfId="13086" xr:uid="{80A59984-3965-4416-AD63-0B91D5733AD4}"/>
    <cellStyle name="Normal 2 38 14 2 3" xfId="13087" xr:uid="{4DC364A7-E2F9-4E14-B8E8-68DBF8238A25}"/>
    <cellStyle name="Normal 2 38 14 3" xfId="13088" xr:uid="{2E058DE1-5388-4072-92EC-276687CA1851}"/>
    <cellStyle name="Normal 2 38 14 3 2" xfId="13089" xr:uid="{FD0FBF56-12AE-472D-B7E7-D62B51FA587B}"/>
    <cellStyle name="Normal 2 38 14 3 3" xfId="13090" xr:uid="{DFA80484-DF2E-4151-A3BC-04A8A46604AD}"/>
    <cellStyle name="Normal 2 38 14 4" xfId="13091" xr:uid="{66B0B111-DCA7-4E72-89BE-DD10F745B188}"/>
    <cellStyle name="Normal 2 38 14 5" xfId="13092" xr:uid="{9EA2DDC6-2A02-466F-834D-D26CE81F4063}"/>
    <cellStyle name="Normal 2 38 15" xfId="13093" xr:uid="{0CBAB72A-6479-44A8-BE05-94D301ED4C18}"/>
    <cellStyle name="Normal 2 38 15 2" xfId="13094" xr:uid="{DEC2B45B-45AD-4DF7-8B91-C7343EA9CEAA}"/>
    <cellStyle name="Normal 2 38 15 2 2" xfId="13095" xr:uid="{BE1DC02C-0BB5-4AC1-8CA8-69C861116CB1}"/>
    <cellStyle name="Normal 2 38 15 2 3" xfId="13096" xr:uid="{04096663-9828-4B93-8CC0-B22F28830596}"/>
    <cellStyle name="Normal 2 38 15 3" xfId="13097" xr:uid="{E352FB84-58AA-46E6-B0B1-BDAAE229D326}"/>
    <cellStyle name="Normal 2 38 15 3 2" xfId="13098" xr:uid="{7C4B7249-34C5-4423-AA37-88708DBB81E7}"/>
    <cellStyle name="Normal 2 38 15 3 3" xfId="13099" xr:uid="{4ABCCFBB-AD87-4A2A-AB7D-6190365CE385}"/>
    <cellStyle name="Normal 2 38 15 4" xfId="13100" xr:uid="{27616661-580E-4386-9948-F214A149C500}"/>
    <cellStyle name="Normal 2 38 15 5" xfId="13101" xr:uid="{1E42A68F-F5A7-4B61-81B0-C73F88A5DA2A}"/>
    <cellStyle name="Normal 2 38 16" xfId="13102" xr:uid="{58BC015A-5F26-4CE1-89E3-7356E158EC90}"/>
    <cellStyle name="Normal 2 38 16 2" xfId="13103" xr:uid="{670814E6-B33D-4D9F-857A-ED8C04C6B525}"/>
    <cellStyle name="Normal 2 38 16 2 2" xfId="13104" xr:uid="{8A735ADD-FEA4-47F5-AB76-F55FB10BBE27}"/>
    <cellStyle name="Normal 2 38 16 2 3" xfId="13105" xr:uid="{5A59FFD8-A0C2-422B-99F5-97415442EA5B}"/>
    <cellStyle name="Normal 2 38 16 3" xfId="13106" xr:uid="{B4FBFAE1-CC32-43C1-9700-F614CE7CFBE8}"/>
    <cellStyle name="Normal 2 38 16 3 2" xfId="13107" xr:uid="{5481DEE8-6093-4484-B887-1C1C589125EA}"/>
    <cellStyle name="Normal 2 38 16 3 3" xfId="13108" xr:uid="{E6904808-F3F8-4E7B-AB3B-57E24F953EAD}"/>
    <cellStyle name="Normal 2 38 16 4" xfId="13109" xr:uid="{FE32132A-8E7B-4CCB-A8D2-F3E972DA0E47}"/>
    <cellStyle name="Normal 2 38 16 5" xfId="13110" xr:uid="{F456A886-22A7-4CB4-A13B-5E1C51388E9C}"/>
    <cellStyle name="Normal 2 38 17" xfId="13111" xr:uid="{DE4C08D2-88BB-42E0-A8A4-927FB784CACD}"/>
    <cellStyle name="Normal 2 38 17 2" xfId="13112" xr:uid="{A045B1AC-5B70-4ADF-A7B2-9A3E99D135E0}"/>
    <cellStyle name="Normal 2 38 17 2 2" xfId="13113" xr:uid="{2767807C-D8AA-474D-AF0A-09971983ACDD}"/>
    <cellStyle name="Normal 2 38 17 2 3" xfId="13114" xr:uid="{3AAF1881-C052-4A95-9B06-18E3C42C9EC9}"/>
    <cellStyle name="Normal 2 38 17 3" xfId="13115" xr:uid="{24D3A6EB-01D3-4A5A-880E-A30451B6A8E5}"/>
    <cellStyle name="Normal 2 38 17 3 2" xfId="13116" xr:uid="{7AE90614-C01C-4313-B5B7-88B2B7AFB124}"/>
    <cellStyle name="Normal 2 38 17 3 3" xfId="13117" xr:uid="{EC174441-2950-4F98-9020-D2C651CAFA96}"/>
    <cellStyle name="Normal 2 38 17 4" xfId="13118" xr:uid="{D23713B5-FDEE-4AEA-B7C4-6B7DEDC9AC1A}"/>
    <cellStyle name="Normal 2 38 17 5" xfId="13119" xr:uid="{4E1D02DF-8370-4E0E-8AB5-037B6B9D3441}"/>
    <cellStyle name="Normal 2 38 18" xfId="13120" xr:uid="{BC310D6C-D1A7-403B-A146-2B18CA74290F}"/>
    <cellStyle name="Normal 2 38 18 2" xfId="13121" xr:uid="{390FBA85-6E5D-418A-A63C-9690F00A79F6}"/>
    <cellStyle name="Normal 2 38 18 2 2" xfId="13122" xr:uid="{672D8459-ACFC-41FA-948E-503FB2EE2B9B}"/>
    <cellStyle name="Normal 2 38 18 2 3" xfId="13123" xr:uid="{47437669-AE77-40D7-B61F-776DD7B22CB7}"/>
    <cellStyle name="Normal 2 38 18 3" xfId="13124" xr:uid="{E9D2B65E-D95D-4A4C-9739-AD549AED0563}"/>
    <cellStyle name="Normal 2 38 18 3 2" xfId="13125" xr:uid="{8617BF73-7E58-47AE-BD21-268E808308B5}"/>
    <cellStyle name="Normal 2 38 18 3 3" xfId="13126" xr:uid="{890B205B-B759-49AF-BD11-13F17BAFF08B}"/>
    <cellStyle name="Normal 2 38 18 4" xfId="13127" xr:uid="{75348D7C-3C27-4FF9-9595-70EDE90A7C2F}"/>
    <cellStyle name="Normal 2 38 18 5" xfId="13128" xr:uid="{B070B011-7355-4347-B00C-79B01133ECE6}"/>
    <cellStyle name="Normal 2 38 19" xfId="13129" xr:uid="{A2057B53-E5CD-4BEE-AE19-6B09B4AC9539}"/>
    <cellStyle name="Normal 2 38 19 2" xfId="13130" xr:uid="{34939D0E-C57C-4D71-A31E-15621B73B6B6}"/>
    <cellStyle name="Normal 2 38 19 2 2" xfId="13131" xr:uid="{AB8F4170-4074-439B-ABA1-75101A14E7FB}"/>
    <cellStyle name="Normal 2 38 19 2 3" xfId="13132" xr:uid="{3A2AFCFC-6B38-456E-8A3D-E1F8A601C5BD}"/>
    <cellStyle name="Normal 2 38 19 3" xfId="13133" xr:uid="{DE8EEF6B-15B6-433D-9CE5-104A1A3A00A9}"/>
    <cellStyle name="Normal 2 38 19 3 2" xfId="13134" xr:uid="{D6EC738B-4481-46A9-A3F5-D305138F7C5A}"/>
    <cellStyle name="Normal 2 38 19 3 3" xfId="13135" xr:uid="{943DF975-6895-4BD4-B6CE-7D39E7AD2A59}"/>
    <cellStyle name="Normal 2 38 19 4" xfId="13136" xr:uid="{243F98A8-2D26-4E56-BF8E-4BF34D77A665}"/>
    <cellStyle name="Normal 2 38 19 5" xfId="13137" xr:uid="{BEA425D3-F953-4853-8E06-139CBF8C578B}"/>
    <cellStyle name="Normal 2 38 2" xfId="13138" xr:uid="{A76E3D8F-5D2D-49C1-A998-310363DDEFF5}"/>
    <cellStyle name="Normal 2 38 2 2" xfId="13139" xr:uid="{E72894FF-6B65-41E4-8361-79B88DDC67C9}"/>
    <cellStyle name="Normal 2 38 2 2 2" xfId="13140" xr:uid="{37FC3BED-9EEA-43E9-B2AC-5549265EB55E}"/>
    <cellStyle name="Normal 2 38 2 2 3" xfId="13141" xr:uid="{457039FC-ECBB-41E1-A39F-230F167BAAF6}"/>
    <cellStyle name="Normal 2 38 2 3" xfId="13142" xr:uid="{CCA2A983-FF5F-498E-87E1-56BB05080919}"/>
    <cellStyle name="Normal 2 38 2 3 2" xfId="13143" xr:uid="{2733A5E4-401A-4B09-A6A2-BD90C80FE7E2}"/>
    <cellStyle name="Normal 2 38 2 3 3" xfId="13144" xr:uid="{091F12A3-207D-41E4-B57E-A270E5C93A2F}"/>
    <cellStyle name="Normal 2 38 2 4" xfId="13145" xr:uid="{FB5173BB-4165-4168-900C-FF6DDD7CB96E}"/>
    <cellStyle name="Normal 2 38 2 5" xfId="13146" xr:uid="{932BDC5E-386D-43EB-8DB0-AE04B7C8E0E8}"/>
    <cellStyle name="Normal 2 38 20" xfId="13147" xr:uid="{94159C54-2125-40FC-A4B8-984048778232}"/>
    <cellStyle name="Normal 2 38 20 2" xfId="13148" xr:uid="{151C3943-39A2-4A03-9F9A-F95D66126CC0}"/>
    <cellStyle name="Normal 2 38 20 2 2" xfId="13149" xr:uid="{AA0FDD40-C3D2-4AE3-A8BA-332961CF3CDB}"/>
    <cellStyle name="Normal 2 38 20 2 3" xfId="13150" xr:uid="{36F9C256-2396-49D2-AFBE-9C569A28AD0D}"/>
    <cellStyle name="Normal 2 38 20 3" xfId="13151" xr:uid="{D572E22A-B5F2-404D-8BD8-C5BD71975818}"/>
    <cellStyle name="Normal 2 38 20 3 2" xfId="13152" xr:uid="{1D350503-E3CB-4F77-9EE8-55CBD141167A}"/>
    <cellStyle name="Normal 2 38 20 3 3" xfId="13153" xr:uid="{8E32C754-AE8A-4817-BE6E-96B6AC6DC588}"/>
    <cellStyle name="Normal 2 38 20 4" xfId="13154" xr:uid="{BA4D2DC4-4509-481A-B864-BCC108273D5F}"/>
    <cellStyle name="Normal 2 38 20 5" xfId="13155" xr:uid="{04279F86-5F6F-412D-B24C-908F54126155}"/>
    <cellStyle name="Normal 2 38 21" xfId="13156" xr:uid="{BC685C7A-0168-4422-9CBC-86B11B9B3C7B}"/>
    <cellStyle name="Normal 2 38 21 2" xfId="13157" xr:uid="{82B24699-D92B-4624-BB1F-E605D9BA7879}"/>
    <cellStyle name="Normal 2 38 21 2 2" xfId="13158" xr:uid="{F8BFE201-7D5A-4A0E-8810-868AC107947F}"/>
    <cellStyle name="Normal 2 38 21 2 3" xfId="13159" xr:uid="{0BCC7830-A447-476C-8A7B-F5BEEF34FB8F}"/>
    <cellStyle name="Normal 2 38 21 3" xfId="13160" xr:uid="{46434C05-0AAC-41A7-8302-2BDBA19C14CF}"/>
    <cellStyle name="Normal 2 38 21 3 2" xfId="13161" xr:uid="{1B9D1237-EDF9-4264-B7CE-0E5F9D42B678}"/>
    <cellStyle name="Normal 2 38 21 3 3" xfId="13162" xr:uid="{15BCECD5-0E28-4AF4-874F-00B7C9AF7D6F}"/>
    <cellStyle name="Normal 2 38 21 4" xfId="13163" xr:uid="{1087DA77-E5CC-43EA-956C-660CE1DA59D5}"/>
    <cellStyle name="Normal 2 38 21 5" xfId="13164" xr:uid="{E16EDE8A-FF1E-4D93-A099-53827E8C31A3}"/>
    <cellStyle name="Normal 2 38 22" xfId="13165" xr:uid="{66FB62DC-40D5-4B14-A4A1-767A79158882}"/>
    <cellStyle name="Normal 2 38 22 2" xfId="13166" xr:uid="{4106708D-9ACF-4A7D-A26B-B02A7275DEC3}"/>
    <cellStyle name="Normal 2 38 22 2 2" xfId="13167" xr:uid="{C6DF65E9-EDC9-4953-BD2E-6A9C1A5BE7D8}"/>
    <cellStyle name="Normal 2 38 22 2 3" xfId="13168" xr:uid="{6D36E398-6CC8-429F-A82F-EE3B2E380B0D}"/>
    <cellStyle name="Normal 2 38 22 3" xfId="13169" xr:uid="{51CB7B89-4015-4C35-8A2C-09D3F8D8341A}"/>
    <cellStyle name="Normal 2 38 22 3 2" xfId="13170" xr:uid="{B3A48D6A-9E71-4D0E-A3F6-2FCF1A9DC94C}"/>
    <cellStyle name="Normal 2 38 22 3 3" xfId="13171" xr:uid="{13675F49-38D4-4B16-A57E-4D7B9107D2B0}"/>
    <cellStyle name="Normal 2 38 22 4" xfId="13172" xr:uid="{E94B8C4D-CA51-4DDA-8A5A-9730D509B0E5}"/>
    <cellStyle name="Normal 2 38 22 5" xfId="13173" xr:uid="{57BCFAB5-1A2E-4CD7-A313-F43B96269132}"/>
    <cellStyle name="Normal 2 38 23" xfId="13174" xr:uid="{B7581400-492D-4CEB-9731-DB450AF13523}"/>
    <cellStyle name="Normal 2 38 23 2" xfId="13175" xr:uid="{44B34736-487F-4CD2-A35B-46A4B2BAF605}"/>
    <cellStyle name="Normal 2 38 23 2 2" xfId="13176" xr:uid="{CCE743FC-1FEC-4988-8AC6-68A1DF893CF0}"/>
    <cellStyle name="Normal 2 38 23 2 3" xfId="13177" xr:uid="{EA2711C1-933B-499D-8C92-6150248B9B2E}"/>
    <cellStyle name="Normal 2 38 23 3" xfId="13178" xr:uid="{E7737000-DA6B-4E22-B3FA-632EBE47B292}"/>
    <cellStyle name="Normal 2 38 23 3 2" xfId="13179" xr:uid="{C3DA707B-932C-47A7-9381-834E629AD94C}"/>
    <cellStyle name="Normal 2 38 23 3 3" xfId="13180" xr:uid="{56C0824F-129A-491B-8862-351A73499FE5}"/>
    <cellStyle name="Normal 2 38 23 4" xfId="13181" xr:uid="{8E3CE24B-3D1F-406A-8044-BAC889B5F3C1}"/>
    <cellStyle name="Normal 2 38 23 5" xfId="13182" xr:uid="{EA47F55D-087E-465B-B33E-8F15EBA16432}"/>
    <cellStyle name="Normal 2 38 24" xfId="13183" xr:uid="{6F5BA9A0-EDFE-4BAA-8104-F97C519260A2}"/>
    <cellStyle name="Normal 2 38 24 2" xfId="13184" xr:uid="{6F81DA5A-CE12-4F75-8442-8CACF23F4AEB}"/>
    <cellStyle name="Normal 2 38 24 3" xfId="13185" xr:uid="{C80C9010-E5A1-419D-9A3D-2978462A56C6}"/>
    <cellStyle name="Normal 2 38 25" xfId="13186" xr:uid="{F23B9A00-448D-43C3-94A3-86F6271F8909}"/>
    <cellStyle name="Normal 2 38 25 2" xfId="13187" xr:uid="{055FED20-98D3-4D65-A9A9-D22479DC2D11}"/>
    <cellStyle name="Normal 2 38 25 3" xfId="13188" xr:uid="{C110E3DA-7C52-4D0C-8E95-84AE975D3B4A}"/>
    <cellStyle name="Normal 2 38 26" xfId="13189" xr:uid="{BE513771-56F0-4B90-907D-FA5392A7E836}"/>
    <cellStyle name="Normal 2 38 27" xfId="13190" xr:uid="{F0F17B30-5B2A-4F3E-9660-A2BE7AE3CBE3}"/>
    <cellStyle name="Normal 2 38 3" xfId="13191" xr:uid="{D7BBC4DE-1234-49B1-A97B-85146642D90D}"/>
    <cellStyle name="Normal 2 38 3 2" xfId="13192" xr:uid="{8CBBA69C-C62E-4C10-8349-60842FDCAC3A}"/>
    <cellStyle name="Normal 2 38 3 2 2" xfId="13193" xr:uid="{5BE0DB3A-9BE2-47FE-A154-0739C46653F8}"/>
    <cellStyle name="Normal 2 38 3 2 3" xfId="13194" xr:uid="{8225FE7C-F144-43EE-97DA-9EC3CA461479}"/>
    <cellStyle name="Normal 2 38 3 3" xfId="13195" xr:uid="{EAA86754-0729-42F9-9730-9C99F7F1D95B}"/>
    <cellStyle name="Normal 2 38 3 3 2" xfId="13196" xr:uid="{C2784BE0-C9BA-4E41-9FB5-1D88BFFE3EE2}"/>
    <cellStyle name="Normal 2 38 3 3 3" xfId="13197" xr:uid="{020FC1E7-F257-4AF7-88E3-88A73D40570B}"/>
    <cellStyle name="Normal 2 38 3 4" xfId="13198" xr:uid="{E58F9027-6C06-402D-A072-067B5C0189C4}"/>
    <cellStyle name="Normal 2 38 3 5" xfId="13199" xr:uid="{AD9A7D02-3E53-44E4-B983-E0EC1C1FBE8C}"/>
    <cellStyle name="Normal 2 38 4" xfId="13200" xr:uid="{9BAA9065-B1CE-4CC5-96FE-D6E82D423BB3}"/>
    <cellStyle name="Normal 2 38 4 2" xfId="13201" xr:uid="{55E66F67-7CC7-4364-B461-AA624F29A9F9}"/>
    <cellStyle name="Normal 2 38 4 2 2" xfId="13202" xr:uid="{1C87EBE6-E386-47C2-A9A0-E76AA1AE09C7}"/>
    <cellStyle name="Normal 2 38 4 2 3" xfId="13203" xr:uid="{4C5E67E5-80DB-49D7-A5B9-10048CBF174A}"/>
    <cellStyle name="Normal 2 38 4 3" xfId="13204" xr:uid="{66016276-AE18-4B6C-8777-95F5119F2E87}"/>
    <cellStyle name="Normal 2 38 4 3 2" xfId="13205" xr:uid="{58EBEBD0-7AAC-4E8C-A76F-437AF0FC38C9}"/>
    <cellStyle name="Normal 2 38 4 3 3" xfId="13206" xr:uid="{93653555-1FF9-469B-8068-D9B657587A1E}"/>
    <cellStyle name="Normal 2 38 4 4" xfId="13207" xr:uid="{95AD5979-AB80-4B91-9EF0-F87E5C5AC99E}"/>
    <cellStyle name="Normal 2 38 4 5" xfId="13208" xr:uid="{E9AC7B62-3E7A-40E4-9CEC-EFFB0827EBA8}"/>
    <cellStyle name="Normal 2 38 5" xfId="13209" xr:uid="{503E919C-8E47-4CED-9CF3-0AB86401FE26}"/>
    <cellStyle name="Normal 2 38 5 2" xfId="13210" xr:uid="{B3D6F022-1510-4490-A3FA-872530275030}"/>
    <cellStyle name="Normal 2 38 5 2 2" xfId="13211" xr:uid="{3BB696BC-D51C-4FEF-8E86-CCEEE234F3F5}"/>
    <cellStyle name="Normal 2 38 5 2 3" xfId="13212" xr:uid="{530F3686-396D-46B4-BF38-0CA826E32BBA}"/>
    <cellStyle name="Normal 2 38 5 3" xfId="13213" xr:uid="{43FB41B9-CF2B-46C9-BCE4-C5723F78A185}"/>
    <cellStyle name="Normal 2 38 5 3 2" xfId="13214" xr:uid="{3A83225C-4DE8-446B-8083-AFC156FB1C76}"/>
    <cellStyle name="Normal 2 38 5 3 3" xfId="13215" xr:uid="{B9102D1B-92B8-4419-A3D3-99F025286FB9}"/>
    <cellStyle name="Normal 2 38 5 4" xfId="13216" xr:uid="{32B37917-DB53-4ACF-AED3-C5EE3F0A742F}"/>
    <cellStyle name="Normal 2 38 5 5" xfId="13217" xr:uid="{E8BA13AA-6A63-42E0-BF54-180DB9C31069}"/>
    <cellStyle name="Normal 2 38 6" xfId="13218" xr:uid="{706577FE-170F-46B4-80AA-29DF07F451D2}"/>
    <cellStyle name="Normal 2 38 6 2" xfId="13219" xr:uid="{738C9C4A-FE7F-4707-9DCE-7F57C5788FF0}"/>
    <cellStyle name="Normal 2 38 6 2 2" xfId="13220" xr:uid="{840F7E11-1097-414B-8D59-48B947DD0744}"/>
    <cellStyle name="Normal 2 38 6 2 3" xfId="13221" xr:uid="{ADA0C3AA-FB55-4CAD-A585-62A111808954}"/>
    <cellStyle name="Normal 2 38 6 3" xfId="13222" xr:uid="{5E1803DA-DA8D-4CC4-AC76-6EC010A89374}"/>
    <cellStyle name="Normal 2 38 6 3 2" xfId="13223" xr:uid="{36846EA2-6540-4304-9625-70BB2DEBA4AB}"/>
    <cellStyle name="Normal 2 38 6 3 3" xfId="13224" xr:uid="{C1A0BD7B-F93E-4F07-B4A6-95A859373557}"/>
    <cellStyle name="Normal 2 38 6 4" xfId="13225" xr:uid="{E25D9A36-30D6-44E0-87E4-249DE48207AD}"/>
    <cellStyle name="Normal 2 38 6 5" xfId="13226" xr:uid="{7ECBE47E-632A-464C-91FC-FC2FFCE362F8}"/>
    <cellStyle name="Normal 2 38 7" xfId="13227" xr:uid="{F4498ACA-9989-4C75-81F1-B19186BD3C39}"/>
    <cellStyle name="Normal 2 38 7 2" xfId="13228" xr:uid="{9160C3AB-83FD-4216-A7B9-9F908F53968B}"/>
    <cellStyle name="Normal 2 38 7 2 2" xfId="13229" xr:uid="{734D3C77-C7BB-440A-A1E4-D89BA724F901}"/>
    <cellStyle name="Normal 2 38 7 2 3" xfId="13230" xr:uid="{B10775BB-C9B3-451A-8CD3-87695D2B05D2}"/>
    <cellStyle name="Normal 2 38 7 3" xfId="13231" xr:uid="{814806B0-8483-44EF-B8AA-86D90C741357}"/>
    <cellStyle name="Normal 2 38 7 3 2" xfId="13232" xr:uid="{2DAB8069-BCD9-465E-AF7B-FCF5D4D8249B}"/>
    <cellStyle name="Normal 2 38 7 3 3" xfId="13233" xr:uid="{A5D5D120-1725-425A-8F66-5869470D4479}"/>
    <cellStyle name="Normal 2 38 7 4" xfId="13234" xr:uid="{5B40CE01-3AB6-486F-861D-9852E7EDCC9B}"/>
    <cellStyle name="Normal 2 38 7 5" xfId="13235" xr:uid="{4148F581-8A1A-4D8E-96C4-8D01FC431C86}"/>
    <cellStyle name="Normal 2 38 8" xfId="13236" xr:uid="{B3BC8E91-3AAD-4F9C-B9DF-33A72FC960DD}"/>
    <cellStyle name="Normal 2 38 8 2" xfId="13237" xr:uid="{8261B1B2-7358-422F-9B1E-9A4718485D10}"/>
    <cellStyle name="Normal 2 38 8 2 2" xfId="13238" xr:uid="{8500B81F-08AA-4864-899A-47C126CB6D69}"/>
    <cellStyle name="Normal 2 38 8 2 3" xfId="13239" xr:uid="{C42F6765-2D60-4B50-8F24-B9ACE6E6A89F}"/>
    <cellStyle name="Normal 2 38 8 3" xfId="13240" xr:uid="{5E6CD347-F172-4CFD-BDB6-F5555D748B6D}"/>
    <cellStyle name="Normal 2 38 8 3 2" xfId="13241" xr:uid="{5ABF52E3-4AB1-4741-82F6-BCB580F3D7AD}"/>
    <cellStyle name="Normal 2 38 8 3 3" xfId="13242" xr:uid="{E9B8AA13-B479-42F1-95E9-279DC5C18112}"/>
    <cellStyle name="Normal 2 38 8 4" xfId="13243" xr:uid="{7718B82C-E5BB-435E-B884-6D9B4DA35A3D}"/>
    <cellStyle name="Normal 2 38 8 5" xfId="13244" xr:uid="{3AEDFFA6-F0B5-425C-88C6-84C8DE8D172F}"/>
    <cellStyle name="Normal 2 38 9" xfId="13245" xr:uid="{921191B2-0CCD-44BE-9D49-6D9A47CD3566}"/>
    <cellStyle name="Normal 2 38 9 2" xfId="13246" xr:uid="{5CFBB284-7648-4825-8C3E-3118AB4040F6}"/>
    <cellStyle name="Normal 2 38 9 2 2" xfId="13247" xr:uid="{FA17403B-8C20-4F97-BBF7-4D6C64DAEC8E}"/>
    <cellStyle name="Normal 2 38 9 2 3" xfId="13248" xr:uid="{728FCFC3-6179-440E-A6F2-FE103D1C48FE}"/>
    <cellStyle name="Normal 2 38 9 3" xfId="13249" xr:uid="{49D8EAD2-8B97-4C35-8E3F-6F4B36C57CA4}"/>
    <cellStyle name="Normal 2 38 9 3 2" xfId="13250" xr:uid="{8D49492B-7CCF-430E-AA13-16CF5091A2C8}"/>
    <cellStyle name="Normal 2 38 9 3 3" xfId="13251" xr:uid="{92F4BA6D-5555-4A21-9086-19131284BE8F}"/>
    <cellStyle name="Normal 2 38 9 4" xfId="13252" xr:uid="{2952ED31-2977-46B5-93E2-F292E3CA2BC4}"/>
    <cellStyle name="Normal 2 38 9 5" xfId="13253" xr:uid="{3CEB0DC1-6EC5-46F2-8ABB-5232753034E8}"/>
    <cellStyle name="Normal 2 39" xfId="13254" xr:uid="{D5C08542-FDA1-4B81-A727-97C2588BE1B2}"/>
    <cellStyle name="Normal 2 39 10" xfId="13255" xr:uid="{0469D822-8DBF-42FF-9DF8-E6FEE8973FA1}"/>
    <cellStyle name="Normal 2 39 10 2" xfId="13256" xr:uid="{7BD5E8CA-C2DE-48B1-B12D-2A1FC3BE1AE1}"/>
    <cellStyle name="Normal 2 39 10 2 2" xfId="13257" xr:uid="{D31971AE-21F0-446E-9A0B-C6AD7BA2A68D}"/>
    <cellStyle name="Normal 2 39 10 2 3" xfId="13258" xr:uid="{BE550392-5F52-456D-A0DD-896E7B292DB2}"/>
    <cellStyle name="Normal 2 39 10 3" xfId="13259" xr:uid="{1832A608-9682-4284-87A4-80230C0EF427}"/>
    <cellStyle name="Normal 2 39 10 3 2" xfId="13260" xr:uid="{0CAF454E-7AAE-4FE2-826F-084CD32AD9B5}"/>
    <cellStyle name="Normal 2 39 10 3 3" xfId="13261" xr:uid="{F29C4028-CF7C-4C98-BE7C-4ADEBFF4684D}"/>
    <cellStyle name="Normal 2 39 10 4" xfId="13262" xr:uid="{D59AE943-4026-4ECB-9114-F8DD33CED697}"/>
    <cellStyle name="Normal 2 39 10 5" xfId="13263" xr:uid="{FF7B8EF7-A48B-415F-BECF-B221517C6017}"/>
    <cellStyle name="Normal 2 39 11" xfId="13264" xr:uid="{B5AFDF6D-DB03-40D2-A5FD-B9A8C9434E53}"/>
    <cellStyle name="Normal 2 39 11 2" xfId="13265" xr:uid="{CAA6F089-8D8F-4C05-819C-61E0BCFB95EB}"/>
    <cellStyle name="Normal 2 39 11 2 2" xfId="13266" xr:uid="{C96EF4C4-FFB5-44ED-A705-7E6C1C20E76D}"/>
    <cellStyle name="Normal 2 39 11 2 3" xfId="13267" xr:uid="{2F079512-182B-41EB-9E9B-4A81F871F86F}"/>
    <cellStyle name="Normal 2 39 11 3" xfId="13268" xr:uid="{B4633189-071B-45F7-A6B0-2D9CEBB7CF51}"/>
    <cellStyle name="Normal 2 39 11 3 2" xfId="13269" xr:uid="{36705560-9CC7-4706-A939-C13404AD6122}"/>
    <cellStyle name="Normal 2 39 11 3 3" xfId="13270" xr:uid="{D73CB48D-3E87-4FB1-A620-1CCCDBFBD919}"/>
    <cellStyle name="Normal 2 39 11 4" xfId="13271" xr:uid="{B499A88F-1C16-45AE-B2E7-5A807A7D2FB4}"/>
    <cellStyle name="Normal 2 39 11 5" xfId="13272" xr:uid="{6CEB440B-B280-43A8-8A8E-5E513D28F471}"/>
    <cellStyle name="Normal 2 39 12" xfId="13273" xr:uid="{5AAE9929-D71D-48ED-8837-8392B8745F3A}"/>
    <cellStyle name="Normal 2 39 12 2" xfId="13274" xr:uid="{B150E598-893E-4EBE-B7D1-BE295B599F89}"/>
    <cellStyle name="Normal 2 39 12 2 2" xfId="13275" xr:uid="{EA59A986-0EEE-4D63-917E-EB9D3FB0ABDA}"/>
    <cellStyle name="Normal 2 39 12 2 3" xfId="13276" xr:uid="{BF0B1186-F621-4E8A-8A26-5DB3409C51F1}"/>
    <cellStyle name="Normal 2 39 12 3" xfId="13277" xr:uid="{C6D32BBA-75B9-4DA2-ACD7-98D54AA2BF2C}"/>
    <cellStyle name="Normal 2 39 12 3 2" xfId="13278" xr:uid="{040D7B99-4864-40C1-8C65-B69F4C8A2C2E}"/>
    <cellStyle name="Normal 2 39 12 3 3" xfId="13279" xr:uid="{12282ED3-DEE4-4E76-9935-1F1708951706}"/>
    <cellStyle name="Normal 2 39 12 4" xfId="13280" xr:uid="{0E6D8D2E-3F85-4D8A-A5BC-0983679A2387}"/>
    <cellStyle name="Normal 2 39 12 5" xfId="13281" xr:uid="{2FC85244-EE74-4C94-BA56-76C737AF650D}"/>
    <cellStyle name="Normal 2 39 13" xfId="13282" xr:uid="{2DF34247-C795-46B4-BEBC-52A202A074BF}"/>
    <cellStyle name="Normal 2 39 13 2" xfId="13283" xr:uid="{30621CE2-3D21-4AB6-B2D4-9596FA8D960F}"/>
    <cellStyle name="Normal 2 39 13 2 2" xfId="13284" xr:uid="{CAAA0C78-C233-499E-BA84-3609A4414802}"/>
    <cellStyle name="Normal 2 39 13 2 3" xfId="13285" xr:uid="{23397240-2028-4047-89A7-B95A1AC85FE8}"/>
    <cellStyle name="Normal 2 39 13 3" xfId="13286" xr:uid="{125D6836-4045-4F17-AF39-DB3193B4D597}"/>
    <cellStyle name="Normal 2 39 13 3 2" xfId="13287" xr:uid="{DFE6D6AC-0883-4D4B-AE7B-DA5D75C8ED6B}"/>
    <cellStyle name="Normal 2 39 13 3 3" xfId="13288" xr:uid="{DAD7BB7B-F2E0-48B1-A60A-F54B32460068}"/>
    <cellStyle name="Normal 2 39 13 4" xfId="13289" xr:uid="{D0AEBE33-703C-4CEF-967A-EF719C1E3FFC}"/>
    <cellStyle name="Normal 2 39 13 5" xfId="13290" xr:uid="{BEF4AD20-F11F-4B39-898E-36060EF769A4}"/>
    <cellStyle name="Normal 2 39 14" xfId="13291" xr:uid="{DDA83C5E-3537-4FCE-9144-3EBF775ACF4F}"/>
    <cellStyle name="Normal 2 39 14 2" xfId="13292" xr:uid="{98FA852C-AE12-40E2-8D75-D4BDE6F5625F}"/>
    <cellStyle name="Normal 2 39 14 2 2" xfId="13293" xr:uid="{05086695-8321-49E3-B9E2-80483116661B}"/>
    <cellStyle name="Normal 2 39 14 2 3" xfId="13294" xr:uid="{1FE8466A-B9F5-4454-AEAF-3BBD299AECA9}"/>
    <cellStyle name="Normal 2 39 14 3" xfId="13295" xr:uid="{81C6F30D-C14B-4A59-9C03-50C14361F147}"/>
    <cellStyle name="Normal 2 39 14 3 2" xfId="13296" xr:uid="{99529CBF-D2DF-492E-9CAA-31BB6ECA6E8D}"/>
    <cellStyle name="Normal 2 39 14 3 3" xfId="13297" xr:uid="{6582B883-07CB-4E1C-B3FF-DF68EFA7F015}"/>
    <cellStyle name="Normal 2 39 14 4" xfId="13298" xr:uid="{F4764131-421F-468F-9382-7C1F388DD9D3}"/>
    <cellStyle name="Normal 2 39 14 5" xfId="13299" xr:uid="{0B451A5D-D140-4F79-AABD-E0B244A8E2FD}"/>
    <cellStyle name="Normal 2 39 15" xfId="13300" xr:uid="{4C005933-4F53-4CC7-A2F6-3020B2659A1D}"/>
    <cellStyle name="Normal 2 39 15 2" xfId="13301" xr:uid="{5F5E595E-60A0-45BF-8C1A-DF62EB5ECE28}"/>
    <cellStyle name="Normal 2 39 15 2 2" xfId="13302" xr:uid="{1BFDAF2A-5137-4B0A-B58D-E886618C56C0}"/>
    <cellStyle name="Normal 2 39 15 2 3" xfId="13303" xr:uid="{F250E49D-A11A-4FD3-A6CC-5D1B3FB6518F}"/>
    <cellStyle name="Normal 2 39 15 3" xfId="13304" xr:uid="{091EF24A-62A2-47E1-A65E-1B847859EEC7}"/>
    <cellStyle name="Normal 2 39 15 3 2" xfId="13305" xr:uid="{1538B61D-8023-42CA-A3D6-F17D0DD188E7}"/>
    <cellStyle name="Normal 2 39 15 3 3" xfId="13306" xr:uid="{936A8954-48BC-4C0F-BE64-D40F39899D55}"/>
    <cellStyle name="Normal 2 39 15 4" xfId="13307" xr:uid="{0F7E77CF-1D56-425E-A33D-3385F4E79A9B}"/>
    <cellStyle name="Normal 2 39 15 5" xfId="13308" xr:uid="{BED760EF-6ADB-4BD7-A833-70DC2E0BF028}"/>
    <cellStyle name="Normal 2 39 16" xfId="13309" xr:uid="{A3668A6C-5A29-490F-A345-91F29453AF1F}"/>
    <cellStyle name="Normal 2 39 16 2" xfId="13310" xr:uid="{3BC78A96-F36D-451C-ACE8-5B86A7B85415}"/>
    <cellStyle name="Normal 2 39 16 2 2" xfId="13311" xr:uid="{76EC3231-04F1-428D-AD06-1CB2F4941850}"/>
    <cellStyle name="Normal 2 39 16 2 3" xfId="13312" xr:uid="{8C09A9B9-34C2-4861-8F48-508340794D1A}"/>
    <cellStyle name="Normal 2 39 16 3" xfId="13313" xr:uid="{8FE89642-59D7-4651-8E56-6974DD731423}"/>
    <cellStyle name="Normal 2 39 16 3 2" xfId="13314" xr:uid="{6C755BA7-0230-46AA-9F55-231AF5559D67}"/>
    <cellStyle name="Normal 2 39 16 3 3" xfId="13315" xr:uid="{B947F4C0-96CB-4209-BBE7-C9804F78DE22}"/>
    <cellStyle name="Normal 2 39 16 4" xfId="13316" xr:uid="{BE98D5E3-BEEC-45C9-A448-D7B66068322C}"/>
    <cellStyle name="Normal 2 39 16 5" xfId="13317" xr:uid="{7A397FD2-6111-4F8B-BFDC-40725AC60ACE}"/>
    <cellStyle name="Normal 2 39 17" xfId="13318" xr:uid="{B0B70A96-FFB0-41C4-B00C-F10F92420AE4}"/>
    <cellStyle name="Normal 2 39 17 2" xfId="13319" xr:uid="{E8A859A1-DD73-4DA2-912C-218194A27A7C}"/>
    <cellStyle name="Normal 2 39 17 2 2" xfId="13320" xr:uid="{ABDC4717-BE4B-490D-BE77-C0402D7219C5}"/>
    <cellStyle name="Normal 2 39 17 2 3" xfId="13321" xr:uid="{BA7BAE1B-80FA-4548-A578-7ADD6C8F1B79}"/>
    <cellStyle name="Normal 2 39 17 3" xfId="13322" xr:uid="{44E0A39A-4627-43D3-B342-3F2C09E353ED}"/>
    <cellStyle name="Normal 2 39 17 3 2" xfId="13323" xr:uid="{D73F5485-B82E-455F-9EDB-063064518B88}"/>
    <cellStyle name="Normal 2 39 17 3 3" xfId="13324" xr:uid="{769E1BB7-55E1-4C6C-8C16-252E7B59ED86}"/>
    <cellStyle name="Normal 2 39 17 4" xfId="13325" xr:uid="{1D49C62E-03DC-4E36-AB54-E9AE8762E38F}"/>
    <cellStyle name="Normal 2 39 17 5" xfId="13326" xr:uid="{CD0F3C90-C369-4F05-8C4F-B2213D4F9BF1}"/>
    <cellStyle name="Normal 2 39 18" xfId="13327" xr:uid="{683AF0A6-C49C-4B0F-B072-D119119131FE}"/>
    <cellStyle name="Normal 2 39 18 2" xfId="13328" xr:uid="{F22D9866-9FF1-40C7-8B36-E4D91059C8D0}"/>
    <cellStyle name="Normal 2 39 18 2 2" xfId="13329" xr:uid="{87A79427-67EE-4914-981D-E53DF32D0414}"/>
    <cellStyle name="Normal 2 39 18 2 3" xfId="13330" xr:uid="{6C971443-32ED-4E9E-9FFB-4317094AC141}"/>
    <cellStyle name="Normal 2 39 18 3" xfId="13331" xr:uid="{6001049D-79F2-4856-B7CF-75B0138D3361}"/>
    <cellStyle name="Normal 2 39 18 3 2" xfId="13332" xr:uid="{76179126-DAA0-4BC4-8BDC-62F7504E9968}"/>
    <cellStyle name="Normal 2 39 18 3 3" xfId="13333" xr:uid="{04633D8E-1F8C-4D3B-B58C-DDBE5E668A8F}"/>
    <cellStyle name="Normal 2 39 18 4" xfId="13334" xr:uid="{47C6B9BE-DEE8-4F21-B5C6-12588DBD5617}"/>
    <cellStyle name="Normal 2 39 18 5" xfId="13335" xr:uid="{C0141531-7220-43C9-A861-C0BCA6C2B1D0}"/>
    <cellStyle name="Normal 2 39 19" xfId="13336" xr:uid="{517075DD-B305-49AA-A5D0-E1BBCB2C2D8A}"/>
    <cellStyle name="Normal 2 39 19 2" xfId="13337" xr:uid="{FA82EB0A-51B1-4BB2-8B2D-261A3E18F0E0}"/>
    <cellStyle name="Normal 2 39 19 2 2" xfId="13338" xr:uid="{BCC82D28-CA25-459A-8C70-24EE82C46C76}"/>
    <cellStyle name="Normal 2 39 19 2 3" xfId="13339" xr:uid="{4A456601-3501-4E68-82A4-836CE897AB40}"/>
    <cellStyle name="Normal 2 39 19 3" xfId="13340" xr:uid="{BA95046A-BC9B-4C4C-AB2D-64A1F37B5797}"/>
    <cellStyle name="Normal 2 39 19 3 2" xfId="13341" xr:uid="{7738E6DD-830A-463E-A6A1-D63C62E707CC}"/>
    <cellStyle name="Normal 2 39 19 3 3" xfId="13342" xr:uid="{6FDECB0B-E531-4BBF-A7D9-73036FF67988}"/>
    <cellStyle name="Normal 2 39 19 4" xfId="13343" xr:uid="{C219D948-A68D-47C6-9BDE-8132C1BCB0A2}"/>
    <cellStyle name="Normal 2 39 19 5" xfId="13344" xr:uid="{1CE6CFBD-4663-481B-8568-8EF5971500DD}"/>
    <cellStyle name="Normal 2 39 2" xfId="13345" xr:uid="{7651629F-600E-42F6-ACE0-69BBD392B030}"/>
    <cellStyle name="Normal 2 39 2 2" xfId="13346" xr:uid="{E5D1C203-AF53-45CB-A0C7-31587AB9B027}"/>
    <cellStyle name="Normal 2 39 2 2 2" xfId="13347" xr:uid="{0B11D3D9-91B1-4298-B5A3-E76CDDEB7172}"/>
    <cellStyle name="Normal 2 39 2 2 3" xfId="13348" xr:uid="{D7857064-0928-4EC5-829F-55BA1CD87606}"/>
    <cellStyle name="Normal 2 39 2 3" xfId="13349" xr:uid="{9761183D-6435-486E-9FB9-628CCF6E95A1}"/>
    <cellStyle name="Normal 2 39 2 3 2" xfId="13350" xr:uid="{7FFB0C8F-869C-40F6-988E-8209F77C8C91}"/>
    <cellStyle name="Normal 2 39 2 3 3" xfId="13351" xr:uid="{624F4558-96B6-46C1-B661-8CC80E16D0EC}"/>
    <cellStyle name="Normal 2 39 2 4" xfId="13352" xr:uid="{BA9D0854-C11B-43CE-89FE-FE0AD0F4F198}"/>
    <cellStyle name="Normal 2 39 2 5" xfId="13353" xr:uid="{39B3AC12-3A08-40E0-B85E-B3DE9B38566E}"/>
    <cellStyle name="Normal 2 39 20" xfId="13354" xr:uid="{BBBDC3CA-A653-4A72-A0EB-D0EFA03FFBFD}"/>
    <cellStyle name="Normal 2 39 20 2" xfId="13355" xr:uid="{9935A823-A708-44A2-B373-A74DFF6B708D}"/>
    <cellStyle name="Normal 2 39 20 2 2" xfId="13356" xr:uid="{F368D05A-992F-4948-A4F2-93F779686566}"/>
    <cellStyle name="Normal 2 39 20 2 3" xfId="13357" xr:uid="{E8CF7542-BB02-4D37-97A0-83B29042FBBE}"/>
    <cellStyle name="Normal 2 39 20 3" xfId="13358" xr:uid="{E279D5DA-4E3C-4564-855C-9A34F7F19573}"/>
    <cellStyle name="Normal 2 39 20 3 2" xfId="13359" xr:uid="{E2786049-95EA-446A-86FF-CEA8C9F0A630}"/>
    <cellStyle name="Normal 2 39 20 3 3" xfId="13360" xr:uid="{6EEE41DC-A129-4C2D-ADB3-0F6BFE445AAD}"/>
    <cellStyle name="Normal 2 39 20 4" xfId="13361" xr:uid="{AC13D6D4-FDCC-4360-BB04-CA4108EF98CB}"/>
    <cellStyle name="Normal 2 39 20 5" xfId="13362" xr:uid="{2C51D209-EC7B-4B93-95C6-B2A7FC6ADAE2}"/>
    <cellStyle name="Normal 2 39 21" xfId="13363" xr:uid="{BCC1DFB3-6556-45E8-936F-DD5D91FABF99}"/>
    <cellStyle name="Normal 2 39 21 2" xfId="13364" xr:uid="{DC0B81C7-22E8-496B-99D4-ED8E5E4DAD32}"/>
    <cellStyle name="Normal 2 39 21 2 2" xfId="13365" xr:uid="{0DE8A459-ED0D-42A5-BCD7-C25EEFFED460}"/>
    <cellStyle name="Normal 2 39 21 2 3" xfId="13366" xr:uid="{83701035-EB1C-41C5-A271-0B95313ACB23}"/>
    <cellStyle name="Normal 2 39 21 3" xfId="13367" xr:uid="{3CB72062-F450-4BF6-AE94-3CEB308B31B8}"/>
    <cellStyle name="Normal 2 39 21 3 2" xfId="13368" xr:uid="{9D8EA3B5-03C1-44E4-AB9F-C543061894FD}"/>
    <cellStyle name="Normal 2 39 21 3 3" xfId="13369" xr:uid="{A454217B-CEA8-41D7-A786-7A057B69F585}"/>
    <cellStyle name="Normal 2 39 21 4" xfId="13370" xr:uid="{BAA0377A-1055-48FA-8933-C59755B3D185}"/>
    <cellStyle name="Normal 2 39 21 5" xfId="13371" xr:uid="{01B89E53-2FBD-482A-825E-07C07934D540}"/>
    <cellStyle name="Normal 2 39 22" xfId="13372" xr:uid="{B45F1C13-3919-4D59-A7D7-30C7FFDC96F2}"/>
    <cellStyle name="Normal 2 39 22 2" xfId="13373" xr:uid="{42BCFC1A-EE14-4A9F-9009-52288FEBE482}"/>
    <cellStyle name="Normal 2 39 22 2 2" xfId="13374" xr:uid="{3E9ACD9E-1AA6-4214-92E9-AD3A36B1BBD4}"/>
    <cellStyle name="Normal 2 39 22 2 3" xfId="13375" xr:uid="{0EE944B9-95B1-46D1-8163-41D05F51059A}"/>
    <cellStyle name="Normal 2 39 22 3" xfId="13376" xr:uid="{D2DA055F-B66D-455D-959D-17C578CB88F7}"/>
    <cellStyle name="Normal 2 39 22 3 2" xfId="13377" xr:uid="{1B8B737E-738C-4502-80A4-6E87D776E44B}"/>
    <cellStyle name="Normal 2 39 22 3 3" xfId="13378" xr:uid="{861D3505-096B-45D8-AA8E-F6CB2F0B8EBB}"/>
    <cellStyle name="Normal 2 39 22 4" xfId="13379" xr:uid="{9F6133D8-A676-4693-B5D5-1321D6710BC1}"/>
    <cellStyle name="Normal 2 39 22 5" xfId="13380" xr:uid="{BB0C7A76-85F6-4801-A611-BB4FC1C0AA0E}"/>
    <cellStyle name="Normal 2 39 23" xfId="13381" xr:uid="{7044B37F-43E2-4914-A27D-2A36B091605A}"/>
    <cellStyle name="Normal 2 39 23 2" xfId="13382" xr:uid="{60104F62-4F1A-4941-AC27-D11B73C920E4}"/>
    <cellStyle name="Normal 2 39 23 2 2" xfId="13383" xr:uid="{3DA602AF-6D7C-4003-93B4-3952126BE6B0}"/>
    <cellStyle name="Normal 2 39 23 2 3" xfId="13384" xr:uid="{EBC20079-F703-4DBD-A9D7-0B3DD5AE9D27}"/>
    <cellStyle name="Normal 2 39 23 3" xfId="13385" xr:uid="{D701E3E0-62F5-4B31-AC0D-84882DB49130}"/>
    <cellStyle name="Normal 2 39 23 3 2" xfId="13386" xr:uid="{F42EA61A-6F53-4E55-B0FC-7CF9C81F80B5}"/>
    <cellStyle name="Normal 2 39 23 3 3" xfId="13387" xr:uid="{1604D28C-27AA-4025-9474-6AF12FDBE810}"/>
    <cellStyle name="Normal 2 39 23 4" xfId="13388" xr:uid="{32A597B4-0AAF-4768-82BF-B76DBFF88C64}"/>
    <cellStyle name="Normal 2 39 23 5" xfId="13389" xr:uid="{CE2E356A-2EA3-405C-B848-7222DB6CA4C1}"/>
    <cellStyle name="Normal 2 39 24" xfId="13390" xr:uid="{CB0807B6-7795-4273-9213-190B94BF597E}"/>
    <cellStyle name="Normal 2 39 24 2" xfId="13391" xr:uid="{99E6E6B5-703F-4EF8-9D86-617724AABF5E}"/>
    <cellStyle name="Normal 2 39 24 3" xfId="13392" xr:uid="{F85F2DF1-64BD-4E27-B83A-85681D00A885}"/>
    <cellStyle name="Normal 2 39 25" xfId="13393" xr:uid="{3F9A225F-F563-47CD-A3DA-EF2830E486F9}"/>
    <cellStyle name="Normal 2 39 25 2" xfId="13394" xr:uid="{F36CDB49-1875-4595-8696-B7DFB12F7E4E}"/>
    <cellStyle name="Normal 2 39 25 3" xfId="13395" xr:uid="{2EE76AA3-2B54-40A5-A247-C4828361F378}"/>
    <cellStyle name="Normal 2 39 26" xfId="13396" xr:uid="{41D0AEAD-78CF-4F93-AEE7-516AB468AB09}"/>
    <cellStyle name="Normal 2 39 27" xfId="13397" xr:uid="{F21884FF-48EA-4767-8854-064E541C8ECC}"/>
    <cellStyle name="Normal 2 39 3" xfId="13398" xr:uid="{D8B624C3-8EEC-4AB8-8276-9CFE3A71C4E2}"/>
    <cellStyle name="Normal 2 39 3 2" xfId="13399" xr:uid="{7140EC32-A9DA-404F-AA43-1B8FEA3C10A7}"/>
    <cellStyle name="Normal 2 39 3 2 2" xfId="13400" xr:uid="{EBF0F3B4-269D-4542-B5F7-B4F7C183FE00}"/>
    <cellStyle name="Normal 2 39 3 2 3" xfId="13401" xr:uid="{BE50DC26-1934-429B-9DD3-7608F7411406}"/>
    <cellStyle name="Normal 2 39 3 3" xfId="13402" xr:uid="{A46897C4-17C5-4B4F-BE75-2676F4FB4ECD}"/>
    <cellStyle name="Normal 2 39 3 3 2" xfId="13403" xr:uid="{8B83CB18-766A-4375-A0AC-DC17CE5E80CE}"/>
    <cellStyle name="Normal 2 39 3 3 3" xfId="13404" xr:uid="{18CED867-E854-44AD-B447-C16AB00CEF6A}"/>
    <cellStyle name="Normal 2 39 3 4" xfId="13405" xr:uid="{9B69C1E9-4899-4249-9A8F-62D2396A90BE}"/>
    <cellStyle name="Normal 2 39 3 5" xfId="13406" xr:uid="{C060C428-182A-4726-9C11-D2A17AE14159}"/>
    <cellStyle name="Normal 2 39 4" xfId="13407" xr:uid="{05742699-53E0-4A71-8F9A-4E77365670E5}"/>
    <cellStyle name="Normal 2 39 4 2" xfId="13408" xr:uid="{8D1D56FB-B16E-4467-922B-352A470AC611}"/>
    <cellStyle name="Normal 2 39 4 2 2" xfId="13409" xr:uid="{75A36F21-82EA-4C9E-B834-D39BCFAF524C}"/>
    <cellStyle name="Normal 2 39 4 2 3" xfId="13410" xr:uid="{216BFEC2-6F2E-48CF-AF68-B809065DA9FE}"/>
    <cellStyle name="Normal 2 39 4 3" xfId="13411" xr:uid="{F606EF32-447F-407C-BFD6-F4C24906DAD4}"/>
    <cellStyle name="Normal 2 39 4 3 2" xfId="13412" xr:uid="{54A01D76-08CC-4BC6-B9A4-2F01ADEE2EF0}"/>
    <cellStyle name="Normal 2 39 4 3 3" xfId="13413" xr:uid="{9F8EBBA2-DA59-4F9F-BDE0-981047CCDFB0}"/>
    <cellStyle name="Normal 2 39 4 4" xfId="13414" xr:uid="{8790529B-0F8F-430C-9413-49D2AB8DAA65}"/>
    <cellStyle name="Normal 2 39 4 5" xfId="13415" xr:uid="{41C22591-9D04-4C1C-9F7A-29060BB116C1}"/>
    <cellStyle name="Normal 2 39 5" xfId="13416" xr:uid="{35E80C21-F429-4643-8BE7-33836C3F8BD6}"/>
    <cellStyle name="Normal 2 39 5 2" xfId="13417" xr:uid="{3F2AEDE6-C2ED-49A5-A312-8674041588BB}"/>
    <cellStyle name="Normal 2 39 5 2 2" xfId="13418" xr:uid="{22BA9B44-5D4D-40CA-8E9A-408B05904394}"/>
    <cellStyle name="Normal 2 39 5 2 3" xfId="13419" xr:uid="{08D6B47A-6F31-4003-9BE1-5B09224FD14D}"/>
    <cellStyle name="Normal 2 39 5 3" xfId="13420" xr:uid="{2491B88B-E765-4C22-920D-2793A575498F}"/>
    <cellStyle name="Normal 2 39 5 3 2" xfId="13421" xr:uid="{E36EE0BE-9691-4236-ACFE-84F96AC6188F}"/>
    <cellStyle name="Normal 2 39 5 3 3" xfId="13422" xr:uid="{16CD39F4-81E9-41F2-9A16-20C81D381947}"/>
    <cellStyle name="Normal 2 39 5 4" xfId="13423" xr:uid="{DB2ECD38-2B28-4F06-B61F-A976D8BF267A}"/>
    <cellStyle name="Normal 2 39 5 5" xfId="13424" xr:uid="{CF0B5C7B-452F-4256-A974-F0427BEEE14F}"/>
    <cellStyle name="Normal 2 39 6" xfId="13425" xr:uid="{5634C7CB-E403-4E76-80B8-FF49C4C5F6A0}"/>
    <cellStyle name="Normal 2 39 6 2" xfId="13426" xr:uid="{4845D6CC-7FFE-4C02-95BB-D91643A00F62}"/>
    <cellStyle name="Normal 2 39 6 2 2" xfId="13427" xr:uid="{5887E63E-A349-46A5-A891-2D70ACE30F1D}"/>
    <cellStyle name="Normal 2 39 6 2 3" xfId="13428" xr:uid="{18A4A4D4-46DB-4038-8558-BD0EA882616D}"/>
    <cellStyle name="Normal 2 39 6 3" xfId="13429" xr:uid="{58BF145C-2213-41E3-9F95-14B64EC83381}"/>
    <cellStyle name="Normal 2 39 6 3 2" xfId="13430" xr:uid="{FB4511EA-487F-4E8B-8DE6-00DA91B82CFA}"/>
    <cellStyle name="Normal 2 39 6 3 3" xfId="13431" xr:uid="{2F98D914-47E8-429A-9173-80EEFE953D67}"/>
    <cellStyle name="Normal 2 39 6 4" xfId="13432" xr:uid="{0B63EAAF-92EE-4F37-B2E6-E4AD3A64F817}"/>
    <cellStyle name="Normal 2 39 6 5" xfId="13433" xr:uid="{02CEFBFF-63C3-45D0-A09B-FE244B3EACA2}"/>
    <cellStyle name="Normal 2 39 7" xfId="13434" xr:uid="{442022D3-4B71-4E77-8650-7ABEE8669A79}"/>
    <cellStyle name="Normal 2 39 7 2" xfId="13435" xr:uid="{DF2D6EC1-5236-4605-8798-C826A0F52195}"/>
    <cellStyle name="Normal 2 39 7 2 2" xfId="13436" xr:uid="{8009DE2B-A31D-4780-B206-A64867B30622}"/>
    <cellStyle name="Normal 2 39 7 2 3" xfId="13437" xr:uid="{959CF9A5-2CDE-4CE0-814F-408B13BA70D3}"/>
    <cellStyle name="Normal 2 39 7 3" xfId="13438" xr:uid="{502953F0-C4B1-4F6F-9943-726C95C06851}"/>
    <cellStyle name="Normal 2 39 7 3 2" xfId="13439" xr:uid="{FAE5F821-AFEF-44CC-92B5-D1E01DF22B8C}"/>
    <cellStyle name="Normal 2 39 7 3 3" xfId="13440" xr:uid="{CE88F3FD-A3AD-431B-AEAF-64CF272D13B3}"/>
    <cellStyle name="Normal 2 39 7 4" xfId="13441" xr:uid="{AAC19DA9-0BBD-495D-99B4-F4BAEB34CA3F}"/>
    <cellStyle name="Normal 2 39 7 5" xfId="13442" xr:uid="{9FCE62C4-72DA-4931-A9DD-CC5326D292C8}"/>
    <cellStyle name="Normal 2 39 8" xfId="13443" xr:uid="{D7709F68-7D70-4CA7-BEFB-5FE94A3243E7}"/>
    <cellStyle name="Normal 2 39 8 2" xfId="13444" xr:uid="{03F2F2E2-1AB9-49F5-9BDC-33DB5FBECDA1}"/>
    <cellStyle name="Normal 2 39 8 2 2" xfId="13445" xr:uid="{798DAD5F-0CFD-4500-87C7-D66338D87854}"/>
    <cellStyle name="Normal 2 39 8 2 3" xfId="13446" xr:uid="{3E628CE7-282E-49BD-9E6C-4CA9465D26EB}"/>
    <cellStyle name="Normal 2 39 8 3" xfId="13447" xr:uid="{AD6EA222-8689-4E71-AFBE-952F4264E235}"/>
    <cellStyle name="Normal 2 39 8 3 2" xfId="13448" xr:uid="{22DB4DFF-AD2B-41FD-8D2B-1E8E50E88A56}"/>
    <cellStyle name="Normal 2 39 8 3 3" xfId="13449" xr:uid="{E3888C01-8A67-4A52-8E86-48CADABFD0B6}"/>
    <cellStyle name="Normal 2 39 8 4" xfId="13450" xr:uid="{6126122B-9E01-47BC-B924-DA325C98A558}"/>
    <cellStyle name="Normal 2 39 8 5" xfId="13451" xr:uid="{8D8CEF25-73F0-4DA3-9458-1F6B047C559A}"/>
    <cellStyle name="Normal 2 39 9" xfId="13452" xr:uid="{90E51D2B-0B4A-4AA4-ACF5-1ED3365E3331}"/>
    <cellStyle name="Normal 2 39 9 2" xfId="13453" xr:uid="{9EDB82E2-423C-43F6-9164-6BAD3E3F7E01}"/>
    <cellStyle name="Normal 2 39 9 2 2" xfId="13454" xr:uid="{21ED32D6-1998-4E60-B165-9E19369089DA}"/>
    <cellStyle name="Normal 2 39 9 2 3" xfId="13455" xr:uid="{C9736152-3294-46DC-9F16-1AB1D620DE1A}"/>
    <cellStyle name="Normal 2 39 9 3" xfId="13456" xr:uid="{5F795326-4674-47D1-9593-14F44F73F5E4}"/>
    <cellStyle name="Normal 2 39 9 3 2" xfId="13457" xr:uid="{968D2704-0BAB-419B-99E7-BC2BB1B24F60}"/>
    <cellStyle name="Normal 2 39 9 3 3" xfId="13458" xr:uid="{099E0002-1604-4F71-97F7-1210816FFC5F}"/>
    <cellStyle name="Normal 2 39 9 4" xfId="13459" xr:uid="{D9E72049-B39D-456D-8412-B84853B6BC0B}"/>
    <cellStyle name="Normal 2 39 9 5" xfId="13460" xr:uid="{822223AB-E6B1-4E72-886D-0CE882C443A2}"/>
    <cellStyle name="Normal 2 4" xfId="13461" xr:uid="{4FA25174-3F1B-4537-887B-DF84C9648DD3}"/>
    <cellStyle name="Normal 2 4 10" xfId="13462" xr:uid="{E4AF4AB9-C4DE-4434-938B-1CE46908388D}"/>
    <cellStyle name="Normal 2 4 11" xfId="13463" xr:uid="{4A5DAD6C-FF0E-4F25-B9A1-623D4E83BDB2}"/>
    <cellStyle name="Normal 2 4 12" xfId="13464" xr:uid="{9A63F0CA-1B34-4553-844A-3FA2671417D7}"/>
    <cellStyle name="Normal 2 4 12 2" xfId="13465" xr:uid="{FE6E0ACA-07B3-4C36-9D05-CCC9C38A0D07}"/>
    <cellStyle name="Normal 2 4 12 3" xfId="13466" xr:uid="{38214200-2376-4F4D-9003-4CB2B35BDA46}"/>
    <cellStyle name="Normal 2 4 13" xfId="13467" xr:uid="{3C0B7138-59EE-44F8-BB42-7235C5A83967}"/>
    <cellStyle name="Normal 2 4 14" xfId="13468" xr:uid="{D79134F6-87F3-4797-BD65-C8659062AF9D}"/>
    <cellStyle name="Normal 2 4 15" xfId="13469" xr:uid="{B6475255-8F93-49D6-8BA9-326376BB4186}"/>
    <cellStyle name="Normal 2 4 16" xfId="13470" xr:uid="{31C45B00-3D1E-4CC4-BBF2-C6744BBA6ACF}"/>
    <cellStyle name="Normal 2 4 17" xfId="13471" xr:uid="{EAF1FA0F-DCF6-443C-8E79-4636C67147CC}"/>
    <cellStyle name="Normal 2 4 18" xfId="13472" xr:uid="{0074A00E-FF68-4180-BC85-8926419CD0D8}"/>
    <cellStyle name="Normal 2 4 19" xfId="13473" xr:uid="{9BB93284-06F3-41D0-8DDD-0745BCB2791D}"/>
    <cellStyle name="Normal 2 4 2" xfId="13474" xr:uid="{85CBEE55-092C-4977-97E6-859947A5736A}"/>
    <cellStyle name="Normal 2 4 2 2" xfId="13475" xr:uid="{0C54B6E1-2363-4F2A-8F6F-41C56977D0E5}"/>
    <cellStyle name="Normal 2 4 2 3" xfId="13476" xr:uid="{67EB084C-7A67-4DCD-AE18-4B3F1131F364}"/>
    <cellStyle name="Normal 2 4 20" xfId="13477" xr:uid="{B5DA0ABF-792C-4144-A8D9-78E3D44C7D40}"/>
    <cellStyle name="Normal 2 4 21" xfId="13478" xr:uid="{8DEF3FF6-59A2-4A7C-8924-1965B0330A63}"/>
    <cellStyle name="Normal 2 4 22" xfId="13479" xr:uid="{A00AE378-C111-40D1-AB62-BD5665FBB672}"/>
    <cellStyle name="Normal 2 4 23" xfId="13480" xr:uid="{2BC19E10-D805-4B30-AE2A-4D200BC1F0F3}"/>
    <cellStyle name="Normal 2 4 24" xfId="13481" xr:uid="{7E449F74-4977-496E-933A-58017C2B35C4}"/>
    <cellStyle name="Normal 2 4 25" xfId="13482" xr:uid="{488996E3-EBE5-4085-AA03-902AB39F118E}"/>
    <cellStyle name="Normal 2 4 26" xfId="13483" xr:uid="{BD27E408-816A-42E9-A834-F95927556B76}"/>
    <cellStyle name="Normal 2 4 27" xfId="13484" xr:uid="{32370907-DD08-44DF-BFBE-EC3A555F8610}"/>
    <cellStyle name="Normal 2 4 28" xfId="13485" xr:uid="{62586C02-37BA-4801-98A9-3ABD710F02D0}"/>
    <cellStyle name="Normal 2 4 29" xfId="13486" xr:uid="{C6506490-3B5D-4837-A647-8C6E7D8EED65}"/>
    <cellStyle name="Normal 2 4 3" xfId="13487" xr:uid="{8E408518-D28A-4053-AB49-5D446F752181}"/>
    <cellStyle name="Normal 2 4 3 2" xfId="13488" xr:uid="{500E1D03-9B5E-41F9-A3AE-8FEA01E03124}"/>
    <cellStyle name="Normal 2 4 3 3" xfId="13489" xr:uid="{95664D02-B496-4C9A-A4E6-C347468F838C}"/>
    <cellStyle name="Normal 2 4 30" xfId="13490" xr:uid="{3D7FB731-1DFD-4B53-8D32-8534799A9A2B}"/>
    <cellStyle name="Normal 2 4 31" xfId="13491" xr:uid="{D2603041-3498-42F2-896B-3E327A89A894}"/>
    <cellStyle name="Normal 2 4 32" xfId="13492" xr:uid="{B0F17391-0D73-4CBF-8AB3-D58B04ADC7EE}"/>
    <cellStyle name="Normal 2 4 33" xfId="13493" xr:uid="{5525B839-D251-4D28-9384-5CAE72336119}"/>
    <cellStyle name="Normal 2 4 4" xfId="13494" xr:uid="{B44AA2ED-E546-4662-B115-626CB70ECAD4}"/>
    <cellStyle name="Normal 2 4 4 2" xfId="13495" xr:uid="{245CBE74-5775-4D25-9513-3CAAA4928AD3}"/>
    <cellStyle name="Normal 2 4 4 3" xfId="13496" xr:uid="{7128B739-0A77-4765-AD7C-36E5F9F4214C}"/>
    <cellStyle name="Normal 2 4 5" xfId="13497" xr:uid="{5F648BDD-B0F2-466E-B100-8301E92FED15}"/>
    <cellStyle name="Normal 2 4 5 2" xfId="13498" xr:uid="{E319F31C-B538-4B4C-961E-834BB9A84133}"/>
    <cellStyle name="Normal 2 4 5 3" xfId="13499" xr:uid="{A2810C0B-E704-4FF4-A99D-E6FE8393AA54}"/>
    <cellStyle name="Normal 2 4 6" xfId="13500" xr:uid="{985795C0-794F-4DB7-9613-DB6311B4A2A3}"/>
    <cellStyle name="Normal 2 4 6 2" xfId="13501" xr:uid="{6FDE8550-232C-4FB9-8D7C-BE56E031EC1E}"/>
    <cellStyle name="Normal 2 4 6 3" xfId="13502" xr:uid="{01CC1283-3537-4642-9E0C-003FE47DF94D}"/>
    <cellStyle name="Normal 2 4 7" xfId="13503" xr:uid="{4AB0E40E-ACFE-4E3B-8CE9-C2B8173E9520}"/>
    <cellStyle name="Normal 2 4 8" xfId="13504" xr:uid="{A79930DC-D6DF-476B-87E6-CB63486EC106}"/>
    <cellStyle name="Normal 2 4 9" xfId="13505" xr:uid="{D77E9F6E-81C8-4D5D-A225-8F024DFACDCA}"/>
    <cellStyle name="Normal 2 40" xfId="13506" xr:uid="{55CBB0F2-5A06-4CBD-A224-BB15C32DDFB9}"/>
    <cellStyle name="Normal 2 40 2" xfId="13507" xr:uid="{3AE80E17-D314-4A94-AD81-DCA2642DF3FC}"/>
    <cellStyle name="Normal 2 40 2 2" xfId="13508" xr:uid="{83BF11A5-FC53-4F7A-B7FC-2909BA98BA64}"/>
    <cellStyle name="Normal 2 40 2 3" xfId="13509" xr:uid="{F460FF35-9E2A-4E18-9D46-D17547161F05}"/>
    <cellStyle name="Normal 2 40 3" xfId="13510" xr:uid="{55B413F3-D72E-414E-AD67-99FFE84633E2}"/>
    <cellStyle name="Normal 2 40 3 2" xfId="13511" xr:uid="{C67AAC73-168A-43C2-8C50-835630768553}"/>
    <cellStyle name="Normal 2 40 3 3" xfId="13512" xr:uid="{C594FEFD-DE03-47E2-A409-00A00A64F684}"/>
    <cellStyle name="Normal 2 40 4" xfId="13513" xr:uid="{E7EA5382-B4AD-40D5-8EF4-EB146E5B44D2}"/>
    <cellStyle name="Normal 2 40 5" xfId="13514" xr:uid="{0402473A-B375-4D28-B567-EAF81B0655E7}"/>
    <cellStyle name="Normal 2 41" xfId="13515" xr:uid="{FC40AAAA-0EFC-4438-BBD7-75F8BA1E08A1}"/>
    <cellStyle name="Normal 2 41 2" xfId="13516" xr:uid="{B535E81F-0D1D-424E-B99C-07D3335D0CB3}"/>
    <cellStyle name="Normal 2 41 2 2" xfId="13517" xr:uid="{85F9FFFA-4509-4E1F-BC5F-FA116869F705}"/>
    <cellStyle name="Normal 2 41 2 3" xfId="13518" xr:uid="{A7696226-5B40-4F2D-B44D-4991DFEFB283}"/>
    <cellStyle name="Normal 2 41 3" xfId="13519" xr:uid="{8933E195-FC47-488E-8450-74F14D76290F}"/>
    <cellStyle name="Normal 2 41 3 2" xfId="13520" xr:uid="{6B1B762F-B1F9-4506-A190-09D21F043051}"/>
    <cellStyle name="Normal 2 41 3 3" xfId="13521" xr:uid="{FEBBC08C-5365-49CF-A1DD-3A26E6ED4E63}"/>
    <cellStyle name="Normal 2 41 4" xfId="13522" xr:uid="{7263DE4F-9BD0-4898-83BD-3331E72A6EED}"/>
    <cellStyle name="Normal 2 41 5" xfId="13523" xr:uid="{8582C9F3-588D-4EF8-8212-35933642E168}"/>
    <cellStyle name="Normal 2 42" xfId="13524" xr:uid="{49A494A6-99B5-485B-9BBB-57673BF5EB2B}"/>
    <cellStyle name="Normal 2 42 2" xfId="13525" xr:uid="{2F3D0EFA-36C3-4ED2-B92C-F36781DAA3B2}"/>
    <cellStyle name="Normal 2 42 2 2" xfId="13526" xr:uid="{7CEA9F71-399A-4CCB-BC99-906AB820E2E9}"/>
    <cellStyle name="Normal 2 42 2 3" xfId="13527" xr:uid="{0EAE039B-5F3C-4F02-9704-B6AADAC2387F}"/>
    <cellStyle name="Normal 2 42 3" xfId="13528" xr:uid="{DFF9F7E0-CBBD-4EAD-B22D-B5EE6DA9C3F2}"/>
    <cellStyle name="Normal 2 42 3 2" xfId="13529" xr:uid="{B1C81E9B-C658-4BEE-8C22-1C87CC9E6321}"/>
    <cellStyle name="Normal 2 42 3 3" xfId="13530" xr:uid="{43528E0D-EBA8-4D9E-AB27-0C6CEB082347}"/>
    <cellStyle name="Normal 2 42 4" xfId="13531" xr:uid="{79644098-E00D-4127-B4E5-2E50483CF0BC}"/>
    <cellStyle name="Normal 2 42 5" xfId="13532" xr:uid="{BAFA9BE2-7B3B-45E2-B266-FDBD065C1E08}"/>
    <cellStyle name="Normal 2 43" xfId="13533" xr:uid="{0D2220C4-95DA-4618-8CBC-2D676DAC5133}"/>
    <cellStyle name="Normal 2 43 2" xfId="13534" xr:uid="{AE3B9299-9DCC-49CD-A837-745F9E0931E0}"/>
    <cellStyle name="Normal 2 43 2 2" xfId="13535" xr:uid="{7F135A06-9F72-4FD6-B6DC-D0CD094A4DD3}"/>
    <cellStyle name="Normal 2 43 2 3" xfId="13536" xr:uid="{71281316-1E3D-45F8-BFB0-640620C4F3FA}"/>
    <cellStyle name="Normal 2 43 3" xfId="13537" xr:uid="{C05EBFD8-00D2-4858-9582-8E844E53A440}"/>
    <cellStyle name="Normal 2 43 3 2" xfId="13538" xr:uid="{E1013A56-7A31-4B5D-B27E-C8BDB028E138}"/>
    <cellStyle name="Normal 2 43 3 3" xfId="13539" xr:uid="{78572537-8E10-4FC0-97DB-BB5266D9C5D8}"/>
    <cellStyle name="Normal 2 43 4" xfId="13540" xr:uid="{D17A03EB-2B41-4FB9-BAAF-1D10D714CEA6}"/>
    <cellStyle name="Normal 2 43 5" xfId="13541" xr:uid="{F11DB433-1BCA-4B36-AEFB-0D3643D97B4C}"/>
    <cellStyle name="Normal 2 44" xfId="13542" xr:uid="{D5D7E601-AD6F-4B62-89EF-B3C8D65BBA7E}"/>
    <cellStyle name="Normal 2 44 2" xfId="13543" xr:uid="{6AD519F7-368A-4EB2-B341-DB5AF599A3B9}"/>
    <cellStyle name="Normal 2 44 2 2" xfId="13544" xr:uid="{E086A0B3-B492-4BF8-ABD9-3532631772C1}"/>
    <cellStyle name="Normal 2 44 2 3" xfId="13545" xr:uid="{34FACAE5-DAD6-49F1-8816-66E8E9E8BC96}"/>
    <cellStyle name="Normal 2 44 3" xfId="13546" xr:uid="{09D2497C-F565-463C-AD7E-9AD9F7709C2C}"/>
    <cellStyle name="Normal 2 44 3 2" xfId="13547" xr:uid="{EB3F214A-8CF6-46BA-9D22-35784716E618}"/>
    <cellStyle name="Normal 2 44 3 3" xfId="13548" xr:uid="{C10950B9-6EB3-4930-9631-C9639FE9818D}"/>
    <cellStyle name="Normal 2 44 4" xfId="13549" xr:uid="{1DA815BE-C973-4521-850B-245C8CE35BB3}"/>
    <cellStyle name="Normal 2 44 5" xfId="13550" xr:uid="{B4346033-846E-42FD-B76A-057968536050}"/>
    <cellStyle name="Normal 2 45" xfId="13551" xr:uid="{20FE2C29-82A6-4778-BA64-E15F73A3A96E}"/>
    <cellStyle name="Normal 2 45 2" xfId="13552" xr:uid="{288FCD78-1A8F-4D12-B7B5-1D9C71036182}"/>
    <cellStyle name="Normal 2 45 2 2" xfId="13553" xr:uid="{DE9FBB89-FEF7-46C4-9AF9-3A73243E4960}"/>
    <cellStyle name="Normal 2 45 2 3" xfId="13554" xr:uid="{0D341D4E-E998-4474-8611-9005961755D6}"/>
    <cellStyle name="Normal 2 45 3" xfId="13555" xr:uid="{D19ECDEE-F039-4038-90B0-A3E52F5241AA}"/>
    <cellStyle name="Normal 2 45 3 2" xfId="13556" xr:uid="{01D340EA-8FD7-433A-992F-28821357E031}"/>
    <cellStyle name="Normal 2 45 3 3" xfId="13557" xr:uid="{F7791419-F966-41FA-97F4-5C8A2EA22EE9}"/>
    <cellStyle name="Normal 2 45 4" xfId="13558" xr:uid="{8BFD3E31-DBF9-41C1-AEAE-2144075CCD2D}"/>
    <cellStyle name="Normal 2 45 5" xfId="13559" xr:uid="{85075B6F-843E-48B3-A709-ED11AA59C0D0}"/>
    <cellStyle name="Normal 2 46" xfId="13560" xr:uid="{66D83CAC-D407-4698-B791-B4DD0230DF5F}"/>
    <cellStyle name="Normal 2 46 2" xfId="13561" xr:uid="{FC69BE9E-1EDE-4947-A9FF-047786923450}"/>
    <cellStyle name="Normal 2 46 2 2" xfId="13562" xr:uid="{156147AE-C5E5-4A11-BFA7-26E5AD0CF57D}"/>
    <cellStyle name="Normal 2 46 2 3" xfId="13563" xr:uid="{198DF2F1-89D8-4BCD-B6C1-C48A7B0EDEEA}"/>
    <cellStyle name="Normal 2 46 3" xfId="13564" xr:uid="{DFCC77DA-8665-4E01-AE51-77DF21006CB6}"/>
    <cellStyle name="Normal 2 46 3 2" xfId="13565" xr:uid="{063FA19A-5621-4FC6-8F81-E789225F3B60}"/>
    <cellStyle name="Normal 2 46 3 3" xfId="13566" xr:uid="{2EE68C5B-CDE4-40B9-85CC-6008096B0311}"/>
    <cellStyle name="Normal 2 46 4" xfId="13567" xr:uid="{FD22217F-39B7-4AE7-A74D-6245E5D11C84}"/>
    <cellStyle name="Normal 2 46 5" xfId="13568" xr:uid="{AB15D6E3-2FD8-4C21-9E5C-A316FEBB0D14}"/>
    <cellStyle name="Normal 2 47" xfId="13569" xr:uid="{27A53BF0-745C-40A3-9072-32765817103C}"/>
    <cellStyle name="Normal 2 47 2" xfId="13570" xr:uid="{C3EAACB1-4AE5-4EF2-9F3E-4E9812709CE3}"/>
    <cellStyle name="Normal 2 47 2 2" xfId="13571" xr:uid="{806FC902-1F8D-42AF-AE17-85852127B75B}"/>
    <cellStyle name="Normal 2 47 2 3" xfId="13572" xr:uid="{BEBB41C7-2DA7-46FF-A132-2FA6F0051FF6}"/>
    <cellStyle name="Normal 2 47 3" xfId="13573" xr:uid="{2F5A866A-FEC0-4571-9C27-03C355362B83}"/>
    <cellStyle name="Normal 2 47 3 2" xfId="13574" xr:uid="{B810FFDE-1CEE-4FF9-A8C7-DA352FBAF88E}"/>
    <cellStyle name="Normal 2 47 3 3" xfId="13575" xr:uid="{B4E98C12-EF3A-4719-89A0-1EED3BAB309A}"/>
    <cellStyle name="Normal 2 47 4" xfId="13576" xr:uid="{6A823568-0244-49D6-9910-8A02B5AB96CE}"/>
    <cellStyle name="Normal 2 47 5" xfId="13577" xr:uid="{364F1BA9-89C0-46A0-85DF-C019D23596E1}"/>
    <cellStyle name="Normal 2 48" xfId="13578" xr:uid="{6E0ADA54-3370-4A4B-A816-A45EFDE50C7F}"/>
    <cellStyle name="Normal 2 48 2" xfId="13579" xr:uid="{12A6BE3D-5280-4CC4-8FA6-D58B5F46C0A7}"/>
    <cellStyle name="Normal 2 48 2 2" xfId="13580" xr:uid="{EB495B69-9C7D-4BB2-B607-CAAED046E58E}"/>
    <cellStyle name="Normal 2 48 2 3" xfId="13581" xr:uid="{97451DB4-2E07-4A70-A420-AA1061409DBB}"/>
    <cellStyle name="Normal 2 48 3" xfId="13582" xr:uid="{CED4BD73-9263-4F79-A797-172C64ACB2D7}"/>
    <cellStyle name="Normal 2 48 3 2" xfId="13583" xr:uid="{7074F261-E9CD-41F1-9D20-C02A915AD76D}"/>
    <cellStyle name="Normal 2 48 3 3" xfId="13584" xr:uid="{875B66FE-F919-4539-9362-AF746965CD4D}"/>
    <cellStyle name="Normal 2 48 4" xfId="13585" xr:uid="{EEFF5C0D-3E9A-42C5-B327-F4A86DFE53B5}"/>
    <cellStyle name="Normal 2 48 5" xfId="13586" xr:uid="{95DB9895-B260-44C0-8555-A7C9751E7D76}"/>
    <cellStyle name="Normal 2 49" xfId="13587" xr:uid="{CCC6D65B-49F8-4767-BAC6-4C7BE75C15AA}"/>
    <cellStyle name="Normal 2 49 2" xfId="13588" xr:uid="{013176C0-21F7-47C1-B5BF-50A1502AE39F}"/>
    <cellStyle name="Normal 2 49 2 2" xfId="13589" xr:uid="{DE5BD3CA-6DCA-4EAD-8C7C-53040FB5EE9D}"/>
    <cellStyle name="Normal 2 49 2 3" xfId="13590" xr:uid="{C90AFB82-141F-4B6A-98D9-3668D82878D4}"/>
    <cellStyle name="Normal 2 49 3" xfId="13591" xr:uid="{38653188-7ADE-41FA-9717-6FE869401A99}"/>
    <cellStyle name="Normal 2 49 3 2" xfId="13592" xr:uid="{0183F609-7B68-496A-9CFF-F9B31C591C3E}"/>
    <cellStyle name="Normal 2 49 3 3" xfId="13593" xr:uid="{9C533721-EC00-4384-AF16-7924E4C75407}"/>
    <cellStyle name="Normal 2 49 4" xfId="13594" xr:uid="{F35A5005-7380-40B5-BFE2-D650EB827E86}"/>
    <cellStyle name="Normal 2 49 5" xfId="13595" xr:uid="{AAB2303C-2676-4D67-B66F-5CB033BBD21B}"/>
    <cellStyle name="Normal 2 5" xfId="13596" xr:uid="{B9D900E5-EA01-4211-81CA-B2905FD31CC1}"/>
    <cellStyle name="Normal 2 5 10" xfId="13597" xr:uid="{1DF68A84-AE85-497D-90E7-5ECF88D05C71}"/>
    <cellStyle name="Normal 2 5 10 2" xfId="13598" xr:uid="{9B7B848C-D196-42B4-AABE-8DBCE8CCC603}"/>
    <cellStyle name="Normal 2 5 10 2 2" xfId="13599" xr:uid="{1E9EA51D-9778-4E6B-8C24-D9C84E74275C}"/>
    <cellStyle name="Normal 2 5 10 2 3" xfId="13600" xr:uid="{20FB2576-5263-4AA9-A8AA-0CF7EDC545C5}"/>
    <cellStyle name="Normal 2 5 10 3" xfId="13601" xr:uid="{AD9BD042-6647-49DD-8387-9907A2E53DDD}"/>
    <cellStyle name="Normal 2 5 10 3 2" xfId="13602" xr:uid="{C620C16A-48A9-4F0E-AA8B-1808383685C7}"/>
    <cellStyle name="Normal 2 5 10 3 3" xfId="13603" xr:uid="{66D8E09A-A331-453E-887D-4EB8B72DE269}"/>
    <cellStyle name="Normal 2 5 10 4" xfId="13604" xr:uid="{79467887-204F-4521-866B-1DA411031D24}"/>
    <cellStyle name="Normal 2 5 10 5" xfId="13605" xr:uid="{A56AC636-CFC8-40EB-A653-994CB6BA3DDD}"/>
    <cellStyle name="Normal 2 5 11" xfId="13606" xr:uid="{FC022893-45E9-4ABF-A423-4B451FBC143E}"/>
    <cellStyle name="Normal 2 5 11 2" xfId="13607" xr:uid="{8BC532FE-9795-406F-9D5B-8C33F9624707}"/>
    <cellStyle name="Normal 2 5 11 2 2" xfId="13608" xr:uid="{645B613C-2CD3-4617-8C97-7F559658F78F}"/>
    <cellStyle name="Normal 2 5 11 2 3" xfId="13609" xr:uid="{71488365-2DFB-4235-9459-79ADD85E3C98}"/>
    <cellStyle name="Normal 2 5 11 3" xfId="13610" xr:uid="{36A247C1-65B5-4EA8-8FC1-EBB8A9269512}"/>
    <cellStyle name="Normal 2 5 11 3 2" xfId="13611" xr:uid="{00CF40FE-F577-4C3F-8404-21BA4696F17D}"/>
    <cellStyle name="Normal 2 5 11 3 3" xfId="13612" xr:uid="{923E3A3B-D96F-4591-A263-525C9983FBD4}"/>
    <cellStyle name="Normal 2 5 11 4" xfId="13613" xr:uid="{2F7618AE-D717-4948-A06A-8EB2379A1D96}"/>
    <cellStyle name="Normal 2 5 11 5" xfId="13614" xr:uid="{82DBB344-6238-4515-912D-B7F7CF451509}"/>
    <cellStyle name="Normal 2 5 12" xfId="13615" xr:uid="{BCCA49E9-3D50-4E3E-8A6C-0D0AF68836A9}"/>
    <cellStyle name="Normal 2 5 12 2" xfId="13616" xr:uid="{E48893E3-0AD5-4DE2-A2E2-537C8985132F}"/>
    <cellStyle name="Normal 2 5 12 2 2" xfId="13617" xr:uid="{FEF1F5A9-21EF-4DAB-97AA-8BCBA4F1A9B2}"/>
    <cellStyle name="Normal 2 5 12 2 3" xfId="13618" xr:uid="{14CD2776-3F85-4FBE-96B0-123F26B487FE}"/>
    <cellStyle name="Normal 2 5 12 3" xfId="13619" xr:uid="{C3BD90C5-DF76-41C8-9A08-60044B1A54B0}"/>
    <cellStyle name="Normal 2 5 12 3 2" xfId="13620" xr:uid="{3462DF5A-F384-4FF2-8309-7209F02B12A5}"/>
    <cellStyle name="Normal 2 5 12 3 3" xfId="13621" xr:uid="{B1C349C9-A367-4810-BAAA-84884E61AE7E}"/>
    <cellStyle name="Normal 2 5 12 4" xfId="13622" xr:uid="{43403F53-051D-40F5-B739-909EBA15504A}"/>
    <cellStyle name="Normal 2 5 12 5" xfId="13623" xr:uid="{F250C9F4-9C38-4A58-A5DA-DCBDA2C87A38}"/>
    <cellStyle name="Normal 2 5 13" xfId="13624" xr:uid="{5582C6F2-F421-4370-A62B-C5554A79694D}"/>
    <cellStyle name="Normal 2 5 13 2" xfId="13625" xr:uid="{68D1716E-5CA6-4B47-9329-CE27EEC4835B}"/>
    <cellStyle name="Normal 2 5 13 2 2" xfId="13626" xr:uid="{BCA28A84-6344-4312-8D4B-327E58262695}"/>
    <cellStyle name="Normal 2 5 13 2 3" xfId="13627" xr:uid="{7D69503D-D9BD-4552-A899-BC030B7252E3}"/>
    <cellStyle name="Normal 2 5 13 3" xfId="13628" xr:uid="{DFFE283A-8971-448D-80EA-E3896AA73143}"/>
    <cellStyle name="Normal 2 5 13 3 2" xfId="13629" xr:uid="{005CFBEC-2B31-410B-BD92-4FF2908882DE}"/>
    <cellStyle name="Normal 2 5 13 3 3" xfId="13630" xr:uid="{68C9BD1E-769D-4755-9BF4-F7F31C54CE01}"/>
    <cellStyle name="Normal 2 5 13 4" xfId="13631" xr:uid="{867D4B96-5EE3-4AA2-B511-ABCDCDCE4E8F}"/>
    <cellStyle name="Normal 2 5 13 5" xfId="13632" xr:uid="{03482F88-27D8-4B2D-872B-86B71735B630}"/>
    <cellStyle name="Normal 2 5 14" xfId="13633" xr:uid="{D7964855-9F93-418C-ABF1-9B3548419697}"/>
    <cellStyle name="Normal 2 5 14 2" xfId="13634" xr:uid="{F26E625E-7BFB-449A-84EA-4F974D9203BD}"/>
    <cellStyle name="Normal 2 5 14 2 2" xfId="13635" xr:uid="{5BDC922D-3C5F-473A-B106-682397DE47F2}"/>
    <cellStyle name="Normal 2 5 14 2 3" xfId="13636" xr:uid="{4FBC5E5D-2FAC-4F16-B2F4-9CDCDC49CB79}"/>
    <cellStyle name="Normal 2 5 14 3" xfId="13637" xr:uid="{EDB2EDDC-9AA0-4979-9830-2E1B726548F2}"/>
    <cellStyle name="Normal 2 5 14 3 2" xfId="13638" xr:uid="{6D5D2C6D-5814-42CE-A560-826D29BCBCAF}"/>
    <cellStyle name="Normal 2 5 14 3 3" xfId="13639" xr:uid="{0BA9037A-D2A4-42C9-A7BC-0F1CE63EFFF1}"/>
    <cellStyle name="Normal 2 5 14 4" xfId="13640" xr:uid="{969BF00B-493A-4054-9E1A-8247EF57F30F}"/>
    <cellStyle name="Normal 2 5 14 5" xfId="13641" xr:uid="{974D2ACF-4755-41C4-9435-199D1FCC8B43}"/>
    <cellStyle name="Normal 2 5 15" xfId="13642" xr:uid="{2E46360A-81D4-4DE1-9047-B98D0D717519}"/>
    <cellStyle name="Normal 2 5 15 2" xfId="13643" xr:uid="{83D0E037-4233-4404-A528-47750D3C28B0}"/>
    <cellStyle name="Normal 2 5 15 2 2" xfId="13644" xr:uid="{40B01ECC-7142-4463-971E-FED4966BB9F3}"/>
    <cellStyle name="Normal 2 5 15 2 3" xfId="13645" xr:uid="{98EA90B0-1406-4137-9140-412379AA904A}"/>
    <cellStyle name="Normal 2 5 15 3" xfId="13646" xr:uid="{1E401FD4-5897-4BE5-8E20-036F6363C32B}"/>
    <cellStyle name="Normal 2 5 15 3 2" xfId="13647" xr:uid="{33050136-0833-438E-9A4A-4918931723B7}"/>
    <cellStyle name="Normal 2 5 15 3 3" xfId="13648" xr:uid="{DCA0DCCF-B165-4252-89E2-C66157B0D4CA}"/>
    <cellStyle name="Normal 2 5 15 4" xfId="13649" xr:uid="{1BC5FC60-47C7-4EBD-9C62-5A70B33F15FD}"/>
    <cellStyle name="Normal 2 5 15 5" xfId="13650" xr:uid="{347C2C8F-832E-4910-B245-19FDD711839B}"/>
    <cellStyle name="Normal 2 5 16" xfId="13651" xr:uid="{EC88F6C8-D94E-43B3-9518-0BAD66C2CCF3}"/>
    <cellStyle name="Normal 2 5 16 2" xfId="13652" xr:uid="{C87C3A0E-65A1-429B-BF0E-4993F757E4A7}"/>
    <cellStyle name="Normal 2 5 16 2 2" xfId="13653" xr:uid="{5CDC0350-AC02-4589-A3EC-37B5704CA700}"/>
    <cellStyle name="Normal 2 5 16 2 3" xfId="13654" xr:uid="{4F7408D7-1DA7-46C0-94CC-147DE0B02B94}"/>
    <cellStyle name="Normal 2 5 16 3" xfId="13655" xr:uid="{2FA9E50E-297E-47F1-A04A-3D9F3395AF1F}"/>
    <cellStyle name="Normal 2 5 16 3 2" xfId="13656" xr:uid="{1B1A0A03-CAB6-4C38-BFC2-FD6884762ADD}"/>
    <cellStyle name="Normal 2 5 16 3 3" xfId="13657" xr:uid="{9AEEE546-555D-404B-8A3B-C24573BC3A2F}"/>
    <cellStyle name="Normal 2 5 16 4" xfId="13658" xr:uid="{348BCB90-0F29-4DE5-81E3-C9116F62E112}"/>
    <cellStyle name="Normal 2 5 16 5" xfId="13659" xr:uid="{A70E1A66-9E79-42BF-8892-1D3756665863}"/>
    <cellStyle name="Normal 2 5 17" xfId="13660" xr:uid="{DC0C5BFA-89D7-4C5F-9C49-E6E07B04EF56}"/>
    <cellStyle name="Normal 2 5 17 2" xfId="13661" xr:uid="{3766CF0D-E623-4C75-B2BC-7EA3A7F46866}"/>
    <cellStyle name="Normal 2 5 17 2 2" xfId="13662" xr:uid="{FD8E0576-BA2E-497E-86F4-2C5BC5F11D46}"/>
    <cellStyle name="Normal 2 5 17 2 3" xfId="13663" xr:uid="{50B0ED2C-08B2-445B-B10A-D9314F33D9A6}"/>
    <cellStyle name="Normal 2 5 17 3" xfId="13664" xr:uid="{CA4E8076-EFDF-459A-837A-F568F75B624F}"/>
    <cellStyle name="Normal 2 5 17 3 2" xfId="13665" xr:uid="{E4D0F8B1-EBB5-4559-845D-A6ADFD61584B}"/>
    <cellStyle name="Normal 2 5 17 3 3" xfId="13666" xr:uid="{C59FCAA7-69AD-4475-AAB1-ACE7D58F8700}"/>
    <cellStyle name="Normal 2 5 17 4" xfId="13667" xr:uid="{2DF7DF7F-7361-4752-8C84-BE86A6B14778}"/>
    <cellStyle name="Normal 2 5 17 5" xfId="13668" xr:uid="{0C7FE086-0832-4B0F-9D96-CA87ABCAABF6}"/>
    <cellStyle name="Normal 2 5 18" xfId="13669" xr:uid="{FC9C0A87-E438-4035-894A-E05C90622FB2}"/>
    <cellStyle name="Normal 2 5 18 2" xfId="13670" xr:uid="{555BAF71-4882-44A7-BC78-23530A471417}"/>
    <cellStyle name="Normal 2 5 18 2 2" xfId="13671" xr:uid="{C8494987-0510-4864-8303-510CAFC6882C}"/>
    <cellStyle name="Normal 2 5 18 2 3" xfId="13672" xr:uid="{B7F476C0-6B65-43B2-8A68-DEC978089005}"/>
    <cellStyle name="Normal 2 5 18 3" xfId="13673" xr:uid="{C6F12958-A3AC-46D0-BA4F-6A55D7323601}"/>
    <cellStyle name="Normal 2 5 18 3 2" xfId="13674" xr:uid="{F477825D-315C-4C27-B0A8-53FE08854B04}"/>
    <cellStyle name="Normal 2 5 18 3 3" xfId="13675" xr:uid="{23909493-6B8A-4959-8051-C5D84F393E5F}"/>
    <cellStyle name="Normal 2 5 18 4" xfId="13676" xr:uid="{AFD158FE-82AD-4F53-99EC-6B34FA01B1FB}"/>
    <cellStyle name="Normal 2 5 18 5" xfId="13677" xr:uid="{7144E052-F079-47A0-A2F8-4841B09AA54F}"/>
    <cellStyle name="Normal 2 5 19" xfId="13678" xr:uid="{CAB6DBE3-1466-473B-B4E2-0FB8DA52D9E7}"/>
    <cellStyle name="Normal 2 5 19 2" xfId="13679" xr:uid="{89B721C9-7744-48B6-96CB-FAF7D0197BAC}"/>
    <cellStyle name="Normal 2 5 19 2 2" xfId="13680" xr:uid="{27A0D54E-431D-48FD-B233-B6224791CAEE}"/>
    <cellStyle name="Normal 2 5 19 2 3" xfId="13681" xr:uid="{E5A2FAD7-D965-4E26-8346-4F75AB41C1F0}"/>
    <cellStyle name="Normal 2 5 19 3" xfId="13682" xr:uid="{E20524CC-1780-4CE3-831E-6FAD686CB4E5}"/>
    <cellStyle name="Normal 2 5 19 3 2" xfId="13683" xr:uid="{64EBF910-1EBE-4AB6-BD2E-84167768C5AD}"/>
    <cellStyle name="Normal 2 5 19 3 3" xfId="13684" xr:uid="{280E7469-8923-4D79-813B-7503102AEB09}"/>
    <cellStyle name="Normal 2 5 19 4" xfId="13685" xr:uid="{36B84385-F676-4F74-ADDE-DFAC17EDE4FD}"/>
    <cellStyle name="Normal 2 5 19 5" xfId="13686" xr:uid="{F9F15FC2-E759-440C-A861-BB7039DF66C9}"/>
    <cellStyle name="Normal 2 5 2" xfId="13687" xr:uid="{3941B3FA-6EA1-466F-86C1-6D6F5863EDE6}"/>
    <cellStyle name="Normal 2 5 2 10" xfId="13688" xr:uid="{DCCAE89C-AD60-4CF4-8D5B-EE427605D50D}"/>
    <cellStyle name="Normal 2 5 2 10 2" xfId="13689" xr:uid="{63545C33-EC48-479F-9646-AFDE835D9640}"/>
    <cellStyle name="Normal 2 5 2 10 2 2" xfId="13690" xr:uid="{DC39622A-199B-4AF6-93EF-F191F1611623}"/>
    <cellStyle name="Normal 2 5 2 10 2 3" xfId="13691" xr:uid="{60B26518-EDCC-413E-BDB8-613BAF6C290C}"/>
    <cellStyle name="Normal 2 5 2 10 3" xfId="13692" xr:uid="{5A473095-0326-4F87-8E9F-CD5E16031E9E}"/>
    <cellStyle name="Normal 2 5 2 10 3 2" xfId="13693" xr:uid="{075A60C4-51B9-4AE4-9512-5ECF6EF7E888}"/>
    <cellStyle name="Normal 2 5 2 10 3 3" xfId="13694" xr:uid="{98EA9366-88F8-4222-87FD-1858FFEE04C0}"/>
    <cellStyle name="Normal 2 5 2 10 4" xfId="13695" xr:uid="{831DA0B9-C9E0-4E6B-A5E5-6068F0E0D93D}"/>
    <cellStyle name="Normal 2 5 2 10 5" xfId="13696" xr:uid="{C07C1EEA-0FD2-4E96-8846-E3CFD852A678}"/>
    <cellStyle name="Normal 2 5 2 11" xfId="13697" xr:uid="{3847E23A-2EF5-4EED-A429-1DA3C1B85B44}"/>
    <cellStyle name="Normal 2 5 2 11 2" xfId="13698" xr:uid="{FD5C4C81-B0A1-48AB-8400-A28C5E0D872F}"/>
    <cellStyle name="Normal 2 5 2 11 2 2" xfId="13699" xr:uid="{67CD9078-9A3D-4095-8B3A-184B9040C893}"/>
    <cellStyle name="Normal 2 5 2 11 2 3" xfId="13700" xr:uid="{3386CC01-083D-4BB6-8A47-C901187193E2}"/>
    <cellStyle name="Normal 2 5 2 11 3" xfId="13701" xr:uid="{3D52DE66-24F2-4665-A35B-679B9DB7D5A9}"/>
    <cellStyle name="Normal 2 5 2 11 3 2" xfId="13702" xr:uid="{6F763835-2E37-4BEE-9FB8-A191954DE1A1}"/>
    <cellStyle name="Normal 2 5 2 11 3 3" xfId="13703" xr:uid="{D481FE76-BD02-4E9D-84AB-B62DD749912F}"/>
    <cellStyle name="Normal 2 5 2 11 4" xfId="13704" xr:uid="{290CF55D-B91F-4208-9117-5952023EE43A}"/>
    <cellStyle name="Normal 2 5 2 11 5" xfId="13705" xr:uid="{43796BAB-ADCD-40DC-9A36-583788F41A59}"/>
    <cellStyle name="Normal 2 5 2 12" xfId="13706" xr:uid="{18094B51-8D51-4F93-A8A3-E25951692C2B}"/>
    <cellStyle name="Normal 2 5 2 12 2" xfId="13707" xr:uid="{A036CE3D-FF0D-4A0C-AA8D-E6F012F985F9}"/>
    <cellStyle name="Normal 2 5 2 12 2 2" xfId="13708" xr:uid="{DF7A0D3E-40B1-42BF-8A5E-FE3321C6323A}"/>
    <cellStyle name="Normal 2 5 2 12 2 3" xfId="13709" xr:uid="{7BBF4577-EF40-406A-8DA3-3BA3CD38D9B2}"/>
    <cellStyle name="Normal 2 5 2 12 3" xfId="13710" xr:uid="{08DBF0AF-1274-43D1-8D27-32FEFDBC944D}"/>
    <cellStyle name="Normal 2 5 2 12 3 2" xfId="13711" xr:uid="{85C89D16-824C-4A94-8461-BD2B3175312F}"/>
    <cellStyle name="Normal 2 5 2 12 3 3" xfId="13712" xr:uid="{20385AD8-C59D-40D7-8489-8BD8873CC93E}"/>
    <cellStyle name="Normal 2 5 2 12 4" xfId="13713" xr:uid="{90ED84D5-79D1-4A15-B54F-5AAEE12CB361}"/>
    <cellStyle name="Normal 2 5 2 12 5" xfId="13714" xr:uid="{89C34B42-EC1E-43A4-9507-69D12C1DE906}"/>
    <cellStyle name="Normal 2 5 2 13" xfId="13715" xr:uid="{CEFAB27D-826D-48B4-9199-84B9205D1B9D}"/>
    <cellStyle name="Normal 2 5 2 13 2" xfId="13716" xr:uid="{C113B0A5-6ACF-43C6-B488-C2E4D281B171}"/>
    <cellStyle name="Normal 2 5 2 13 2 2" xfId="13717" xr:uid="{6372B9E9-B336-43D4-B1EC-14C566A1C89C}"/>
    <cellStyle name="Normal 2 5 2 13 2 3" xfId="13718" xr:uid="{13C3D61D-B46C-417B-B896-DAF8B722ACDF}"/>
    <cellStyle name="Normal 2 5 2 13 3" xfId="13719" xr:uid="{53080975-38FD-4FB3-8F49-C0A89BB975D8}"/>
    <cellStyle name="Normal 2 5 2 13 3 2" xfId="13720" xr:uid="{0C028750-D15A-4309-AB03-4C3AC7F00710}"/>
    <cellStyle name="Normal 2 5 2 13 3 3" xfId="13721" xr:uid="{3B23CF8D-270B-4319-AC14-4489B242D263}"/>
    <cellStyle name="Normal 2 5 2 13 4" xfId="13722" xr:uid="{13452FE1-6566-4008-AC79-15C2F8E345ED}"/>
    <cellStyle name="Normal 2 5 2 13 5" xfId="13723" xr:uid="{C60DD4B3-44DD-4D53-94E4-B387E0291E16}"/>
    <cellStyle name="Normal 2 5 2 14" xfId="13724" xr:uid="{71258E69-DB2C-4BDC-97BB-BC5ABB65CF3D}"/>
    <cellStyle name="Normal 2 5 2 14 2" xfId="13725" xr:uid="{E79883C1-29E6-486D-8FF9-C35797090725}"/>
    <cellStyle name="Normal 2 5 2 14 2 2" xfId="13726" xr:uid="{E2ABA8A3-EB6D-4479-8E15-DB2F0A7FBA5C}"/>
    <cellStyle name="Normal 2 5 2 14 2 3" xfId="13727" xr:uid="{DDCECAD2-4C8E-4B41-80C3-E649AB6BF5DE}"/>
    <cellStyle name="Normal 2 5 2 14 3" xfId="13728" xr:uid="{88D82912-8C02-4A50-931F-170F9F411C0A}"/>
    <cellStyle name="Normal 2 5 2 14 3 2" xfId="13729" xr:uid="{EE221477-E304-4CE1-BEF0-890BAEAA8A6A}"/>
    <cellStyle name="Normal 2 5 2 14 3 3" xfId="13730" xr:uid="{16E72898-5537-4160-ABCE-84C1CB799AAB}"/>
    <cellStyle name="Normal 2 5 2 14 4" xfId="13731" xr:uid="{E27D5F27-F11E-4DAC-895C-670278921472}"/>
    <cellStyle name="Normal 2 5 2 14 5" xfId="13732" xr:uid="{DF0850B1-F94D-4C65-8589-642FEF24676E}"/>
    <cellStyle name="Normal 2 5 2 15" xfId="13733" xr:uid="{EEB09B9C-128C-42AD-B052-7C33ECE1CD0D}"/>
    <cellStyle name="Normal 2 5 2 15 2" xfId="13734" xr:uid="{4DF7B1CE-EB8F-4D06-8214-6E1741A2CFDC}"/>
    <cellStyle name="Normal 2 5 2 15 2 2" xfId="13735" xr:uid="{3E1BBFBE-1075-4809-B459-C63EB134B288}"/>
    <cellStyle name="Normal 2 5 2 15 2 3" xfId="13736" xr:uid="{2EAB1B50-FB89-4FE8-BB6A-211C9A51D56A}"/>
    <cellStyle name="Normal 2 5 2 15 3" xfId="13737" xr:uid="{73F642DC-F1B6-47E2-8350-30806E4786AA}"/>
    <cellStyle name="Normal 2 5 2 15 3 2" xfId="13738" xr:uid="{16C26CC5-035B-4D85-B625-FC6710721942}"/>
    <cellStyle name="Normal 2 5 2 15 3 3" xfId="13739" xr:uid="{C86AF454-EE19-4AE7-A5A2-2892138A2547}"/>
    <cellStyle name="Normal 2 5 2 15 4" xfId="13740" xr:uid="{BBC55503-E736-4E9A-907E-185455358603}"/>
    <cellStyle name="Normal 2 5 2 15 5" xfId="13741" xr:uid="{FD40985F-946E-46EA-926B-B6D3A3AF509A}"/>
    <cellStyle name="Normal 2 5 2 16" xfId="13742" xr:uid="{AB1E2570-2DF1-4549-8FB8-A406BE3BA0D7}"/>
    <cellStyle name="Normal 2 5 2 16 2" xfId="13743" xr:uid="{46BDC507-8D5A-4BB6-9650-DA21959B6127}"/>
    <cellStyle name="Normal 2 5 2 16 2 2" xfId="13744" xr:uid="{F9B48A6E-420B-4A47-8562-9F2AA38BBE78}"/>
    <cellStyle name="Normal 2 5 2 16 2 3" xfId="13745" xr:uid="{AF3A48AD-8AFF-4427-8737-5034EB046FE4}"/>
    <cellStyle name="Normal 2 5 2 16 3" xfId="13746" xr:uid="{901B1EA5-995D-491D-A08A-52DA2962C529}"/>
    <cellStyle name="Normal 2 5 2 16 3 2" xfId="13747" xr:uid="{737E6DC1-705E-4AF1-A0B0-FB5F8D4CF1F3}"/>
    <cellStyle name="Normal 2 5 2 16 3 3" xfId="13748" xr:uid="{A6D88416-D204-4E0F-874D-D87DFBEFEA79}"/>
    <cellStyle name="Normal 2 5 2 16 4" xfId="13749" xr:uid="{1111E9D8-C946-41B2-B715-18AEA2067CD4}"/>
    <cellStyle name="Normal 2 5 2 16 5" xfId="13750" xr:uid="{D33B80C0-3FEA-421B-8520-82D6FA6EE28F}"/>
    <cellStyle name="Normal 2 5 2 17" xfId="13751" xr:uid="{26CE91D8-C38E-4518-BB11-3AD47065B7D2}"/>
    <cellStyle name="Normal 2 5 2 17 2" xfId="13752" xr:uid="{68BB4083-1B44-46EA-9091-B29EF30EBD94}"/>
    <cellStyle name="Normal 2 5 2 17 2 2" xfId="13753" xr:uid="{4555EA72-FFE6-48B9-92AC-5BB299E3AB75}"/>
    <cellStyle name="Normal 2 5 2 17 2 3" xfId="13754" xr:uid="{F9A4B243-B148-4A42-9C5B-6778349BDD11}"/>
    <cellStyle name="Normal 2 5 2 17 3" xfId="13755" xr:uid="{7440BCBC-DE8F-4932-9B9D-28117A242584}"/>
    <cellStyle name="Normal 2 5 2 17 3 2" xfId="13756" xr:uid="{CB16D494-D5C7-4CB5-B27E-040DAC4480F3}"/>
    <cellStyle name="Normal 2 5 2 17 3 3" xfId="13757" xr:uid="{A5BE4A1F-8A1F-4647-97D4-08632FA9EC48}"/>
    <cellStyle name="Normal 2 5 2 17 4" xfId="13758" xr:uid="{E52B74CA-6F06-4B6D-B78A-3E9BE5419E89}"/>
    <cellStyle name="Normal 2 5 2 17 5" xfId="13759" xr:uid="{5FED4C57-37C5-404E-92E6-C14AD42231A1}"/>
    <cellStyle name="Normal 2 5 2 18" xfId="13760" xr:uid="{F1F146F3-881A-4007-A6A8-09BC8DAAE16C}"/>
    <cellStyle name="Normal 2 5 2 18 2" xfId="13761" xr:uid="{6FC9ECE8-7B05-4CAC-8D8C-9A9CA6BBE3EB}"/>
    <cellStyle name="Normal 2 5 2 18 2 2" xfId="13762" xr:uid="{7C934652-B8A5-43BD-945D-89579B8A32F5}"/>
    <cellStyle name="Normal 2 5 2 18 2 3" xfId="13763" xr:uid="{607A0D58-8BE9-4CC0-B89B-EF54BD040339}"/>
    <cellStyle name="Normal 2 5 2 18 3" xfId="13764" xr:uid="{E70322CA-8C3A-43FC-8977-B191314CA242}"/>
    <cellStyle name="Normal 2 5 2 18 3 2" xfId="13765" xr:uid="{AF1F203E-1674-40C9-A346-246EAA754304}"/>
    <cellStyle name="Normal 2 5 2 18 3 3" xfId="13766" xr:uid="{ACCE2B99-4204-461E-A72F-727ACF40333C}"/>
    <cellStyle name="Normal 2 5 2 18 4" xfId="13767" xr:uid="{3D5E7D6B-3CD1-45E2-BB99-3C1F2C299DC0}"/>
    <cellStyle name="Normal 2 5 2 18 5" xfId="13768" xr:uid="{F9646AEE-068C-4734-880D-FF7D7718A657}"/>
    <cellStyle name="Normal 2 5 2 19" xfId="13769" xr:uid="{94AFB22E-9C99-40FB-A39C-0E0C77FC6AAD}"/>
    <cellStyle name="Normal 2 5 2 19 2" xfId="13770" xr:uid="{B89D1067-CBDD-4A77-9547-BD5E43FCFCBA}"/>
    <cellStyle name="Normal 2 5 2 19 2 2" xfId="13771" xr:uid="{C39F7DBF-6FE8-469B-B308-E6FE27240041}"/>
    <cellStyle name="Normal 2 5 2 19 2 3" xfId="13772" xr:uid="{0DC37607-E3D7-453D-AA29-49C28E303C1F}"/>
    <cellStyle name="Normal 2 5 2 19 3" xfId="13773" xr:uid="{A0DD2326-A1ED-4B41-A774-5BD855AF52B2}"/>
    <cellStyle name="Normal 2 5 2 19 3 2" xfId="13774" xr:uid="{55D59813-AB40-42B3-9D68-9BB055324532}"/>
    <cellStyle name="Normal 2 5 2 19 3 3" xfId="13775" xr:uid="{715B498E-8C80-48C6-BE2B-944AEAA83A83}"/>
    <cellStyle name="Normal 2 5 2 19 4" xfId="13776" xr:uid="{268C21E6-EDEB-4FD5-AA10-F193D1C78844}"/>
    <cellStyle name="Normal 2 5 2 19 5" xfId="13777" xr:uid="{AD0B5620-F482-4EE4-B2E8-A47096E53650}"/>
    <cellStyle name="Normal 2 5 2 2" xfId="13778" xr:uid="{9B0ADEE2-EFC1-468F-9EB1-2C0D442391A2}"/>
    <cellStyle name="Normal 2 5 2 2 10" xfId="13779" xr:uid="{A796E724-ABB5-4E8B-A3B2-993E78E1C7C7}"/>
    <cellStyle name="Normal 2 5 2 2 10 2" xfId="13780" xr:uid="{C616B2EE-7F36-45ED-8A9F-BE9C5D6A6F23}"/>
    <cellStyle name="Normal 2 5 2 2 10 2 2" xfId="13781" xr:uid="{5127DE7D-E6C3-48F8-B7D8-AD0F3953C576}"/>
    <cellStyle name="Normal 2 5 2 2 10 2 3" xfId="13782" xr:uid="{69797AB7-669D-4E14-940A-72676516B6A9}"/>
    <cellStyle name="Normal 2 5 2 2 10 3" xfId="13783" xr:uid="{CD6379D0-6180-4DD8-BEAA-1C191DD9794B}"/>
    <cellStyle name="Normal 2 5 2 2 10 3 2" xfId="13784" xr:uid="{1268BEBC-8C87-434E-8067-1B215803072A}"/>
    <cellStyle name="Normal 2 5 2 2 10 3 3" xfId="13785" xr:uid="{727C6BAF-C840-4F48-BE90-2E1AA70B1151}"/>
    <cellStyle name="Normal 2 5 2 2 10 4" xfId="13786" xr:uid="{2E3F066A-CC83-4B96-9604-4CADD77D6206}"/>
    <cellStyle name="Normal 2 5 2 2 10 5" xfId="13787" xr:uid="{8F822429-49D8-4305-BF66-9803F2473CF9}"/>
    <cellStyle name="Normal 2 5 2 2 11" xfId="13788" xr:uid="{3365A173-2C3D-4F85-A11B-9E2CB9BB82E8}"/>
    <cellStyle name="Normal 2 5 2 2 11 2" xfId="13789" xr:uid="{2884C3C7-0725-43F8-BA16-558C7F489074}"/>
    <cellStyle name="Normal 2 5 2 2 11 2 2" xfId="13790" xr:uid="{C99A29AF-441F-4B79-BFAF-E86CFBDABDE9}"/>
    <cellStyle name="Normal 2 5 2 2 11 2 3" xfId="13791" xr:uid="{B4E2674D-B84B-4EF2-B593-F2B4A709448A}"/>
    <cellStyle name="Normal 2 5 2 2 11 3" xfId="13792" xr:uid="{A4D9D770-6380-491C-BD92-3265DA64B555}"/>
    <cellStyle name="Normal 2 5 2 2 11 3 2" xfId="13793" xr:uid="{83BD7A50-A346-4C6B-B24E-8F570F58F46C}"/>
    <cellStyle name="Normal 2 5 2 2 11 3 3" xfId="13794" xr:uid="{76F56E7C-DF56-42A3-B6F4-4515F86CC665}"/>
    <cellStyle name="Normal 2 5 2 2 11 4" xfId="13795" xr:uid="{2CAB5292-833A-41CE-A285-B8ED8DC6977E}"/>
    <cellStyle name="Normal 2 5 2 2 11 5" xfId="13796" xr:uid="{35D67D89-4EE4-4DCB-BE45-027F20626D68}"/>
    <cellStyle name="Normal 2 5 2 2 12" xfId="13797" xr:uid="{C4F51545-507E-43F5-98C8-E3DDDCC17597}"/>
    <cellStyle name="Normal 2 5 2 2 12 2" xfId="13798" xr:uid="{6BF2873F-82FB-4605-BBA9-4218DA8A28E6}"/>
    <cellStyle name="Normal 2 5 2 2 12 2 2" xfId="13799" xr:uid="{54442514-A37E-4D08-8E15-A2356C1AB822}"/>
    <cellStyle name="Normal 2 5 2 2 12 2 3" xfId="13800" xr:uid="{0090C3AE-7217-4519-B813-1F29114B6A85}"/>
    <cellStyle name="Normal 2 5 2 2 12 3" xfId="13801" xr:uid="{7DB0A6E3-4E0D-45BE-991C-F8C4E30A9612}"/>
    <cellStyle name="Normal 2 5 2 2 12 3 2" xfId="13802" xr:uid="{8C76DD56-B322-461D-BF2B-6DA4ED04E4F1}"/>
    <cellStyle name="Normal 2 5 2 2 12 3 3" xfId="13803" xr:uid="{EA8DC37A-54DC-4269-A50A-86195164692E}"/>
    <cellStyle name="Normal 2 5 2 2 12 4" xfId="13804" xr:uid="{B4ADFF25-3DA3-431A-A47C-A90BA4C8E79C}"/>
    <cellStyle name="Normal 2 5 2 2 12 5" xfId="13805" xr:uid="{333F2592-DFBD-40D5-8D58-774D0944C078}"/>
    <cellStyle name="Normal 2 5 2 2 13" xfId="13806" xr:uid="{74480D68-E4FE-4F4F-B759-AEA79633180B}"/>
    <cellStyle name="Normal 2 5 2 2 13 2" xfId="13807" xr:uid="{63C212F8-8729-46A5-9BE4-B397A44B1608}"/>
    <cellStyle name="Normal 2 5 2 2 13 2 2" xfId="13808" xr:uid="{D13EC5DE-F8B8-4E94-A642-73DF049DDE78}"/>
    <cellStyle name="Normal 2 5 2 2 13 2 3" xfId="13809" xr:uid="{71A1FEC4-9248-45D4-964C-0E0557B0F61B}"/>
    <cellStyle name="Normal 2 5 2 2 13 3" xfId="13810" xr:uid="{101CBF60-3DA8-403F-A727-0BBE28EEC89C}"/>
    <cellStyle name="Normal 2 5 2 2 13 3 2" xfId="13811" xr:uid="{534C7EC8-A352-4A8B-A946-5137EFBC2480}"/>
    <cellStyle name="Normal 2 5 2 2 13 3 3" xfId="13812" xr:uid="{1333B186-A2C1-4381-8562-0B5F97960DD9}"/>
    <cellStyle name="Normal 2 5 2 2 13 4" xfId="13813" xr:uid="{D5A7F3E0-BDC2-447F-9AE0-555D625AD2EF}"/>
    <cellStyle name="Normal 2 5 2 2 13 5" xfId="13814" xr:uid="{48348DB7-F571-4220-AEE3-3A2F9AB097BC}"/>
    <cellStyle name="Normal 2 5 2 2 14" xfId="13815" xr:uid="{E28A5E47-D819-4D22-8D6F-67C5D669D158}"/>
    <cellStyle name="Normal 2 5 2 2 14 2" xfId="13816" xr:uid="{824EC4A6-B56E-4E80-ABAE-F0D5C18D7531}"/>
    <cellStyle name="Normal 2 5 2 2 14 2 2" xfId="13817" xr:uid="{EE4F22DC-4024-4DA5-AEAD-713B946BE732}"/>
    <cellStyle name="Normal 2 5 2 2 14 2 3" xfId="13818" xr:uid="{23E9B1A1-E637-4117-AD45-DE66B50E582E}"/>
    <cellStyle name="Normal 2 5 2 2 14 3" xfId="13819" xr:uid="{2CCDFA40-4ECC-43E3-8A34-5E874DDC9FA8}"/>
    <cellStyle name="Normal 2 5 2 2 14 3 2" xfId="13820" xr:uid="{E573347F-023F-4B44-A2FE-C4542E5932DB}"/>
    <cellStyle name="Normal 2 5 2 2 14 3 3" xfId="13821" xr:uid="{E5087838-F76B-41BF-A287-7A0DD434AE3F}"/>
    <cellStyle name="Normal 2 5 2 2 14 4" xfId="13822" xr:uid="{6A04D262-ED3E-4758-BF4D-968DF3CE168E}"/>
    <cellStyle name="Normal 2 5 2 2 14 5" xfId="13823" xr:uid="{D72F85AB-AAC5-4EC6-B7B1-F974BEE3EDB1}"/>
    <cellStyle name="Normal 2 5 2 2 15" xfId="13824" xr:uid="{87877B82-4636-4BCB-84A3-A89AA927C10E}"/>
    <cellStyle name="Normal 2 5 2 2 15 2" xfId="13825" xr:uid="{F05B655E-02D1-43B4-A3B2-B69925886F97}"/>
    <cellStyle name="Normal 2 5 2 2 15 2 2" xfId="13826" xr:uid="{EDD16D28-01ED-4976-B471-12CDB044E77B}"/>
    <cellStyle name="Normal 2 5 2 2 15 2 3" xfId="13827" xr:uid="{CFD65118-AFA1-4A61-8D3A-402B2C2C2D6F}"/>
    <cellStyle name="Normal 2 5 2 2 15 3" xfId="13828" xr:uid="{D650BCD4-1F3D-4A0A-8A00-29CC9AFC6645}"/>
    <cellStyle name="Normal 2 5 2 2 15 3 2" xfId="13829" xr:uid="{B03A2DA5-3C4B-4625-894C-F9ADAA735451}"/>
    <cellStyle name="Normal 2 5 2 2 15 3 3" xfId="13830" xr:uid="{FFC94E2B-253B-42A1-8855-90C1C07ABCB2}"/>
    <cellStyle name="Normal 2 5 2 2 15 4" xfId="13831" xr:uid="{03D0A83B-8296-4D77-B435-93499D6642CB}"/>
    <cellStyle name="Normal 2 5 2 2 15 5" xfId="13832" xr:uid="{E3EE635F-4365-4B04-AFFA-7017E9ED525F}"/>
    <cellStyle name="Normal 2 5 2 2 16" xfId="13833" xr:uid="{4BA9F8A7-4E02-4A17-ABFF-B48E2BDABE31}"/>
    <cellStyle name="Normal 2 5 2 2 16 2" xfId="13834" xr:uid="{FEAE6A95-AA71-4957-A97D-7BD52857453D}"/>
    <cellStyle name="Normal 2 5 2 2 16 2 2" xfId="13835" xr:uid="{88E08D38-EC46-47DF-B3DA-79279F46EA05}"/>
    <cellStyle name="Normal 2 5 2 2 16 2 3" xfId="13836" xr:uid="{CF2E145A-5BF0-4B4A-8A90-DFDBB0A16533}"/>
    <cellStyle name="Normal 2 5 2 2 16 3" xfId="13837" xr:uid="{319EA2C5-160B-4B3D-94C6-2B68953BEBE7}"/>
    <cellStyle name="Normal 2 5 2 2 16 3 2" xfId="13838" xr:uid="{28241420-500A-4EE0-A1E6-301B78920980}"/>
    <cellStyle name="Normal 2 5 2 2 16 3 3" xfId="13839" xr:uid="{3F007CE1-5A3D-4FD9-A64B-A44D3988BA8A}"/>
    <cellStyle name="Normal 2 5 2 2 16 4" xfId="13840" xr:uid="{447317CD-712B-4812-B5D3-BAA495965E18}"/>
    <cellStyle name="Normal 2 5 2 2 16 5" xfId="13841" xr:uid="{2B0846DD-D208-4CD5-8316-1C3EFBF0BFF4}"/>
    <cellStyle name="Normal 2 5 2 2 17" xfId="13842" xr:uid="{7721C704-3F7C-4398-83CB-F050B68B1026}"/>
    <cellStyle name="Normal 2 5 2 2 17 2" xfId="13843" xr:uid="{3CDB50DF-03E9-473B-B76E-4A228854F727}"/>
    <cellStyle name="Normal 2 5 2 2 17 2 2" xfId="13844" xr:uid="{E62D5F67-B4B8-465B-8F5E-637C987630F6}"/>
    <cellStyle name="Normal 2 5 2 2 17 2 3" xfId="13845" xr:uid="{CD1DB493-3BB5-445B-8D6E-CDE6BC8810AA}"/>
    <cellStyle name="Normal 2 5 2 2 17 3" xfId="13846" xr:uid="{02373F3A-F5BF-450F-84FE-7ACE52FADEF1}"/>
    <cellStyle name="Normal 2 5 2 2 17 3 2" xfId="13847" xr:uid="{A31A113F-3982-4A1D-942C-827A9FC19AE8}"/>
    <cellStyle name="Normal 2 5 2 2 17 3 3" xfId="13848" xr:uid="{C236484C-15FD-4C92-84E9-E6745EEF8FBE}"/>
    <cellStyle name="Normal 2 5 2 2 17 4" xfId="13849" xr:uid="{985E89B8-5D45-4F0C-AA6B-200933697FC9}"/>
    <cellStyle name="Normal 2 5 2 2 17 5" xfId="13850" xr:uid="{DF2BB5BE-7FCE-4D9B-82DA-D9CE41112417}"/>
    <cellStyle name="Normal 2 5 2 2 18" xfId="13851" xr:uid="{8E1F95D4-3A79-423B-9171-797EAF5B35AF}"/>
    <cellStyle name="Normal 2 5 2 2 18 2" xfId="13852" xr:uid="{FFB98CAA-172C-4CDD-9F43-0793436F1087}"/>
    <cellStyle name="Normal 2 5 2 2 18 2 2" xfId="13853" xr:uid="{F4764D88-7DE3-4E66-A5DD-DD3B5857F793}"/>
    <cellStyle name="Normal 2 5 2 2 18 2 3" xfId="13854" xr:uid="{97C00D9A-E5D5-4FDC-8477-162D430514D2}"/>
    <cellStyle name="Normal 2 5 2 2 18 3" xfId="13855" xr:uid="{DA0BB494-B513-455A-BA83-DAE7E22071B0}"/>
    <cellStyle name="Normal 2 5 2 2 18 3 2" xfId="13856" xr:uid="{D1343B99-9A4E-4190-806E-BF6BE598A143}"/>
    <cellStyle name="Normal 2 5 2 2 18 3 3" xfId="13857" xr:uid="{A3553544-2360-4A29-8615-37B7CF1177F8}"/>
    <cellStyle name="Normal 2 5 2 2 18 4" xfId="13858" xr:uid="{C52F8314-9A51-4C36-889E-66581EB2CE78}"/>
    <cellStyle name="Normal 2 5 2 2 18 5" xfId="13859" xr:uid="{23906946-50AA-4AAF-AF80-B985CD1650B3}"/>
    <cellStyle name="Normal 2 5 2 2 19" xfId="13860" xr:uid="{B0DB7839-48D3-456B-B45C-57E75E9A536C}"/>
    <cellStyle name="Normal 2 5 2 2 19 2" xfId="13861" xr:uid="{014C4036-1921-4AA4-B2A9-32B416D0177B}"/>
    <cellStyle name="Normal 2 5 2 2 19 2 2" xfId="13862" xr:uid="{D0976D9E-34D3-40A9-A7D8-1F7799C665C9}"/>
    <cellStyle name="Normal 2 5 2 2 19 2 3" xfId="13863" xr:uid="{4690C9C8-5F79-49BB-8DFF-AEA11DD4CA90}"/>
    <cellStyle name="Normal 2 5 2 2 19 3" xfId="13864" xr:uid="{E7402B0A-CF93-4BF9-96E5-EBE23EE06F65}"/>
    <cellStyle name="Normal 2 5 2 2 19 3 2" xfId="13865" xr:uid="{AB7728B3-DD2D-4A69-A649-31B08DA98CCC}"/>
    <cellStyle name="Normal 2 5 2 2 19 3 3" xfId="13866" xr:uid="{1DD44ABE-3A7F-46F5-8C0A-2807604D98FA}"/>
    <cellStyle name="Normal 2 5 2 2 19 4" xfId="13867" xr:uid="{E39DFAF5-D398-430B-ADAD-7A2E11B7A9CE}"/>
    <cellStyle name="Normal 2 5 2 2 19 5" xfId="13868" xr:uid="{D1CE3B65-96E7-4B6C-A5F0-AC0001F6E6E5}"/>
    <cellStyle name="Normal 2 5 2 2 2" xfId="13869" xr:uid="{4B011693-2171-492A-99B4-AEFA181B8E46}"/>
    <cellStyle name="Normal 2 5 2 2 2 2" xfId="13870" xr:uid="{D4839490-497F-4210-B24A-ED063B30EEC5}"/>
    <cellStyle name="Normal 2 5 2 2 2 2 2" xfId="13871" xr:uid="{51B4EE19-342C-4D5D-A8FA-356E60521F65}"/>
    <cellStyle name="Normal 2 5 2 2 2 2 3" xfId="13872" xr:uid="{01BC29C0-7EA5-4790-A56E-55A5A8906A12}"/>
    <cellStyle name="Normal 2 5 2 2 2 3" xfId="13873" xr:uid="{8A2087C8-B12C-4BF8-92DC-A30521531A54}"/>
    <cellStyle name="Normal 2 5 2 2 2 3 2" xfId="13874" xr:uid="{A7A7D786-1222-461F-BB99-48E9E9A1D595}"/>
    <cellStyle name="Normal 2 5 2 2 2 3 3" xfId="13875" xr:uid="{14A05747-2A88-4284-B6F4-D8373D9CF2A5}"/>
    <cellStyle name="Normal 2 5 2 2 2 4" xfId="13876" xr:uid="{652DAC7E-46CE-453B-AD05-88B0A8140F1D}"/>
    <cellStyle name="Normal 2 5 2 2 2 5" xfId="13877" xr:uid="{89E73C52-9E76-4642-8AD3-69ECE32D2F0A}"/>
    <cellStyle name="Normal 2 5 2 2 20" xfId="13878" xr:uid="{DD0F86B6-C614-45DE-B9E9-A7BB1E1BE40A}"/>
    <cellStyle name="Normal 2 5 2 2 20 2" xfId="13879" xr:uid="{9A150627-C804-4D4E-A89F-F175D340EED9}"/>
    <cellStyle name="Normal 2 5 2 2 20 2 2" xfId="13880" xr:uid="{F09E2CCF-6866-418B-A16C-9B79D6E94410}"/>
    <cellStyle name="Normal 2 5 2 2 20 2 3" xfId="13881" xr:uid="{4E7337A4-1386-4778-B8E6-41DBA865AEFD}"/>
    <cellStyle name="Normal 2 5 2 2 20 3" xfId="13882" xr:uid="{9AB16895-EDEA-43FB-9A65-2D4EED4FA3A6}"/>
    <cellStyle name="Normal 2 5 2 2 20 3 2" xfId="13883" xr:uid="{50911B12-9052-431B-9007-8B84CE41F32D}"/>
    <cellStyle name="Normal 2 5 2 2 20 3 3" xfId="13884" xr:uid="{E91BA9C8-F5B8-41B4-B342-AD0EDC261176}"/>
    <cellStyle name="Normal 2 5 2 2 20 4" xfId="13885" xr:uid="{D886E7DB-9264-49DF-AB16-6D6B333B9AC0}"/>
    <cellStyle name="Normal 2 5 2 2 20 5" xfId="13886" xr:uid="{BFBCBC1D-3D95-475A-9232-FF17C8D2D185}"/>
    <cellStyle name="Normal 2 5 2 2 21" xfId="13887" xr:uid="{1433FD7F-349F-4908-8FD7-38F43AD820FC}"/>
    <cellStyle name="Normal 2 5 2 2 21 2" xfId="13888" xr:uid="{40AFC3F4-2B34-4D6D-8A85-1FAB3A9B4110}"/>
    <cellStyle name="Normal 2 5 2 2 21 2 2" xfId="13889" xr:uid="{546C6E84-E6D9-48A1-95F5-CBEE2F588576}"/>
    <cellStyle name="Normal 2 5 2 2 21 2 3" xfId="13890" xr:uid="{A68FE6F0-D47A-4CDB-B14F-146637EEDDE0}"/>
    <cellStyle name="Normal 2 5 2 2 21 3" xfId="13891" xr:uid="{F6118305-D9A3-41FB-9F87-C029CC4CB6EC}"/>
    <cellStyle name="Normal 2 5 2 2 21 3 2" xfId="13892" xr:uid="{5621DA09-A938-45FA-B350-5C663DEF0BA9}"/>
    <cellStyle name="Normal 2 5 2 2 21 3 3" xfId="13893" xr:uid="{CDCD89B3-1CE8-4E64-A355-DC319937DA6D}"/>
    <cellStyle name="Normal 2 5 2 2 21 4" xfId="13894" xr:uid="{DDDB9A66-0A39-4374-9690-0DD0BCBBA6EF}"/>
    <cellStyle name="Normal 2 5 2 2 21 5" xfId="13895" xr:uid="{B676934F-A3B9-4533-8EDB-E291539BEEFF}"/>
    <cellStyle name="Normal 2 5 2 2 22" xfId="13896" xr:uid="{69E87913-CEFC-4CF9-8892-0F8F9E90F06E}"/>
    <cellStyle name="Normal 2 5 2 2 22 2" xfId="13897" xr:uid="{9EBCBF76-0FE5-4888-8935-10046DB66611}"/>
    <cellStyle name="Normal 2 5 2 2 22 2 2" xfId="13898" xr:uid="{B21474FF-19D7-4FAD-9082-6C85CD6CEC5D}"/>
    <cellStyle name="Normal 2 5 2 2 22 2 3" xfId="13899" xr:uid="{C5FD772F-50C4-4469-AA9E-CF9760328526}"/>
    <cellStyle name="Normal 2 5 2 2 22 3" xfId="13900" xr:uid="{D9F3E5F3-6B42-4F11-A7C7-1610794626BE}"/>
    <cellStyle name="Normal 2 5 2 2 22 3 2" xfId="13901" xr:uid="{CB7C602C-16C9-46AB-BA19-382074444F77}"/>
    <cellStyle name="Normal 2 5 2 2 22 3 3" xfId="13902" xr:uid="{FC43C9F4-AFA6-4188-9F7E-6043526653FF}"/>
    <cellStyle name="Normal 2 5 2 2 22 4" xfId="13903" xr:uid="{28653BCE-B597-4A1A-8EDD-8226FCE83033}"/>
    <cellStyle name="Normal 2 5 2 2 22 5" xfId="13904" xr:uid="{B168E845-8FD3-4BD1-9417-699A17760832}"/>
    <cellStyle name="Normal 2 5 2 2 23" xfId="13905" xr:uid="{B0EFA0FF-CB2D-4097-A4E2-A7D6C953E55B}"/>
    <cellStyle name="Normal 2 5 2 2 23 2" xfId="13906" xr:uid="{11DC2F0C-9A22-4962-AF38-F2E943733ECA}"/>
    <cellStyle name="Normal 2 5 2 2 23 2 2" xfId="13907" xr:uid="{89D64280-9F6E-421A-8D75-E12FC46DB817}"/>
    <cellStyle name="Normal 2 5 2 2 23 2 3" xfId="13908" xr:uid="{0852C504-8245-46FC-98B0-75677EC4B1C7}"/>
    <cellStyle name="Normal 2 5 2 2 23 3" xfId="13909" xr:uid="{72339AFE-29B9-4D6D-91E7-0EFFD13D00B6}"/>
    <cellStyle name="Normal 2 5 2 2 23 3 2" xfId="13910" xr:uid="{BA4A5851-5FD5-44CB-9DB0-60985A8FC5FA}"/>
    <cellStyle name="Normal 2 5 2 2 23 3 3" xfId="13911" xr:uid="{54B8834C-A1E2-4DF8-90B2-FF6E8C1858F4}"/>
    <cellStyle name="Normal 2 5 2 2 23 4" xfId="13912" xr:uid="{546A74C3-A8A6-4255-B181-5BF0ECDF9623}"/>
    <cellStyle name="Normal 2 5 2 2 23 5" xfId="13913" xr:uid="{90E08F95-934D-4510-AD21-16AC1AD76010}"/>
    <cellStyle name="Normal 2 5 2 2 24" xfId="13914" xr:uid="{D4EEC951-9577-4D23-8B0F-7A15034EBE10}"/>
    <cellStyle name="Normal 2 5 2 2 24 2" xfId="13915" xr:uid="{592C8D7B-8696-4322-A7F5-08D93FAA4142}"/>
    <cellStyle name="Normal 2 5 2 2 24 2 2" xfId="13916" xr:uid="{5E3A5605-CBC6-433E-9B9F-E90A0691DA27}"/>
    <cellStyle name="Normal 2 5 2 2 24 2 3" xfId="13917" xr:uid="{57B01A63-461E-4EF5-82AC-1E752B44D7FD}"/>
    <cellStyle name="Normal 2 5 2 2 24 3" xfId="13918" xr:uid="{1FA72E31-7ADA-4F35-92ED-9BED08837733}"/>
    <cellStyle name="Normal 2 5 2 2 24 3 2" xfId="13919" xr:uid="{4609993A-8DE8-440C-80C5-A2CA6BA1A1B8}"/>
    <cellStyle name="Normal 2 5 2 2 24 3 3" xfId="13920" xr:uid="{5B6F5748-DA8D-438C-ADB5-06A547638956}"/>
    <cellStyle name="Normal 2 5 2 2 24 4" xfId="13921" xr:uid="{83C9462C-A0C6-4783-9BA3-7538D242B721}"/>
    <cellStyle name="Normal 2 5 2 2 24 5" xfId="13922" xr:uid="{45D9DC10-E425-4A89-BE25-74C1DC8CA2A9}"/>
    <cellStyle name="Normal 2 5 2 2 25" xfId="13923" xr:uid="{D51935ED-4DD2-443B-A866-DC99557498FD}"/>
    <cellStyle name="Normal 2 5 2 2 25 2" xfId="13924" xr:uid="{FDC26C89-4263-493C-8271-2A4993BFCB2D}"/>
    <cellStyle name="Normal 2 5 2 2 25 2 2" xfId="13925" xr:uid="{424EFA88-2C50-40E5-9DA8-0F2F2145A83D}"/>
    <cellStyle name="Normal 2 5 2 2 25 2 3" xfId="13926" xr:uid="{9923D4C8-D2AC-42CD-9446-4766C7AC5758}"/>
    <cellStyle name="Normal 2 5 2 2 25 3" xfId="13927" xr:uid="{B472A0E4-BF68-4F88-96F8-4737AB44E72D}"/>
    <cellStyle name="Normal 2 5 2 2 25 3 2" xfId="13928" xr:uid="{8E4DAD8C-98E4-455E-B2C4-A9AE747C694B}"/>
    <cellStyle name="Normal 2 5 2 2 25 3 3" xfId="13929" xr:uid="{9645E133-479E-420F-8348-2C1B8A32CFBF}"/>
    <cellStyle name="Normal 2 5 2 2 25 4" xfId="13930" xr:uid="{9228749E-5F2A-45DC-833B-C45C034052D3}"/>
    <cellStyle name="Normal 2 5 2 2 25 5" xfId="13931" xr:uid="{F12E395E-DE24-41C0-B68E-7F339BC98405}"/>
    <cellStyle name="Normal 2 5 2 2 26" xfId="13932" xr:uid="{CE983163-42B6-4370-B01C-9134334E366D}"/>
    <cellStyle name="Normal 2 5 2 2 26 2" xfId="13933" xr:uid="{EAB148DF-B640-476D-9E33-3D3894AE4C61}"/>
    <cellStyle name="Normal 2 5 2 2 26 2 2" xfId="13934" xr:uid="{5C36EEE5-A83E-417D-A391-0D397348C140}"/>
    <cellStyle name="Normal 2 5 2 2 26 2 3" xfId="13935" xr:uid="{234BC1A2-4DAE-44B1-BE21-A3BE9611DF35}"/>
    <cellStyle name="Normal 2 5 2 2 26 3" xfId="13936" xr:uid="{60113E60-4D83-48A0-8905-3EF144E1F5D5}"/>
    <cellStyle name="Normal 2 5 2 2 26 3 2" xfId="13937" xr:uid="{E35B54D8-DEB1-4DBA-8F2E-4C29825BA1D3}"/>
    <cellStyle name="Normal 2 5 2 2 26 3 3" xfId="13938" xr:uid="{3D9663A6-CA73-43F3-B004-F1DB2F5EA699}"/>
    <cellStyle name="Normal 2 5 2 2 26 4" xfId="13939" xr:uid="{933CF918-3738-4A72-BAD5-5D8C659045FD}"/>
    <cellStyle name="Normal 2 5 2 2 26 5" xfId="13940" xr:uid="{A548F74E-F5BC-47B4-86C2-3230433F6044}"/>
    <cellStyle name="Normal 2 5 2 2 27" xfId="13941" xr:uid="{EF9CE510-1B31-479B-9D91-F7F104E184E2}"/>
    <cellStyle name="Normal 2 5 2 2 27 2" xfId="13942" xr:uid="{80132609-6014-4597-9627-4C43FA0E5F0E}"/>
    <cellStyle name="Normal 2 5 2 2 27 2 2" xfId="13943" xr:uid="{52213D54-9733-4628-B37A-999CAE4E1072}"/>
    <cellStyle name="Normal 2 5 2 2 27 2 3" xfId="13944" xr:uid="{0C116006-E9F9-4659-86A7-8B0FA263FFB7}"/>
    <cellStyle name="Normal 2 5 2 2 27 3" xfId="13945" xr:uid="{121FEE61-0811-45FA-B95B-AEC3496E4571}"/>
    <cellStyle name="Normal 2 5 2 2 27 3 2" xfId="13946" xr:uid="{8669F28D-C08C-46AD-B7D5-761C0BF7A9FB}"/>
    <cellStyle name="Normal 2 5 2 2 27 3 3" xfId="13947" xr:uid="{FF32AF35-FBD0-4D87-AF49-70D5DED3332A}"/>
    <cellStyle name="Normal 2 5 2 2 27 4" xfId="13948" xr:uid="{30B7911D-F3CF-49AA-9F80-43738E83760C}"/>
    <cellStyle name="Normal 2 5 2 2 27 5" xfId="13949" xr:uid="{1F3811C6-0BDB-41FB-B59B-28093E70AE8C}"/>
    <cellStyle name="Normal 2 5 2 2 28" xfId="13950" xr:uid="{32480F3D-E62C-42E2-A12E-415BFBB57315}"/>
    <cellStyle name="Normal 2 5 2 2 28 2" xfId="13951" xr:uid="{A452DC04-D7C1-4833-AB07-DC64EB5398D7}"/>
    <cellStyle name="Normal 2 5 2 2 28 2 2" xfId="13952" xr:uid="{686A6024-B144-4D2F-939B-4339CD7E1C67}"/>
    <cellStyle name="Normal 2 5 2 2 28 2 3" xfId="13953" xr:uid="{109B79AE-4FA7-4022-8AC5-FC940604895F}"/>
    <cellStyle name="Normal 2 5 2 2 28 3" xfId="13954" xr:uid="{47AA12FC-9BDB-4E0D-AD3D-6E236B7AE091}"/>
    <cellStyle name="Normal 2 5 2 2 28 3 2" xfId="13955" xr:uid="{E14DFCDE-9D87-4960-AD06-59464271B62B}"/>
    <cellStyle name="Normal 2 5 2 2 28 3 3" xfId="13956" xr:uid="{3CD448FD-2D21-4989-AC42-F7CDA693EF7A}"/>
    <cellStyle name="Normal 2 5 2 2 28 4" xfId="13957" xr:uid="{EB2121B3-56EC-4293-87E5-5A626C8325E0}"/>
    <cellStyle name="Normal 2 5 2 2 28 5" xfId="13958" xr:uid="{9B5E5D88-1946-4DC6-89F1-3A1511A5139A}"/>
    <cellStyle name="Normal 2 5 2 2 29" xfId="13959" xr:uid="{10678970-73A5-4B05-85C8-0C579C2CB988}"/>
    <cellStyle name="Normal 2 5 2 2 29 2" xfId="13960" xr:uid="{E72DD4E2-9AB9-4FA6-9A4C-006885151077}"/>
    <cellStyle name="Normal 2 5 2 2 29 2 2" xfId="13961" xr:uid="{EDD4A051-E8AD-45A8-98BD-3D092290C2DF}"/>
    <cellStyle name="Normal 2 5 2 2 29 2 3" xfId="13962" xr:uid="{F65CA63B-2A56-4F80-A26A-CD867BAEB827}"/>
    <cellStyle name="Normal 2 5 2 2 29 3" xfId="13963" xr:uid="{832A9695-FBE6-49D6-86C1-C568644FF9FF}"/>
    <cellStyle name="Normal 2 5 2 2 29 3 2" xfId="13964" xr:uid="{ADD39152-EED3-4BB0-9E62-C72C95BF9919}"/>
    <cellStyle name="Normal 2 5 2 2 29 3 3" xfId="13965" xr:uid="{A4593903-0C0F-4BF3-80E0-82C3538AEBDF}"/>
    <cellStyle name="Normal 2 5 2 2 29 4" xfId="13966" xr:uid="{B5131894-477B-4544-8A7B-3D38819C1929}"/>
    <cellStyle name="Normal 2 5 2 2 29 5" xfId="13967" xr:uid="{FBFD4B3C-A360-440E-90A1-12B1C840F9D3}"/>
    <cellStyle name="Normal 2 5 2 2 3" xfId="13968" xr:uid="{EE466B56-887F-4408-9390-BAB09233E140}"/>
    <cellStyle name="Normal 2 5 2 2 3 2" xfId="13969" xr:uid="{A137443A-B365-4AA4-880C-AA49A84F0BCF}"/>
    <cellStyle name="Normal 2 5 2 2 3 2 2" xfId="13970" xr:uid="{28787EEF-FC05-48DE-852F-327A3C8C2C8F}"/>
    <cellStyle name="Normal 2 5 2 2 3 2 3" xfId="13971" xr:uid="{1283900A-060E-4B67-AD2F-01C9894AC357}"/>
    <cellStyle name="Normal 2 5 2 2 3 3" xfId="13972" xr:uid="{B7E494BA-BC59-4AD6-AA30-3D047D51040B}"/>
    <cellStyle name="Normal 2 5 2 2 3 3 2" xfId="13973" xr:uid="{586744F7-4B52-47BF-BE97-B6DA5785CB4F}"/>
    <cellStyle name="Normal 2 5 2 2 3 3 3" xfId="13974" xr:uid="{6E7A1E3A-AA32-4F98-909B-FE726B9CB2E5}"/>
    <cellStyle name="Normal 2 5 2 2 3 4" xfId="13975" xr:uid="{5F693C0E-3F6C-4964-A869-A5F14551BF5D}"/>
    <cellStyle name="Normal 2 5 2 2 3 5" xfId="13976" xr:uid="{0AC92838-B070-463F-887B-8F814CD671AA}"/>
    <cellStyle name="Normal 2 5 2 2 30" xfId="13977" xr:uid="{38CF7B92-FED7-4423-97DF-C7A0CFDE68E8}"/>
    <cellStyle name="Normal 2 5 2 2 30 2" xfId="13978" xr:uid="{432E927A-10A3-44DE-838C-6C8650D5594D}"/>
    <cellStyle name="Normal 2 5 2 2 30 2 2" xfId="13979" xr:uid="{D7DA7BD7-E3D1-40D4-9753-7E4DD38C0163}"/>
    <cellStyle name="Normal 2 5 2 2 30 2 3" xfId="13980" xr:uid="{A7FBF0AB-FDE7-4712-A45A-903B07A2AEE4}"/>
    <cellStyle name="Normal 2 5 2 2 30 3" xfId="13981" xr:uid="{EA8F46E0-E062-4079-837B-06C3BB9DB9E7}"/>
    <cellStyle name="Normal 2 5 2 2 30 3 2" xfId="13982" xr:uid="{C587F8F4-EBA6-430C-8737-CE198D9F1E68}"/>
    <cellStyle name="Normal 2 5 2 2 30 3 3" xfId="13983" xr:uid="{3C15058F-6421-4578-A835-8B18E6F8CF9F}"/>
    <cellStyle name="Normal 2 5 2 2 30 4" xfId="13984" xr:uid="{F230FFFF-5A2B-4293-A794-559493730A61}"/>
    <cellStyle name="Normal 2 5 2 2 30 5" xfId="13985" xr:uid="{97D19DD9-790D-4C3E-B269-6EF0637DD527}"/>
    <cellStyle name="Normal 2 5 2 2 31" xfId="13986" xr:uid="{D3A8761B-E8E1-4500-8756-5475BC4FF455}"/>
    <cellStyle name="Normal 2 5 2 2 31 2" xfId="13987" xr:uid="{2056D614-D26E-4C75-B91D-FB67A343ECE3}"/>
    <cellStyle name="Normal 2 5 2 2 31 2 2" xfId="13988" xr:uid="{DE7EA290-FA84-47C5-A87C-C341B8007482}"/>
    <cellStyle name="Normal 2 5 2 2 31 2 3" xfId="13989" xr:uid="{FC70C315-1ECB-4C77-866C-4B6507A8F1DD}"/>
    <cellStyle name="Normal 2 5 2 2 31 3" xfId="13990" xr:uid="{6FF7737C-0AA9-4F8F-A0F8-57FE56643871}"/>
    <cellStyle name="Normal 2 5 2 2 31 3 2" xfId="13991" xr:uid="{33AF31F2-6650-4B0B-8AE3-20DC520F65F2}"/>
    <cellStyle name="Normal 2 5 2 2 31 3 3" xfId="13992" xr:uid="{5BFFA366-5874-46A0-8F07-67EFE325E50C}"/>
    <cellStyle name="Normal 2 5 2 2 31 4" xfId="13993" xr:uid="{363A1583-6F26-4CB8-A3A9-8AB314D351B9}"/>
    <cellStyle name="Normal 2 5 2 2 31 5" xfId="13994" xr:uid="{16263C8A-4ED0-46B4-956A-755021AA2494}"/>
    <cellStyle name="Normal 2 5 2 2 32" xfId="13995" xr:uid="{FAE67FAC-3DD0-4C10-8428-7C86984CAA41}"/>
    <cellStyle name="Normal 2 5 2 2 32 2" xfId="13996" xr:uid="{A85A1BD6-D469-43C3-98FC-1B11664C11EA}"/>
    <cellStyle name="Normal 2 5 2 2 32 2 2" xfId="13997" xr:uid="{212C95DA-2500-4881-8362-E2031237665C}"/>
    <cellStyle name="Normal 2 5 2 2 32 2 3" xfId="13998" xr:uid="{61FFF93D-911A-4938-BBD5-4C74D7A72E19}"/>
    <cellStyle name="Normal 2 5 2 2 32 3" xfId="13999" xr:uid="{460A2414-B220-4F36-B237-2F33645EC6B2}"/>
    <cellStyle name="Normal 2 5 2 2 32 3 2" xfId="14000" xr:uid="{79B8F79F-EFD9-4A60-BD4E-CC8CC1E3D959}"/>
    <cellStyle name="Normal 2 5 2 2 32 3 3" xfId="14001" xr:uid="{2FF175D1-A772-43D2-A66E-E2F9C3AED12B}"/>
    <cellStyle name="Normal 2 5 2 2 32 4" xfId="14002" xr:uid="{3CFD5D16-F59F-4EE9-81E5-255B572EAE90}"/>
    <cellStyle name="Normal 2 5 2 2 32 5" xfId="14003" xr:uid="{BDAFD675-FF79-4356-AF46-3D54E88F1644}"/>
    <cellStyle name="Normal 2 5 2 2 33" xfId="14004" xr:uid="{0BADFAD3-9B37-499E-BEE0-9E1816298CC3}"/>
    <cellStyle name="Normal 2 5 2 2 33 2" xfId="14005" xr:uid="{96824C87-CDF9-46B3-892D-694BB88BBEBF}"/>
    <cellStyle name="Normal 2 5 2 2 33 2 2" xfId="14006" xr:uid="{1F4DB91B-7710-43DF-9A73-76BFBCF1A4EE}"/>
    <cellStyle name="Normal 2 5 2 2 33 2 3" xfId="14007" xr:uid="{423741FF-057E-4EDF-ACA1-221A3697BB96}"/>
    <cellStyle name="Normal 2 5 2 2 33 3" xfId="14008" xr:uid="{85D750F6-1495-42C4-ACE1-D968700C27B6}"/>
    <cellStyle name="Normal 2 5 2 2 33 3 2" xfId="14009" xr:uid="{3A829D63-78D2-48B5-AEF9-E2167234705F}"/>
    <cellStyle name="Normal 2 5 2 2 33 3 3" xfId="14010" xr:uid="{0C625BBC-BF33-4656-B267-F1A44CA54645}"/>
    <cellStyle name="Normal 2 5 2 2 33 4" xfId="14011" xr:uid="{2B36E9EF-1D68-4A29-B48E-42128F6A5C2A}"/>
    <cellStyle name="Normal 2 5 2 2 33 5" xfId="14012" xr:uid="{2A4F0128-871B-4697-9844-6C5E54C77BC0}"/>
    <cellStyle name="Normal 2 5 2 2 34" xfId="14013" xr:uid="{F28BAA56-F178-497A-A2F4-7D5B988B5569}"/>
    <cellStyle name="Normal 2 5 2 2 34 2" xfId="14014" xr:uid="{8DDA9C5E-9FD1-45A6-AE63-772DDBC29209}"/>
    <cellStyle name="Normal 2 5 2 2 34 2 2" xfId="14015" xr:uid="{B239D47C-864D-4F84-A725-DE1C40594D5E}"/>
    <cellStyle name="Normal 2 5 2 2 34 2 3" xfId="14016" xr:uid="{A6AADE8B-5BB4-4858-A43B-BA699C4F292F}"/>
    <cellStyle name="Normal 2 5 2 2 34 3" xfId="14017" xr:uid="{3BDACFA7-C406-48F1-BBB3-71D818826187}"/>
    <cellStyle name="Normal 2 5 2 2 34 3 2" xfId="14018" xr:uid="{A97B457B-A166-4DB9-B774-AEC3D29788B1}"/>
    <cellStyle name="Normal 2 5 2 2 34 3 3" xfId="14019" xr:uid="{8A97F31F-D2D2-4FFF-A67C-0AA667F810F2}"/>
    <cellStyle name="Normal 2 5 2 2 34 4" xfId="14020" xr:uid="{A963BED7-7F31-4057-AD47-10D9E2848D43}"/>
    <cellStyle name="Normal 2 5 2 2 34 5" xfId="14021" xr:uid="{447015D2-35D8-446D-99AB-FC9F31F9C120}"/>
    <cellStyle name="Normal 2 5 2 2 35" xfId="14022" xr:uid="{79D254DB-CEC3-41CB-8532-606BDC7DD69B}"/>
    <cellStyle name="Normal 2 5 2 2 35 2" xfId="14023" xr:uid="{1692DE85-66AD-45CD-834B-ADFB7138E274}"/>
    <cellStyle name="Normal 2 5 2 2 35 2 2" xfId="14024" xr:uid="{12A0BC3A-4883-4E0C-B243-BDB35C34FCCE}"/>
    <cellStyle name="Normal 2 5 2 2 35 2 3" xfId="14025" xr:uid="{1C0B38B5-7098-45ED-B9CA-D451594ED09F}"/>
    <cellStyle name="Normal 2 5 2 2 35 3" xfId="14026" xr:uid="{81C2F954-1510-4CFC-B322-43612FDBBED3}"/>
    <cellStyle name="Normal 2 5 2 2 35 3 2" xfId="14027" xr:uid="{C4EB2AA0-059D-4BD0-9D16-922052DD4BBC}"/>
    <cellStyle name="Normal 2 5 2 2 35 3 3" xfId="14028" xr:uid="{F6C82A60-A856-448F-A35D-05A3FE4222DF}"/>
    <cellStyle name="Normal 2 5 2 2 35 4" xfId="14029" xr:uid="{BFFA9757-00A2-4D9F-83E6-81D7F465CFA2}"/>
    <cellStyle name="Normal 2 5 2 2 35 5" xfId="14030" xr:uid="{74945A9C-64D3-43F2-9A61-CD66A8C595BF}"/>
    <cellStyle name="Normal 2 5 2 2 36" xfId="14031" xr:uid="{5F66D6FA-65EF-48AB-87B3-3CF0C5E97D15}"/>
    <cellStyle name="Normal 2 5 2 2 36 2" xfId="14032" xr:uid="{D5BBC574-2083-43FE-9D55-62E3FE8A8C73}"/>
    <cellStyle name="Normal 2 5 2 2 36 2 2" xfId="14033" xr:uid="{24681A61-D133-449F-9DAC-7ACB62697DA0}"/>
    <cellStyle name="Normal 2 5 2 2 36 2 3" xfId="14034" xr:uid="{FCC3B675-6145-4CAF-8E52-347A866F3A71}"/>
    <cellStyle name="Normal 2 5 2 2 36 3" xfId="14035" xr:uid="{E51C2A73-4144-4CA4-A66D-8DEC0E5DFB1C}"/>
    <cellStyle name="Normal 2 5 2 2 36 3 2" xfId="14036" xr:uid="{9FC45199-C068-4692-9375-CE5C6D05A3F4}"/>
    <cellStyle name="Normal 2 5 2 2 36 3 3" xfId="14037" xr:uid="{936F5924-B79F-4031-9CF1-F09699E1A751}"/>
    <cellStyle name="Normal 2 5 2 2 36 4" xfId="14038" xr:uid="{E44995D9-5876-4A59-A49E-FAAAABF4B8DF}"/>
    <cellStyle name="Normal 2 5 2 2 36 5" xfId="14039" xr:uid="{EA8F0B3B-D8F4-4B96-A5F5-6D2B2D4882D8}"/>
    <cellStyle name="Normal 2 5 2 2 37" xfId="14040" xr:uid="{47538EF0-9E63-4454-951C-4921D9D1A15C}"/>
    <cellStyle name="Normal 2 5 2 2 37 2" xfId="14041" xr:uid="{9E3E5397-56F6-4BBB-8DBB-2871ED1BB3FB}"/>
    <cellStyle name="Normal 2 5 2 2 37 2 2" xfId="14042" xr:uid="{EB114C03-930E-4E2B-9804-4D1F2BE38AD1}"/>
    <cellStyle name="Normal 2 5 2 2 37 2 3" xfId="14043" xr:uid="{1C449982-2100-465C-AAFE-65FD58168CB9}"/>
    <cellStyle name="Normal 2 5 2 2 37 3" xfId="14044" xr:uid="{E88284A8-0100-423E-8D09-2C572FEDCCFE}"/>
    <cellStyle name="Normal 2 5 2 2 37 3 2" xfId="14045" xr:uid="{53D65DC2-11EE-4256-8FAD-DE87780287E9}"/>
    <cellStyle name="Normal 2 5 2 2 37 3 3" xfId="14046" xr:uid="{8E21343A-B98C-4463-A806-6ADCBCC1BF3F}"/>
    <cellStyle name="Normal 2 5 2 2 37 4" xfId="14047" xr:uid="{768F4A78-F23C-457F-8DDB-0DF1F69B58A9}"/>
    <cellStyle name="Normal 2 5 2 2 37 5" xfId="14048" xr:uid="{87AC6FDF-19C0-4BA7-8D2E-C42973ACF5FA}"/>
    <cellStyle name="Normal 2 5 2 2 38" xfId="14049" xr:uid="{A9B9ACE3-41DF-47D5-81AB-9A16587A34E8}"/>
    <cellStyle name="Normal 2 5 2 2 38 2" xfId="14050" xr:uid="{4B8CE1E7-F78E-47D0-8CB5-4F9EBFF4EE0F}"/>
    <cellStyle name="Normal 2 5 2 2 38 2 2" xfId="14051" xr:uid="{21132AE8-E80A-427C-BF4D-4BE518F22001}"/>
    <cellStyle name="Normal 2 5 2 2 38 2 3" xfId="14052" xr:uid="{A5BF5382-C151-496B-AA07-3F04DF9AA935}"/>
    <cellStyle name="Normal 2 5 2 2 38 3" xfId="14053" xr:uid="{3AC6CECD-B772-4CDB-969C-7D17CF2C975D}"/>
    <cellStyle name="Normal 2 5 2 2 38 3 2" xfId="14054" xr:uid="{2248E35F-FFDE-4B53-9A37-2F6CA04A44F0}"/>
    <cellStyle name="Normal 2 5 2 2 38 3 3" xfId="14055" xr:uid="{26659289-DB6F-4865-9305-F3499D6A6F19}"/>
    <cellStyle name="Normal 2 5 2 2 38 4" xfId="14056" xr:uid="{15148499-7C2B-4D1F-890F-A0B4AD3313BB}"/>
    <cellStyle name="Normal 2 5 2 2 38 5" xfId="14057" xr:uid="{8ADF0293-11C4-4A06-8E63-B555F769D826}"/>
    <cellStyle name="Normal 2 5 2 2 39" xfId="14058" xr:uid="{5334C286-0B38-4DDC-8445-3918EC96FF8B}"/>
    <cellStyle name="Normal 2 5 2 2 39 2" xfId="14059" xr:uid="{E29EFD0E-8800-42D7-9BB7-B88553F22123}"/>
    <cellStyle name="Normal 2 5 2 2 39 2 2" xfId="14060" xr:uid="{4F36E13F-75D9-4F65-BC44-DCE50007ED72}"/>
    <cellStyle name="Normal 2 5 2 2 39 2 3" xfId="14061" xr:uid="{5912709C-B0CB-4BC8-9E49-E632BF8BE898}"/>
    <cellStyle name="Normal 2 5 2 2 39 3" xfId="14062" xr:uid="{BF0E1231-0968-4854-BA6D-70B6AABD38FE}"/>
    <cellStyle name="Normal 2 5 2 2 39 3 2" xfId="14063" xr:uid="{6332DD91-D9C4-49A4-85BA-437D8B87C77B}"/>
    <cellStyle name="Normal 2 5 2 2 39 3 3" xfId="14064" xr:uid="{530E498B-B7A0-4761-A529-04A81D28FF08}"/>
    <cellStyle name="Normal 2 5 2 2 39 4" xfId="14065" xr:uid="{0442D7D0-F740-4CB8-AB18-8F283D58F882}"/>
    <cellStyle name="Normal 2 5 2 2 39 5" xfId="14066" xr:uid="{26DFC5DB-F6E6-403C-9F14-F63E2E2C2318}"/>
    <cellStyle name="Normal 2 5 2 2 4" xfId="14067" xr:uid="{F969C7B9-62B8-4AD1-B4E0-E4BAE2B57906}"/>
    <cellStyle name="Normal 2 5 2 2 4 2" xfId="14068" xr:uid="{68DCB5F2-679F-4716-A249-A4BDAF85945B}"/>
    <cellStyle name="Normal 2 5 2 2 4 2 2" xfId="14069" xr:uid="{0AE095E2-651F-4DE7-A8B7-343D895F372C}"/>
    <cellStyle name="Normal 2 5 2 2 4 2 3" xfId="14070" xr:uid="{013607A8-0FB4-492A-A8EF-6A6FA1A902CA}"/>
    <cellStyle name="Normal 2 5 2 2 4 3" xfId="14071" xr:uid="{EB2B3DF5-D0C3-4CB3-BD0A-7806B952B508}"/>
    <cellStyle name="Normal 2 5 2 2 4 3 2" xfId="14072" xr:uid="{8D72668B-1DA0-402F-B703-8F2A68A9EA23}"/>
    <cellStyle name="Normal 2 5 2 2 4 3 3" xfId="14073" xr:uid="{346CE591-58F0-47E7-814D-EE85C81C7EE9}"/>
    <cellStyle name="Normal 2 5 2 2 4 4" xfId="14074" xr:uid="{895C11AD-73F4-4760-A78C-D7CE002B839F}"/>
    <cellStyle name="Normal 2 5 2 2 4 5" xfId="14075" xr:uid="{4B3F3446-9F1F-407C-8C58-DF185E3ADCFF}"/>
    <cellStyle name="Normal 2 5 2 2 40" xfId="14076" xr:uid="{A4A1BFF0-1BA5-4332-A77F-A8011068C67B}"/>
    <cellStyle name="Normal 2 5 2 2 40 2" xfId="14077" xr:uid="{849380B7-80A8-45A1-96CD-08EB117887BA}"/>
    <cellStyle name="Normal 2 5 2 2 40 2 2" xfId="14078" xr:uid="{F3D119F5-51E6-49FE-8AD3-882DA93D1DA3}"/>
    <cellStyle name="Normal 2 5 2 2 40 2 3" xfId="14079" xr:uid="{ADA1CD18-6B35-4064-AE85-A35A6DDCFE7D}"/>
    <cellStyle name="Normal 2 5 2 2 40 3" xfId="14080" xr:uid="{5AD90A8E-1A62-4DC7-B6F0-36CECB369BF5}"/>
    <cellStyle name="Normal 2 5 2 2 40 3 2" xfId="14081" xr:uid="{AE63DEFF-F1C7-42CA-9890-F277544A439C}"/>
    <cellStyle name="Normal 2 5 2 2 40 3 3" xfId="14082" xr:uid="{9ECCF17A-D7E1-4FEE-880E-AA0F064730B5}"/>
    <cellStyle name="Normal 2 5 2 2 40 4" xfId="14083" xr:uid="{F904818A-D4F6-4A11-BFA0-0CC2ABEB3148}"/>
    <cellStyle name="Normal 2 5 2 2 40 5" xfId="14084" xr:uid="{1F7218B0-AED6-48D6-9DE2-310F2448B9DC}"/>
    <cellStyle name="Normal 2 5 2 2 41" xfId="14085" xr:uid="{3CCF7C15-2BDC-4136-8EAE-EA2E4F017046}"/>
    <cellStyle name="Normal 2 5 2 2 41 2" xfId="14086" xr:uid="{B2881545-44F0-4932-AB7D-DB1BCC2F6447}"/>
    <cellStyle name="Normal 2 5 2 2 41 2 2" xfId="14087" xr:uid="{56873D08-6233-4FBD-94AE-BDA674074180}"/>
    <cellStyle name="Normal 2 5 2 2 41 2 3" xfId="14088" xr:uid="{75C8223E-B5F3-40C0-B21F-E8E48F11464A}"/>
    <cellStyle name="Normal 2 5 2 2 41 3" xfId="14089" xr:uid="{EAB265CC-DD87-430C-AAC3-22980E0A454D}"/>
    <cellStyle name="Normal 2 5 2 2 41 3 2" xfId="14090" xr:uid="{5FD47D98-D887-439A-A173-00707D6FD6FC}"/>
    <cellStyle name="Normal 2 5 2 2 41 3 3" xfId="14091" xr:uid="{F4FE430A-4C12-4EF6-A930-DE835E97AB87}"/>
    <cellStyle name="Normal 2 5 2 2 41 4" xfId="14092" xr:uid="{29F2502D-4588-4E55-85D8-AC52FEB53295}"/>
    <cellStyle name="Normal 2 5 2 2 41 5" xfId="14093" xr:uid="{D6B2E90F-D5A4-440A-901F-BE8DA32A67DE}"/>
    <cellStyle name="Normal 2 5 2 2 42" xfId="14094" xr:uid="{DCB0AE68-CEDA-45FA-AD15-5E733B530AF5}"/>
    <cellStyle name="Normal 2 5 2 2 42 2" xfId="14095" xr:uid="{30174436-A099-4CDD-8D22-B2EF7514F5AC}"/>
    <cellStyle name="Normal 2 5 2 2 42 2 2" xfId="14096" xr:uid="{993813DD-8F1D-43CB-B36C-9EC02F2339CE}"/>
    <cellStyle name="Normal 2 5 2 2 42 2 3" xfId="14097" xr:uid="{42D8D731-7B95-4F97-B7B0-2422F3B4B60F}"/>
    <cellStyle name="Normal 2 5 2 2 42 3" xfId="14098" xr:uid="{3F07D9E4-63E6-4DAA-B43D-9B4EBB332D60}"/>
    <cellStyle name="Normal 2 5 2 2 42 3 2" xfId="14099" xr:uid="{F42F1DCB-F31F-41EE-92B3-65E67B3F08D5}"/>
    <cellStyle name="Normal 2 5 2 2 42 3 3" xfId="14100" xr:uid="{47E77231-D0D1-4141-9E45-E92FFF4FC33C}"/>
    <cellStyle name="Normal 2 5 2 2 42 4" xfId="14101" xr:uid="{CD5F18F5-C61F-48DF-B8A8-2BF82A20D0B8}"/>
    <cellStyle name="Normal 2 5 2 2 42 5" xfId="14102" xr:uid="{B3EC7201-673E-476F-9D37-9C5855653EED}"/>
    <cellStyle name="Normal 2 5 2 2 43" xfId="14103" xr:uid="{CE6D5A1F-2B06-4773-8B8B-3881C107280F}"/>
    <cellStyle name="Normal 2 5 2 2 43 2" xfId="14104" xr:uid="{33AC4DEC-9420-4E80-8003-9C92FA6C6213}"/>
    <cellStyle name="Normal 2 5 2 2 43 2 2" xfId="14105" xr:uid="{45AB2596-7CE9-4519-BF57-46F9500C19BD}"/>
    <cellStyle name="Normal 2 5 2 2 43 2 3" xfId="14106" xr:uid="{C9360CE7-89A6-4ADC-BCFF-1FD3B9E155C1}"/>
    <cellStyle name="Normal 2 5 2 2 43 3" xfId="14107" xr:uid="{97F14609-8980-4BF1-9130-AA8FC5E354EF}"/>
    <cellStyle name="Normal 2 5 2 2 43 3 2" xfId="14108" xr:uid="{315BCB4D-0083-4B80-B112-52C7DB13A54D}"/>
    <cellStyle name="Normal 2 5 2 2 43 3 3" xfId="14109" xr:uid="{D093EF88-F735-4FC9-ADC8-63B9F750D949}"/>
    <cellStyle name="Normal 2 5 2 2 43 4" xfId="14110" xr:uid="{F935CE05-719A-4C88-A641-F85BFCB9B3B5}"/>
    <cellStyle name="Normal 2 5 2 2 43 5" xfId="14111" xr:uid="{DE4619B6-C447-4A87-991D-A77167B139F6}"/>
    <cellStyle name="Normal 2 5 2 2 44" xfId="14112" xr:uid="{50317B82-4CC5-4276-A581-880742CFE9E2}"/>
    <cellStyle name="Normal 2 5 2 2 44 2" xfId="14113" xr:uid="{6B1898C2-E4D1-4561-BC64-392E74FD662D}"/>
    <cellStyle name="Normal 2 5 2 2 44 2 2" xfId="14114" xr:uid="{98BD8222-FC5B-45FB-BF61-FC0EAB18FFE0}"/>
    <cellStyle name="Normal 2 5 2 2 44 2 3" xfId="14115" xr:uid="{6F41DB71-D0F7-4D69-A637-A98765772F6B}"/>
    <cellStyle name="Normal 2 5 2 2 44 3" xfId="14116" xr:uid="{5932864B-81A4-4CDE-B1B1-670B51BD0AFE}"/>
    <cellStyle name="Normal 2 5 2 2 44 3 2" xfId="14117" xr:uid="{9C9F9A7C-8724-4609-B03F-C90F34AE09D1}"/>
    <cellStyle name="Normal 2 5 2 2 44 3 3" xfId="14118" xr:uid="{7EAF8103-F935-4E65-87BB-E2D5E9D22049}"/>
    <cellStyle name="Normal 2 5 2 2 44 4" xfId="14119" xr:uid="{8B477D28-17F3-4311-A9E2-8F3F595104A9}"/>
    <cellStyle name="Normal 2 5 2 2 44 5" xfId="14120" xr:uid="{0F056CA6-D6B6-4692-B144-1B8501932AFC}"/>
    <cellStyle name="Normal 2 5 2 2 45" xfId="14121" xr:uid="{8417F0BC-54AE-46E7-B5BD-0A8AAA09CD93}"/>
    <cellStyle name="Normal 2 5 2 2 45 2" xfId="14122" xr:uid="{6468FAA1-3CAB-432D-BD6B-D59046DAF875}"/>
    <cellStyle name="Normal 2 5 2 2 45 2 2" xfId="14123" xr:uid="{41090FCD-3C6C-4C2A-9DDA-A26A30F1412B}"/>
    <cellStyle name="Normal 2 5 2 2 45 2 3" xfId="14124" xr:uid="{D3CB1A94-901F-4DE7-A97E-E439DB2CBD5B}"/>
    <cellStyle name="Normal 2 5 2 2 45 3" xfId="14125" xr:uid="{B24D51CA-A1BC-4EDE-979E-A3D16F5B90A5}"/>
    <cellStyle name="Normal 2 5 2 2 45 3 2" xfId="14126" xr:uid="{3DD6F959-D658-4C4D-960B-C618708D05A0}"/>
    <cellStyle name="Normal 2 5 2 2 45 3 3" xfId="14127" xr:uid="{69BB62CA-1558-4C67-8BE7-258378DBCFBA}"/>
    <cellStyle name="Normal 2 5 2 2 45 4" xfId="14128" xr:uid="{6E4DE548-9329-4E11-8CD8-97D12042AC40}"/>
    <cellStyle name="Normal 2 5 2 2 45 5" xfId="14129" xr:uid="{94A7EFAA-97F1-4931-96F0-695503DAA1F5}"/>
    <cellStyle name="Normal 2 5 2 2 46" xfId="14130" xr:uid="{16C63D57-1446-46FD-BB9A-2FA912C5B584}"/>
    <cellStyle name="Normal 2 5 2 2 46 2" xfId="14131" xr:uid="{30C11B2C-46D6-4C26-BB4A-ABD5FE8A6A3E}"/>
    <cellStyle name="Normal 2 5 2 2 46 2 2" xfId="14132" xr:uid="{74807019-808C-4E54-B051-6CDB09AFC544}"/>
    <cellStyle name="Normal 2 5 2 2 46 2 3" xfId="14133" xr:uid="{23A217D5-BC6F-4499-93E5-1C8D7EFC9847}"/>
    <cellStyle name="Normal 2 5 2 2 46 3" xfId="14134" xr:uid="{8D32AB6B-560E-4699-BEBF-E8EC6320871C}"/>
    <cellStyle name="Normal 2 5 2 2 46 3 2" xfId="14135" xr:uid="{424251EB-C311-4B21-BAAC-80CADE766CB1}"/>
    <cellStyle name="Normal 2 5 2 2 46 3 3" xfId="14136" xr:uid="{FDF49150-D803-49EF-83AE-BBFB5F92B6B7}"/>
    <cellStyle name="Normal 2 5 2 2 46 4" xfId="14137" xr:uid="{E842BF8F-0EAF-40D5-9F11-9239A4409A19}"/>
    <cellStyle name="Normal 2 5 2 2 46 5" xfId="14138" xr:uid="{EB27FEB4-9B74-4B15-9E8E-BCCBDD766DD0}"/>
    <cellStyle name="Normal 2 5 2 2 47" xfId="14139" xr:uid="{74CB1AB4-FB6D-4661-AEB8-52DA5B6ED500}"/>
    <cellStyle name="Normal 2 5 2 2 47 2" xfId="14140" xr:uid="{D149EE82-48CC-41DE-AF50-062FBC536117}"/>
    <cellStyle name="Normal 2 5 2 2 47 2 2" xfId="14141" xr:uid="{57B35598-B3BE-4F37-80B3-256345D0A929}"/>
    <cellStyle name="Normal 2 5 2 2 47 2 3" xfId="14142" xr:uid="{23370B1B-1582-46C6-AE48-536C03B188ED}"/>
    <cellStyle name="Normal 2 5 2 2 47 3" xfId="14143" xr:uid="{A32A4F44-6BC0-46A8-8BCB-9E895207D06E}"/>
    <cellStyle name="Normal 2 5 2 2 47 3 2" xfId="14144" xr:uid="{6CB620DB-85F1-4030-8826-93E485340754}"/>
    <cellStyle name="Normal 2 5 2 2 47 3 3" xfId="14145" xr:uid="{83E48980-39CD-48CF-A1E5-024BD6EE70AB}"/>
    <cellStyle name="Normal 2 5 2 2 47 4" xfId="14146" xr:uid="{0B213056-7978-4796-BE7F-4DB39DA3D370}"/>
    <cellStyle name="Normal 2 5 2 2 47 5" xfId="14147" xr:uid="{3D32D0D5-22C6-4BA5-B7CD-C52CF1A369B5}"/>
    <cellStyle name="Normal 2 5 2 2 48" xfId="14148" xr:uid="{9B1FF07C-F3D4-493D-BCD2-A86DF241162A}"/>
    <cellStyle name="Normal 2 5 2 2 48 2" xfId="14149" xr:uid="{FE364921-D8DD-4F5B-BD2C-DEED45264941}"/>
    <cellStyle name="Normal 2 5 2 2 48 2 2" xfId="14150" xr:uid="{83567B5C-389B-434D-8501-198A4FCF5702}"/>
    <cellStyle name="Normal 2 5 2 2 48 2 3" xfId="14151" xr:uid="{CE609059-927D-409C-A592-43092F0BE015}"/>
    <cellStyle name="Normal 2 5 2 2 48 3" xfId="14152" xr:uid="{B7DB6930-091D-4011-99C8-C7745E7F01A4}"/>
    <cellStyle name="Normal 2 5 2 2 48 3 2" xfId="14153" xr:uid="{99FAE48B-097C-47DA-A01A-4A9307D7A6E4}"/>
    <cellStyle name="Normal 2 5 2 2 48 3 3" xfId="14154" xr:uid="{A69B7405-D356-4325-95C6-96DDE96C209C}"/>
    <cellStyle name="Normal 2 5 2 2 48 4" xfId="14155" xr:uid="{6DE09B02-6B5E-47C8-BB29-B324C9E5564E}"/>
    <cellStyle name="Normal 2 5 2 2 48 5" xfId="14156" xr:uid="{8D77741E-49C8-4706-83F8-75CAD7A96D2D}"/>
    <cellStyle name="Normal 2 5 2 2 49" xfId="14157" xr:uid="{0746D71F-83D9-4B00-984C-E822DFF6C437}"/>
    <cellStyle name="Normal 2 5 2 2 49 2" xfId="14158" xr:uid="{7BD07126-7DB4-4B57-A654-2A14D5AA48B2}"/>
    <cellStyle name="Normal 2 5 2 2 49 2 2" xfId="14159" xr:uid="{761D65E0-5EB8-4A09-ACE8-8E34C815912C}"/>
    <cellStyle name="Normal 2 5 2 2 49 2 3" xfId="14160" xr:uid="{6EC1FA94-2CD0-4479-8760-2263302AB01E}"/>
    <cellStyle name="Normal 2 5 2 2 49 3" xfId="14161" xr:uid="{6F1CFB90-0E8E-47E3-82C9-991AA8511613}"/>
    <cellStyle name="Normal 2 5 2 2 49 3 2" xfId="14162" xr:uid="{4FEEEE6D-42CE-48CB-A34B-E55906BE309D}"/>
    <cellStyle name="Normal 2 5 2 2 49 3 3" xfId="14163" xr:uid="{F2D3087E-EF48-45A3-B250-AA1558C569C5}"/>
    <cellStyle name="Normal 2 5 2 2 49 4" xfId="14164" xr:uid="{766D0FC6-C607-4846-A7B4-2CB6EA1BCC07}"/>
    <cellStyle name="Normal 2 5 2 2 49 5" xfId="14165" xr:uid="{7198C280-CB29-46E4-9E9D-8A3017C7E279}"/>
    <cellStyle name="Normal 2 5 2 2 5" xfId="14166" xr:uid="{9860CAE6-6583-40FD-A336-8AE36754BB75}"/>
    <cellStyle name="Normal 2 5 2 2 5 2" xfId="14167" xr:uid="{EE75BEAE-D55F-493B-B506-4D7E816ED7B9}"/>
    <cellStyle name="Normal 2 5 2 2 5 2 2" xfId="14168" xr:uid="{828FB084-9361-45C1-9FF6-D05E2661F03E}"/>
    <cellStyle name="Normal 2 5 2 2 5 2 3" xfId="14169" xr:uid="{A6C460C4-F22A-407B-8827-89F183183D51}"/>
    <cellStyle name="Normal 2 5 2 2 5 3" xfId="14170" xr:uid="{CA314542-460C-4E04-918D-C44C12ED65D1}"/>
    <cellStyle name="Normal 2 5 2 2 5 3 2" xfId="14171" xr:uid="{283109CE-4235-41DD-A9DB-0648872BC561}"/>
    <cellStyle name="Normal 2 5 2 2 5 3 3" xfId="14172" xr:uid="{B7B9A8A0-F04D-44F5-B936-A808FCB7927D}"/>
    <cellStyle name="Normal 2 5 2 2 5 4" xfId="14173" xr:uid="{77853D06-6ED5-4ED7-8DBB-E5B89DBBBC8A}"/>
    <cellStyle name="Normal 2 5 2 2 5 5" xfId="14174" xr:uid="{18A7B188-EB2F-41D6-BC8D-5A09BB6E536E}"/>
    <cellStyle name="Normal 2 5 2 2 50" xfId="14175" xr:uid="{153B84C7-4FC5-47A2-AA95-5D786E827918}"/>
    <cellStyle name="Normal 2 5 2 2 50 2" xfId="14176" xr:uid="{9F2BD434-7EC9-4AD7-BC72-0F9F285ED199}"/>
    <cellStyle name="Normal 2 5 2 2 50 2 2" xfId="14177" xr:uid="{035B98B1-25EE-4F0C-9852-DF9141F7A89A}"/>
    <cellStyle name="Normal 2 5 2 2 50 2 3" xfId="14178" xr:uid="{B01265AB-AA2F-45E9-A169-34E816188E42}"/>
    <cellStyle name="Normal 2 5 2 2 50 3" xfId="14179" xr:uid="{F83D340A-B871-477E-BF62-1B48C6CBEA0A}"/>
    <cellStyle name="Normal 2 5 2 2 50 3 2" xfId="14180" xr:uid="{35DFB6E7-A406-4201-BF23-59D3C962EE0F}"/>
    <cellStyle name="Normal 2 5 2 2 50 3 3" xfId="14181" xr:uid="{F05879F3-511E-4DBF-B2AD-EDD4C41AEDA8}"/>
    <cellStyle name="Normal 2 5 2 2 50 4" xfId="14182" xr:uid="{B651D5EC-15AD-4FBF-9D6C-F92845E7DD04}"/>
    <cellStyle name="Normal 2 5 2 2 50 5" xfId="14183" xr:uid="{7B91A90B-79CB-41CC-9F6E-92F5956E833D}"/>
    <cellStyle name="Normal 2 5 2 2 51" xfId="14184" xr:uid="{2D5ACE74-B609-4D2B-9A46-44DE82742862}"/>
    <cellStyle name="Normal 2 5 2 2 51 2" xfId="14185" xr:uid="{C51A03D0-250B-4AFC-B111-109168CC2ABB}"/>
    <cellStyle name="Normal 2 5 2 2 51 2 2" xfId="14186" xr:uid="{E75BF0A9-DDB3-4DF5-A8E8-C964776B979F}"/>
    <cellStyle name="Normal 2 5 2 2 51 2 3" xfId="14187" xr:uid="{6C8658B1-6CB2-4768-9C11-C0A5368CFDF6}"/>
    <cellStyle name="Normal 2 5 2 2 51 3" xfId="14188" xr:uid="{53F4CC05-F536-474F-A28D-B4E03BD68CEA}"/>
    <cellStyle name="Normal 2 5 2 2 51 3 2" xfId="14189" xr:uid="{B61F0F44-5BE6-4C32-AE97-9149DC317E28}"/>
    <cellStyle name="Normal 2 5 2 2 51 3 3" xfId="14190" xr:uid="{BECDA767-B861-4CAB-BAB1-BE4A771139C1}"/>
    <cellStyle name="Normal 2 5 2 2 51 4" xfId="14191" xr:uid="{BCA7660D-AF6B-4470-AB98-F37FD0129771}"/>
    <cellStyle name="Normal 2 5 2 2 51 5" xfId="14192" xr:uid="{A1501618-8B94-4D78-8F51-F880E7BF2D01}"/>
    <cellStyle name="Normal 2 5 2 2 52" xfId="14193" xr:uid="{B16DB310-D3C7-4230-93B8-15BDD897CADE}"/>
    <cellStyle name="Normal 2 5 2 2 52 2" xfId="14194" xr:uid="{2487563C-7200-4370-8AE9-FEA4D4E851BB}"/>
    <cellStyle name="Normal 2 5 2 2 52 2 2" xfId="14195" xr:uid="{588781E6-1EEE-4259-9693-BB925C8EEE5D}"/>
    <cellStyle name="Normal 2 5 2 2 52 2 3" xfId="14196" xr:uid="{B474A5B7-0AD5-467C-B846-DD6503092B64}"/>
    <cellStyle name="Normal 2 5 2 2 52 3" xfId="14197" xr:uid="{5D704741-8F0F-4F5A-8E51-27090AF9CC44}"/>
    <cellStyle name="Normal 2 5 2 2 52 3 2" xfId="14198" xr:uid="{5492C8A0-DF17-47E9-80D9-33DB41C7FE8C}"/>
    <cellStyle name="Normal 2 5 2 2 52 3 3" xfId="14199" xr:uid="{AD8DFA70-6363-4B9A-9FF0-1EC902BAAB2C}"/>
    <cellStyle name="Normal 2 5 2 2 52 4" xfId="14200" xr:uid="{0BDEC219-73DE-459B-B0C0-DD77C3257814}"/>
    <cellStyle name="Normal 2 5 2 2 52 5" xfId="14201" xr:uid="{4DF81ABF-0686-4FA1-89AE-90B7E0F6E975}"/>
    <cellStyle name="Normal 2 5 2 2 53" xfId="14202" xr:uid="{1B2DEF30-20BC-4F60-845C-4084C473CFC5}"/>
    <cellStyle name="Normal 2 5 2 2 53 2" xfId="14203" xr:uid="{9D280AA7-5039-4700-9378-1AC4F7DF47CC}"/>
    <cellStyle name="Normal 2 5 2 2 53 2 2" xfId="14204" xr:uid="{156544F7-115D-4878-B1E5-194AC31E051C}"/>
    <cellStyle name="Normal 2 5 2 2 53 2 3" xfId="14205" xr:uid="{22C35506-0A15-4DFC-A27E-54D2086E782E}"/>
    <cellStyle name="Normal 2 5 2 2 53 3" xfId="14206" xr:uid="{D71455E0-2D1A-4443-8090-97B05A6DC882}"/>
    <cellStyle name="Normal 2 5 2 2 53 3 2" xfId="14207" xr:uid="{E1523680-2EFF-4BB7-ABC0-57BF6C3889D5}"/>
    <cellStyle name="Normal 2 5 2 2 53 3 3" xfId="14208" xr:uid="{2FF66DED-1CA3-4609-BB9D-5E7D09670881}"/>
    <cellStyle name="Normal 2 5 2 2 53 4" xfId="14209" xr:uid="{979C1D78-6598-4D36-B8ED-64408CEA3887}"/>
    <cellStyle name="Normal 2 5 2 2 53 5" xfId="14210" xr:uid="{58FE241B-BD8B-4BAD-A55F-FC18B8E51FDC}"/>
    <cellStyle name="Normal 2 5 2 2 54" xfId="14211" xr:uid="{838FC18E-F8F3-4624-A5AF-FB61A7F1CFEA}"/>
    <cellStyle name="Normal 2 5 2 2 54 2" xfId="14212" xr:uid="{B7A10A5D-EA39-422C-8D01-EA162D311069}"/>
    <cellStyle name="Normal 2 5 2 2 54 2 2" xfId="14213" xr:uid="{5C503267-1FA1-49E5-BCBF-DA1702ADA6C3}"/>
    <cellStyle name="Normal 2 5 2 2 54 2 3" xfId="14214" xr:uid="{078668CE-4C7D-4CA6-A33A-8CDF91DE7B7E}"/>
    <cellStyle name="Normal 2 5 2 2 54 3" xfId="14215" xr:uid="{C4B03785-FB34-4EEC-A48B-DD54AD2836D5}"/>
    <cellStyle name="Normal 2 5 2 2 54 3 2" xfId="14216" xr:uid="{9D75F88A-C394-47D8-9D37-99BB793BE082}"/>
    <cellStyle name="Normal 2 5 2 2 54 3 3" xfId="14217" xr:uid="{B7AC35DA-52F8-47FB-B79D-941CFDE0D13B}"/>
    <cellStyle name="Normal 2 5 2 2 54 4" xfId="14218" xr:uid="{D84B474C-84F8-4653-9A8C-712EA98DA340}"/>
    <cellStyle name="Normal 2 5 2 2 54 5" xfId="14219" xr:uid="{D22D8F2D-9613-4A56-AA9D-6B7A1DD9E36C}"/>
    <cellStyle name="Normal 2 5 2 2 55" xfId="14220" xr:uid="{60663E66-DB3E-4B59-BA09-CB918ADDBB95}"/>
    <cellStyle name="Normal 2 5 2 2 55 2" xfId="14221" xr:uid="{8EF97629-18CE-4DA4-8A99-31727A7ADBE5}"/>
    <cellStyle name="Normal 2 5 2 2 55 2 2" xfId="14222" xr:uid="{BDFD075E-DF5F-4332-B657-B68861A7B168}"/>
    <cellStyle name="Normal 2 5 2 2 55 2 3" xfId="14223" xr:uid="{432B8480-DF6F-4D01-8ED8-AA0A1A6B091F}"/>
    <cellStyle name="Normal 2 5 2 2 55 3" xfId="14224" xr:uid="{751B80A9-D612-4CBF-9830-DA192513DA8F}"/>
    <cellStyle name="Normal 2 5 2 2 55 3 2" xfId="14225" xr:uid="{5892631E-628E-41A0-98A9-FB11B726B5BD}"/>
    <cellStyle name="Normal 2 5 2 2 55 3 3" xfId="14226" xr:uid="{4194554A-5BB6-4BCE-81B1-DA6164F64BAC}"/>
    <cellStyle name="Normal 2 5 2 2 55 4" xfId="14227" xr:uid="{4C7C6293-D4BE-4F66-BCE4-40B4A60E2C05}"/>
    <cellStyle name="Normal 2 5 2 2 55 5" xfId="14228" xr:uid="{ABF320E8-64C0-484F-B56E-FDEEC896E84F}"/>
    <cellStyle name="Normal 2 5 2 2 56" xfId="14229" xr:uid="{CF59AC22-FEF7-46B4-9142-321D6ECBCB7C}"/>
    <cellStyle name="Normal 2 5 2 2 56 2" xfId="14230" xr:uid="{2A12E405-541A-4712-8CF8-028C7A861B6B}"/>
    <cellStyle name="Normal 2 5 2 2 56 3" xfId="14231" xr:uid="{36FCA91B-68A7-4685-AE8E-FEF92A5F4B8B}"/>
    <cellStyle name="Normal 2 5 2 2 57" xfId="14232" xr:uid="{12BFA2DF-88DA-4663-A454-CD009DC9B7D1}"/>
    <cellStyle name="Normal 2 5 2 2 57 2" xfId="14233" xr:uid="{8171BC5F-A0F4-40B4-898F-D5893F9D9E22}"/>
    <cellStyle name="Normal 2 5 2 2 57 3" xfId="14234" xr:uid="{7CE0D246-B4B0-4F39-B7F7-D962C728BAE1}"/>
    <cellStyle name="Normal 2 5 2 2 58" xfId="14235" xr:uid="{4F333F89-10FF-4E71-BFFF-4C24447ABBC2}"/>
    <cellStyle name="Normal 2 5 2 2 59" xfId="14236" xr:uid="{67A8A2EA-B3D2-48A9-A4BE-41628397D148}"/>
    <cellStyle name="Normal 2 5 2 2 6" xfId="14237" xr:uid="{1C2B977C-4FEB-4DA8-AD3E-3D606F48D24A}"/>
    <cellStyle name="Normal 2 5 2 2 6 2" xfId="14238" xr:uid="{8C1C3880-C1D7-4728-973C-5F6196B5C617}"/>
    <cellStyle name="Normal 2 5 2 2 6 2 2" xfId="14239" xr:uid="{4E5D629A-941E-4260-8875-61034F1DB80A}"/>
    <cellStyle name="Normal 2 5 2 2 6 2 3" xfId="14240" xr:uid="{1B82849E-ED9C-46F5-825E-D88E448BC60B}"/>
    <cellStyle name="Normal 2 5 2 2 6 3" xfId="14241" xr:uid="{CA7C6B1B-2305-4572-A7BA-24072522355F}"/>
    <cellStyle name="Normal 2 5 2 2 6 3 2" xfId="14242" xr:uid="{817B4202-0A74-4FCD-B907-2EA7479E627D}"/>
    <cellStyle name="Normal 2 5 2 2 6 3 3" xfId="14243" xr:uid="{6302AD32-36D3-4914-928D-D463363D7BCF}"/>
    <cellStyle name="Normal 2 5 2 2 6 4" xfId="14244" xr:uid="{60C771B9-A835-4075-87BF-9F6845D9DFFF}"/>
    <cellStyle name="Normal 2 5 2 2 6 5" xfId="14245" xr:uid="{ED9328A2-C543-4957-9729-F747D90F2042}"/>
    <cellStyle name="Normal 2 5 2 2 7" xfId="14246" xr:uid="{E281823A-7222-457F-8F8B-1C476D6B47C7}"/>
    <cellStyle name="Normal 2 5 2 2 7 2" xfId="14247" xr:uid="{ED889F8C-8E46-400C-A09B-DF9905689C1E}"/>
    <cellStyle name="Normal 2 5 2 2 7 2 2" xfId="14248" xr:uid="{4534635A-73CD-4BB3-B7F1-227D3C12F8D0}"/>
    <cellStyle name="Normal 2 5 2 2 7 2 3" xfId="14249" xr:uid="{2064F1CA-7AD4-44B8-87EC-50C42539D0D2}"/>
    <cellStyle name="Normal 2 5 2 2 7 3" xfId="14250" xr:uid="{2F590DC8-91C8-4E1B-97D9-FBF28581F8FC}"/>
    <cellStyle name="Normal 2 5 2 2 7 3 2" xfId="14251" xr:uid="{7650DC8C-F887-4DB9-85F9-C3134F1BF2E6}"/>
    <cellStyle name="Normal 2 5 2 2 7 3 3" xfId="14252" xr:uid="{BBC766AD-0493-4DAF-83E6-154E18938084}"/>
    <cellStyle name="Normal 2 5 2 2 7 4" xfId="14253" xr:uid="{D142D9C6-16F7-42E5-ADD9-50AD723BF7D5}"/>
    <cellStyle name="Normal 2 5 2 2 7 5" xfId="14254" xr:uid="{599F70A4-6EDD-4B26-9C48-16037E95C1A1}"/>
    <cellStyle name="Normal 2 5 2 2 8" xfId="14255" xr:uid="{5CFBDCA5-681E-4A36-816B-8CC2D1A06162}"/>
    <cellStyle name="Normal 2 5 2 2 8 2" xfId="14256" xr:uid="{4E0F28FD-3AFF-44B5-B5D5-2755FF45FB46}"/>
    <cellStyle name="Normal 2 5 2 2 8 2 2" xfId="14257" xr:uid="{D2B4ED5E-DCF9-413A-BC71-8EADA6F349B1}"/>
    <cellStyle name="Normal 2 5 2 2 8 2 3" xfId="14258" xr:uid="{EF8F2585-0DEA-4568-A90F-D8BC4BA820A1}"/>
    <cellStyle name="Normal 2 5 2 2 8 3" xfId="14259" xr:uid="{D460DCEC-1909-4591-BB48-962BA51EB44A}"/>
    <cellStyle name="Normal 2 5 2 2 8 3 2" xfId="14260" xr:uid="{8F36BBD1-97A0-4C1C-BFED-88699FD8C723}"/>
    <cellStyle name="Normal 2 5 2 2 8 3 3" xfId="14261" xr:uid="{FA37BC49-F897-4BAB-ADA3-8B16E53BC75A}"/>
    <cellStyle name="Normal 2 5 2 2 8 4" xfId="14262" xr:uid="{266A61BF-1628-4B30-8CFE-6F75AAB8E6F9}"/>
    <cellStyle name="Normal 2 5 2 2 8 5" xfId="14263" xr:uid="{991AE226-629A-453D-95AB-D242E735ED50}"/>
    <cellStyle name="Normal 2 5 2 2 9" xfId="14264" xr:uid="{9722E428-E804-4368-91DA-AEB5DB110B26}"/>
    <cellStyle name="Normal 2 5 2 2 9 2" xfId="14265" xr:uid="{A1BECFBD-46AD-47EC-ADC6-EAF50033CABB}"/>
    <cellStyle name="Normal 2 5 2 2 9 2 2" xfId="14266" xr:uid="{F3F6CCAB-B1DF-487A-9B3A-6423749D7DE0}"/>
    <cellStyle name="Normal 2 5 2 2 9 2 3" xfId="14267" xr:uid="{E4DA6972-D2A8-4FB6-A330-31A439ECF9E1}"/>
    <cellStyle name="Normal 2 5 2 2 9 3" xfId="14268" xr:uid="{4BD625D8-92EC-4E6F-9123-0C908FF43D48}"/>
    <cellStyle name="Normal 2 5 2 2 9 3 2" xfId="14269" xr:uid="{044FE1A4-2477-4B4C-B9C2-AC8F87322ACB}"/>
    <cellStyle name="Normal 2 5 2 2 9 3 3" xfId="14270" xr:uid="{159903AC-8BCE-4C61-A3EA-EFF4024E9BC9}"/>
    <cellStyle name="Normal 2 5 2 2 9 4" xfId="14271" xr:uid="{7CCD4B94-5CA5-484E-8F5F-4A5C142085DF}"/>
    <cellStyle name="Normal 2 5 2 2 9 5" xfId="14272" xr:uid="{A2679FE0-0807-448E-99DB-207E46E3B44B}"/>
    <cellStyle name="Normal 2 5 2 20" xfId="14273" xr:uid="{BB8C9475-1A19-4593-86DE-126CF04B4E5A}"/>
    <cellStyle name="Normal 2 5 2 20 2" xfId="14274" xr:uid="{5AD4697C-F400-4D95-B99F-EC31CEC249EC}"/>
    <cellStyle name="Normal 2 5 2 20 2 2" xfId="14275" xr:uid="{BD9EAF6F-DC7C-4FB2-85AA-FB78E092056B}"/>
    <cellStyle name="Normal 2 5 2 20 2 3" xfId="14276" xr:uid="{B0A18310-DF88-4000-94B3-BB217793F64B}"/>
    <cellStyle name="Normal 2 5 2 20 3" xfId="14277" xr:uid="{591FC3B1-56D2-4E01-903B-075CB59E58C0}"/>
    <cellStyle name="Normal 2 5 2 20 3 2" xfId="14278" xr:uid="{FAA40CD5-4030-4021-BFF4-875B7799D8D4}"/>
    <cellStyle name="Normal 2 5 2 20 3 3" xfId="14279" xr:uid="{19C73E6A-0EB2-4197-A8E9-D30A8FB12261}"/>
    <cellStyle name="Normal 2 5 2 20 4" xfId="14280" xr:uid="{50019215-0F1C-4EB3-8E65-26ECC7BC895F}"/>
    <cellStyle name="Normal 2 5 2 20 5" xfId="14281" xr:uid="{E60EB796-17EC-458E-A7D8-F80CB0A73411}"/>
    <cellStyle name="Normal 2 5 2 21" xfId="14282" xr:uid="{4AF1BCDF-B8FA-4AD1-A1B8-7D97852F640B}"/>
    <cellStyle name="Normal 2 5 2 21 2" xfId="14283" xr:uid="{3A1CCD96-E115-4B8C-AC35-30923A222D68}"/>
    <cellStyle name="Normal 2 5 2 21 2 2" xfId="14284" xr:uid="{40E9BBE0-AE59-4275-887B-31F37B90F38B}"/>
    <cellStyle name="Normal 2 5 2 21 2 3" xfId="14285" xr:uid="{5081069D-0D40-4409-9AFD-047384AAA697}"/>
    <cellStyle name="Normal 2 5 2 21 3" xfId="14286" xr:uid="{B4071C75-2EC5-4D65-8E3E-399BCF0EB17A}"/>
    <cellStyle name="Normal 2 5 2 21 3 2" xfId="14287" xr:uid="{40E6F3DF-C455-469E-AF45-08548F0356CC}"/>
    <cellStyle name="Normal 2 5 2 21 3 3" xfId="14288" xr:uid="{52B6B409-469F-4503-8492-665EA6C726DA}"/>
    <cellStyle name="Normal 2 5 2 21 4" xfId="14289" xr:uid="{B6EA5E50-2B31-4AC5-BBF6-32E08ECEAEBB}"/>
    <cellStyle name="Normal 2 5 2 21 5" xfId="14290" xr:uid="{BDEF695E-F60F-401F-A38B-645A242F22B4}"/>
    <cellStyle name="Normal 2 5 2 22" xfId="14291" xr:uid="{09EBE82F-5F36-4744-A0F2-5FA76F942250}"/>
    <cellStyle name="Normal 2 5 2 22 2" xfId="14292" xr:uid="{CFAFD5A8-291D-40C1-9BA0-49904444A5C6}"/>
    <cellStyle name="Normal 2 5 2 22 2 2" xfId="14293" xr:uid="{0BBAA693-1A18-47E3-B26C-B36525D0C6D2}"/>
    <cellStyle name="Normal 2 5 2 22 2 3" xfId="14294" xr:uid="{219D9F46-6EC1-4857-A350-627BCE940EED}"/>
    <cellStyle name="Normal 2 5 2 22 3" xfId="14295" xr:uid="{97D03364-5EEB-4DA3-966E-B216E4CD82F1}"/>
    <cellStyle name="Normal 2 5 2 22 3 2" xfId="14296" xr:uid="{180ACEEE-6EF0-43D5-8743-ED4245AE723F}"/>
    <cellStyle name="Normal 2 5 2 22 3 3" xfId="14297" xr:uid="{509FFBCE-1756-4E8A-B3BA-54A061029812}"/>
    <cellStyle name="Normal 2 5 2 22 4" xfId="14298" xr:uid="{9EF15386-CE74-46EB-A01C-64B26DA6801F}"/>
    <cellStyle name="Normal 2 5 2 22 5" xfId="14299" xr:uid="{CF47C4C2-35B1-43CD-9FF8-9D03EC78EC61}"/>
    <cellStyle name="Normal 2 5 2 23" xfId="14300" xr:uid="{B01D4EB9-9A95-4F09-95B9-020AB0951B98}"/>
    <cellStyle name="Normal 2 5 2 23 2" xfId="14301" xr:uid="{4F47A4CB-6E0A-4DE1-A459-22CCC4154772}"/>
    <cellStyle name="Normal 2 5 2 23 2 2" xfId="14302" xr:uid="{F1DB88DF-38AB-4BC5-9AC9-50EA34E0B14C}"/>
    <cellStyle name="Normal 2 5 2 23 2 3" xfId="14303" xr:uid="{C9ABC489-475F-4FEC-BD7C-F100D1492458}"/>
    <cellStyle name="Normal 2 5 2 23 3" xfId="14304" xr:uid="{DEB0720F-CF72-466C-994F-CB8BFC5B138E}"/>
    <cellStyle name="Normal 2 5 2 23 3 2" xfId="14305" xr:uid="{8A7B4F68-0488-4E7C-A45E-C65FCD6C3466}"/>
    <cellStyle name="Normal 2 5 2 23 3 3" xfId="14306" xr:uid="{54664BA0-3D77-4DAB-AACC-33229CAFBD01}"/>
    <cellStyle name="Normal 2 5 2 23 4" xfId="14307" xr:uid="{1CDF2B66-1259-42B1-A45E-061A89CFCB6C}"/>
    <cellStyle name="Normal 2 5 2 23 5" xfId="14308" xr:uid="{100494D9-797E-4D7A-93A8-EB73F0349548}"/>
    <cellStyle name="Normal 2 5 2 24" xfId="14309" xr:uid="{5AFAF3F2-FC99-4661-8A1D-1E905583A3AC}"/>
    <cellStyle name="Normal 2 5 2 24 2" xfId="14310" xr:uid="{4D51755C-E7F8-4FAA-AFC6-E8F1C4B6F7D9}"/>
    <cellStyle name="Normal 2 5 2 24 2 2" xfId="14311" xr:uid="{95EE67C2-C7CD-4034-8401-43DBF5B3CF45}"/>
    <cellStyle name="Normal 2 5 2 24 2 3" xfId="14312" xr:uid="{480F8E47-497C-4A1C-AEC4-B87DD641E7C1}"/>
    <cellStyle name="Normal 2 5 2 24 3" xfId="14313" xr:uid="{47258FA7-1782-4A9F-B309-F69272779E49}"/>
    <cellStyle name="Normal 2 5 2 24 3 2" xfId="14314" xr:uid="{65D2E0EB-0560-4020-A2BB-CED2E4852C31}"/>
    <cellStyle name="Normal 2 5 2 24 3 3" xfId="14315" xr:uid="{6C11B9C3-C9EF-4AC9-A02D-02E09F9E7EA9}"/>
    <cellStyle name="Normal 2 5 2 24 4" xfId="14316" xr:uid="{A90DE65A-580C-410E-9436-91802AD09861}"/>
    <cellStyle name="Normal 2 5 2 24 5" xfId="14317" xr:uid="{CC01E3C1-90AB-405A-B29F-0488F62AE336}"/>
    <cellStyle name="Normal 2 5 2 25" xfId="14318" xr:uid="{738F5026-DF18-4066-A11B-F1E03E7B91F7}"/>
    <cellStyle name="Normal 2 5 2 25 2" xfId="14319" xr:uid="{5153125A-A53C-4DD7-9430-1B3016F5A0ED}"/>
    <cellStyle name="Normal 2 5 2 25 2 2" xfId="14320" xr:uid="{63E75493-89C0-4C59-9C9F-B1BEB38BA20C}"/>
    <cellStyle name="Normal 2 5 2 25 2 3" xfId="14321" xr:uid="{35A12664-6139-4A0F-A293-9AA80BE8FCA0}"/>
    <cellStyle name="Normal 2 5 2 25 3" xfId="14322" xr:uid="{FF9C0845-E3B8-42B9-A1C3-083FC3C76CCC}"/>
    <cellStyle name="Normal 2 5 2 25 3 2" xfId="14323" xr:uid="{8B1BD148-E8F2-4C5C-80B7-E5B70257918C}"/>
    <cellStyle name="Normal 2 5 2 25 3 3" xfId="14324" xr:uid="{09314A3F-3270-40EF-85BE-F44A7C3CA458}"/>
    <cellStyle name="Normal 2 5 2 25 4" xfId="14325" xr:uid="{40B70058-7F4A-46FA-9530-07A8067BDB05}"/>
    <cellStyle name="Normal 2 5 2 25 5" xfId="14326" xr:uid="{37A77113-B163-4802-8478-F06FBEE699F1}"/>
    <cellStyle name="Normal 2 5 2 26" xfId="14327" xr:uid="{2F4CB5D5-8E2D-4B22-9080-DB107377A61D}"/>
    <cellStyle name="Normal 2 5 2 26 2" xfId="14328" xr:uid="{A09A3A99-B1E2-4525-AD4A-BB60E9759050}"/>
    <cellStyle name="Normal 2 5 2 26 2 2" xfId="14329" xr:uid="{86F011D4-8C18-4E83-9F55-C9FBB43A2DB5}"/>
    <cellStyle name="Normal 2 5 2 26 2 3" xfId="14330" xr:uid="{06A04A09-57F9-4460-8BB2-BDE1254EEFF7}"/>
    <cellStyle name="Normal 2 5 2 26 3" xfId="14331" xr:uid="{EC793182-32D0-4106-961B-983B041A09BA}"/>
    <cellStyle name="Normal 2 5 2 26 3 2" xfId="14332" xr:uid="{090B75F1-9F80-430C-B4D3-A57BD596042E}"/>
    <cellStyle name="Normal 2 5 2 26 3 3" xfId="14333" xr:uid="{341DC518-CDE9-4774-9539-A118770DEBBC}"/>
    <cellStyle name="Normal 2 5 2 26 4" xfId="14334" xr:uid="{83C7C6CE-14E9-4DA5-994C-2158A0D377CE}"/>
    <cellStyle name="Normal 2 5 2 26 5" xfId="14335" xr:uid="{A2C03D72-9579-422C-BAE4-18BF467B22FE}"/>
    <cellStyle name="Normal 2 5 2 27" xfId="14336" xr:uid="{6BB1D9EE-2D51-45FF-8E08-4E0EDAAE8D54}"/>
    <cellStyle name="Normal 2 5 2 27 2" xfId="14337" xr:uid="{0C6A72D8-98D7-4E12-824C-A09C4C3978CB}"/>
    <cellStyle name="Normal 2 5 2 27 2 2" xfId="14338" xr:uid="{0285C664-E9F5-456D-945D-F643A4429F4F}"/>
    <cellStyle name="Normal 2 5 2 27 2 3" xfId="14339" xr:uid="{4DE4330F-F439-4CB7-B6D6-AF824AACC4F3}"/>
    <cellStyle name="Normal 2 5 2 27 3" xfId="14340" xr:uid="{4883B6F5-4138-49C7-AFEB-8CDB71730239}"/>
    <cellStyle name="Normal 2 5 2 27 3 2" xfId="14341" xr:uid="{9120D97B-23C5-4E14-8770-2A384C824BAD}"/>
    <cellStyle name="Normal 2 5 2 27 3 3" xfId="14342" xr:uid="{2A203ACD-534C-419B-B8F3-ADDB5FC623C0}"/>
    <cellStyle name="Normal 2 5 2 27 4" xfId="14343" xr:uid="{B5932881-E1E7-4C48-BC19-025A158279EF}"/>
    <cellStyle name="Normal 2 5 2 27 5" xfId="14344" xr:uid="{8513898C-ECAD-4109-BB52-E304603B0A81}"/>
    <cellStyle name="Normal 2 5 2 28" xfId="14345" xr:uid="{F600B402-9A15-4B71-979A-FCB0B0E8C4B0}"/>
    <cellStyle name="Normal 2 5 2 28 2" xfId="14346" xr:uid="{AB2BE8CB-0A98-4325-B914-546D849823F8}"/>
    <cellStyle name="Normal 2 5 2 28 2 2" xfId="14347" xr:uid="{5F9A2386-1F4C-426A-B5EA-620169D52240}"/>
    <cellStyle name="Normal 2 5 2 28 2 3" xfId="14348" xr:uid="{65EC41EE-6447-4837-83EA-51C692376748}"/>
    <cellStyle name="Normal 2 5 2 28 3" xfId="14349" xr:uid="{47864901-FFAF-439C-97A0-D9B7DCFE58F0}"/>
    <cellStyle name="Normal 2 5 2 28 3 2" xfId="14350" xr:uid="{E4C33B21-9309-4A5F-97BC-A83D0571842B}"/>
    <cellStyle name="Normal 2 5 2 28 3 3" xfId="14351" xr:uid="{0DDE6566-B317-4C81-BB47-FD9A491142E8}"/>
    <cellStyle name="Normal 2 5 2 28 4" xfId="14352" xr:uid="{D554A6F8-1BBD-4A6D-B13A-C80E2F324752}"/>
    <cellStyle name="Normal 2 5 2 28 5" xfId="14353" xr:uid="{4155B6C2-DEBC-4CA1-AF69-3F29B89D2362}"/>
    <cellStyle name="Normal 2 5 2 29" xfId="14354" xr:uid="{CDA285D2-5B87-4A7E-ADB2-970ABE9D983E}"/>
    <cellStyle name="Normal 2 5 2 29 2" xfId="14355" xr:uid="{C48154B6-4CED-4927-ADA3-D114B78C9DF9}"/>
    <cellStyle name="Normal 2 5 2 29 2 2" xfId="14356" xr:uid="{369DD4E5-6207-456E-9D6B-8A945D841F5E}"/>
    <cellStyle name="Normal 2 5 2 29 2 3" xfId="14357" xr:uid="{E17C8133-6AD7-436B-9BE7-24FE6BFC7B7F}"/>
    <cellStyle name="Normal 2 5 2 29 3" xfId="14358" xr:uid="{BF8AEF71-C413-47B2-958F-80C4B31D23A0}"/>
    <cellStyle name="Normal 2 5 2 29 3 2" xfId="14359" xr:uid="{7E55A87C-3228-435B-ABB3-681970BE8C54}"/>
    <cellStyle name="Normal 2 5 2 29 3 3" xfId="14360" xr:uid="{D4E1F089-29BA-4360-ABC8-586517BC699D}"/>
    <cellStyle name="Normal 2 5 2 29 4" xfId="14361" xr:uid="{FFE74E74-E1C0-4AE6-8C15-BD8B43E65F39}"/>
    <cellStyle name="Normal 2 5 2 29 5" xfId="14362" xr:uid="{6DB2E7F4-162D-4839-A02E-27E846287EA1}"/>
    <cellStyle name="Normal 2 5 2 3" xfId="14363" xr:uid="{C18B13AE-9494-4C80-8E03-C3E8D870907C}"/>
    <cellStyle name="Normal 2 5 2 3 2" xfId="14364" xr:uid="{32CFD17B-8CC2-476E-89A0-F62F0C752194}"/>
    <cellStyle name="Normal 2 5 2 3 2 2" xfId="14365" xr:uid="{0227EA1C-E8A5-4330-AE8A-A9DFBC678223}"/>
    <cellStyle name="Normal 2 5 2 3 2 3" xfId="14366" xr:uid="{0EF484E5-06B0-4C57-9A90-970B1FAEFE9A}"/>
    <cellStyle name="Normal 2 5 2 3 3" xfId="14367" xr:uid="{A3B9F08C-6892-4229-AEA8-A7F3DA82EA83}"/>
    <cellStyle name="Normal 2 5 2 3 3 2" xfId="14368" xr:uid="{D04F9AE6-737C-4B1D-9C3C-9243FD5925C0}"/>
    <cellStyle name="Normal 2 5 2 3 3 3" xfId="14369" xr:uid="{8A963A20-6ED6-4A5A-A052-DB8CEFE60B39}"/>
    <cellStyle name="Normal 2 5 2 3 4" xfId="14370" xr:uid="{E273DB66-CF31-4D67-BC83-17C66D9C7111}"/>
    <cellStyle name="Normal 2 5 2 3 5" xfId="14371" xr:uid="{696E4FCC-F24B-4C92-B5BC-D4D0AC2E4D00}"/>
    <cellStyle name="Normal 2 5 2 30" xfId="14372" xr:uid="{2D380976-6585-40BC-B06D-C7DFF028CF1F}"/>
    <cellStyle name="Normal 2 5 2 30 2" xfId="14373" xr:uid="{0CFC9720-8F50-4DE8-8827-487A51BD299A}"/>
    <cellStyle name="Normal 2 5 2 30 2 2" xfId="14374" xr:uid="{873135DF-735A-400A-A21D-7BAE170D8660}"/>
    <cellStyle name="Normal 2 5 2 30 2 3" xfId="14375" xr:uid="{155E0D82-C781-43E8-A210-559C2FD5B939}"/>
    <cellStyle name="Normal 2 5 2 30 3" xfId="14376" xr:uid="{A2B8988F-0C3B-42BE-912A-FA82B9FC4927}"/>
    <cellStyle name="Normal 2 5 2 30 3 2" xfId="14377" xr:uid="{5892D498-AD17-41E5-8FB5-A8E425544F9D}"/>
    <cellStyle name="Normal 2 5 2 30 3 3" xfId="14378" xr:uid="{76929D35-C02C-4AF2-A9E4-331892AD4B61}"/>
    <cellStyle name="Normal 2 5 2 30 4" xfId="14379" xr:uid="{30522721-AED0-439F-8C7B-CE5CE9F0871D}"/>
    <cellStyle name="Normal 2 5 2 30 5" xfId="14380" xr:uid="{F6AFEC80-CF65-43A4-BA4D-131F5D8DBC95}"/>
    <cellStyle name="Normal 2 5 2 31" xfId="14381" xr:uid="{7173136F-8C43-442B-89A5-51F3D0EAA842}"/>
    <cellStyle name="Normal 2 5 2 31 2" xfId="14382" xr:uid="{BE1695BC-CE2E-410E-A594-1FAEDCC9ACFA}"/>
    <cellStyle name="Normal 2 5 2 31 2 2" xfId="14383" xr:uid="{7D5214A8-48C7-49CA-A011-63592E4A2400}"/>
    <cellStyle name="Normal 2 5 2 31 2 3" xfId="14384" xr:uid="{5838268E-7E63-4C25-911A-AB314E884CAF}"/>
    <cellStyle name="Normal 2 5 2 31 3" xfId="14385" xr:uid="{2F69273A-6B56-40BD-884F-1AB024F69E44}"/>
    <cellStyle name="Normal 2 5 2 31 3 2" xfId="14386" xr:uid="{44229890-489E-4B9D-A4A9-78441950FD19}"/>
    <cellStyle name="Normal 2 5 2 31 3 3" xfId="14387" xr:uid="{03CA6C39-7C84-488A-B06F-8E6FF039793E}"/>
    <cellStyle name="Normal 2 5 2 31 4" xfId="14388" xr:uid="{4907CFB1-9913-49D7-8826-5E719DF26575}"/>
    <cellStyle name="Normal 2 5 2 31 5" xfId="14389" xr:uid="{B1986B16-ED57-44B7-A3E5-F68831CF8B40}"/>
    <cellStyle name="Normal 2 5 2 32" xfId="14390" xr:uid="{21F47931-7385-496E-A3F5-A0530C9B2E95}"/>
    <cellStyle name="Normal 2 5 2 32 2" xfId="14391" xr:uid="{BAED4CD0-82C9-4CC1-A135-AC182C32FFB1}"/>
    <cellStyle name="Normal 2 5 2 32 2 2" xfId="14392" xr:uid="{BCAD737D-E5CA-432D-AF44-322E0B767A3D}"/>
    <cellStyle name="Normal 2 5 2 32 2 3" xfId="14393" xr:uid="{ECC2B960-1ED8-4021-933C-6145201E8AF1}"/>
    <cellStyle name="Normal 2 5 2 32 3" xfId="14394" xr:uid="{A0F6A7A4-60A6-494B-B0B0-CCDF5EFE42A3}"/>
    <cellStyle name="Normal 2 5 2 32 3 2" xfId="14395" xr:uid="{D5E54E7E-DABF-44D7-819B-A229EA51A6EA}"/>
    <cellStyle name="Normal 2 5 2 32 3 3" xfId="14396" xr:uid="{EFD63A9E-C31A-4A15-A24D-0B3716321ACE}"/>
    <cellStyle name="Normal 2 5 2 32 4" xfId="14397" xr:uid="{225573A4-3278-4DB8-86C8-55A040B2BED5}"/>
    <cellStyle name="Normal 2 5 2 32 5" xfId="14398" xr:uid="{0E421F2F-17E6-4DEC-98A9-DA84137C989C}"/>
    <cellStyle name="Normal 2 5 2 33" xfId="14399" xr:uid="{752E2F24-F39A-4206-81EC-BD6BEEE7D57F}"/>
    <cellStyle name="Normal 2 5 2 33 2" xfId="14400" xr:uid="{BFC4BD8A-0D0A-466F-9FFF-A529E094C06F}"/>
    <cellStyle name="Normal 2 5 2 33 2 2" xfId="14401" xr:uid="{45420E4D-940F-4266-902C-59CB3C0F2285}"/>
    <cellStyle name="Normal 2 5 2 33 2 3" xfId="14402" xr:uid="{D15A4926-D5E7-4375-B095-5941C460B6A4}"/>
    <cellStyle name="Normal 2 5 2 33 3" xfId="14403" xr:uid="{FC13D2DD-3FCF-4F10-AE37-DA0323EC350A}"/>
    <cellStyle name="Normal 2 5 2 33 3 2" xfId="14404" xr:uid="{4C709D6B-6E42-47BD-B16A-8872EEDBB0E5}"/>
    <cellStyle name="Normal 2 5 2 33 3 3" xfId="14405" xr:uid="{155FDCB8-2E36-45AC-9C0E-8FBE11CDC2B6}"/>
    <cellStyle name="Normal 2 5 2 33 4" xfId="14406" xr:uid="{CC1F6734-40A5-40F5-BDF6-F349DD313468}"/>
    <cellStyle name="Normal 2 5 2 33 5" xfId="14407" xr:uid="{D1E31981-7685-4DD3-8BAE-76E74A79911D}"/>
    <cellStyle name="Normal 2 5 2 34" xfId="14408" xr:uid="{720DEEA3-BE3F-4300-9B45-E1FE3C29BC3E}"/>
    <cellStyle name="Normal 2 5 2 34 2" xfId="14409" xr:uid="{449A8AD1-CAFD-4023-9363-88CE2D62C28A}"/>
    <cellStyle name="Normal 2 5 2 34 3" xfId="14410" xr:uid="{D008B3F5-7AAC-4B81-BB42-2B1FF5362424}"/>
    <cellStyle name="Normal 2 5 2 35" xfId="14411" xr:uid="{3177B42F-54D3-45DD-8014-38C6975DB886}"/>
    <cellStyle name="Normal 2 5 2 35 2" xfId="14412" xr:uid="{CD160630-DDD6-4A01-8C60-98DBA4D1728D}"/>
    <cellStyle name="Normal 2 5 2 35 3" xfId="14413" xr:uid="{ABC27621-D131-4B79-894F-53F373405062}"/>
    <cellStyle name="Normal 2 5 2 36" xfId="14414" xr:uid="{0408659B-E819-421F-BE40-15B85A61DF6F}"/>
    <cellStyle name="Normal 2 5 2 37" xfId="14415" xr:uid="{7435E35C-671F-478C-80AF-BB0C9CA9F127}"/>
    <cellStyle name="Normal 2 5 2 4" xfId="14416" xr:uid="{C663165B-FB02-4C10-BAF4-5E617EFC0FCA}"/>
    <cellStyle name="Normal 2 5 2 4 2" xfId="14417" xr:uid="{D429DFB4-219E-41FF-A720-04D8A3CB786B}"/>
    <cellStyle name="Normal 2 5 2 4 2 2" xfId="14418" xr:uid="{C663E0C1-1684-42BB-AC5B-ECEE505EB10D}"/>
    <cellStyle name="Normal 2 5 2 4 2 3" xfId="14419" xr:uid="{D1223087-DBE9-4551-B3B2-107EA605C3A1}"/>
    <cellStyle name="Normal 2 5 2 4 3" xfId="14420" xr:uid="{5812DD82-8C5D-40C7-B77A-808E861F4A0E}"/>
    <cellStyle name="Normal 2 5 2 4 3 2" xfId="14421" xr:uid="{66FC9674-6557-4ACB-9D43-73CFAF5BD418}"/>
    <cellStyle name="Normal 2 5 2 4 3 3" xfId="14422" xr:uid="{C74BD993-0681-4307-9C9B-06A4295793E4}"/>
    <cellStyle name="Normal 2 5 2 4 4" xfId="14423" xr:uid="{E6C2CB83-1C95-4E7E-BCF3-6CAB0AA3B2A3}"/>
    <cellStyle name="Normal 2 5 2 4 5" xfId="14424" xr:uid="{672C5084-FC3B-4AE3-91F5-1659B32BAB7B}"/>
    <cellStyle name="Normal 2 5 2 5" xfId="14425" xr:uid="{1AFD345A-A1D7-4975-89A6-7AEA79D9C0E3}"/>
    <cellStyle name="Normal 2 5 2 5 2" xfId="14426" xr:uid="{E3D18C18-11D3-452C-9AF1-9AAA6A2464F7}"/>
    <cellStyle name="Normal 2 5 2 5 2 2" xfId="14427" xr:uid="{51AF912F-044A-4290-AB1F-D0D3E45F7375}"/>
    <cellStyle name="Normal 2 5 2 5 2 3" xfId="14428" xr:uid="{30F460A2-5061-438C-9E5A-97487858432E}"/>
    <cellStyle name="Normal 2 5 2 5 3" xfId="14429" xr:uid="{C0E7948B-A951-4505-88F6-AB93177DE554}"/>
    <cellStyle name="Normal 2 5 2 5 3 2" xfId="14430" xr:uid="{A7FB9328-CF58-4DB9-929F-530030E9F892}"/>
    <cellStyle name="Normal 2 5 2 5 3 3" xfId="14431" xr:uid="{C10407B7-4B65-47EA-A10E-4464850459F3}"/>
    <cellStyle name="Normal 2 5 2 5 4" xfId="14432" xr:uid="{1997156B-2C85-4BF4-8EC3-97D9EFECA7B4}"/>
    <cellStyle name="Normal 2 5 2 5 5" xfId="14433" xr:uid="{F557A8A3-E716-4901-982F-35D27B7D5977}"/>
    <cellStyle name="Normal 2 5 2 6" xfId="14434" xr:uid="{7C820D76-E5BE-4B49-ACBD-24B1501C37C7}"/>
    <cellStyle name="Normal 2 5 2 6 2" xfId="14435" xr:uid="{30538CC4-472E-4A6F-ABC5-6FEE5E4E75EE}"/>
    <cellStyle name="Normal 2 5 2 6 2 2" xfId="14436" xr:uid="{70CCC756-F4B0-42F8-8436-47A4E70ED043}"/>
    <cellStyle name="Normal 2 5 2 6 2 3" xfId="14437" xr:uid="{20A130B3-E2A0-46E4-89DE-8267E023FC94}"/>
    <cellStyle name="Normal 2 5 2 6 3" xfId="14438" xr:uid="{AE4B6EA8-B06B-4590-9A9A-3AC9BAC6D6F8}"/>
    <cellStyle name="Normal 2 5 2 6 3 2" xfId="14439" xr:uid="{4BFCC12C-B7C3-4352-A114-14589CAD6DD8}"/>
    <cellStyle name="Normal 2 5 2 6 3 3" xfId="14440" xr:uid="{6EB35FBE-A805-4E47-AAFC-6EFB085E03A6}"/>
    <cellStyle name="Normal 2 5 2 6 4" xfId="14441" xr:uid="{894522FF-276C-4DE0-ABCF-7390E9EC012A}"/>
    <cellStyle name="Normal 2 5 2 6 5" xfId="14442" xr:uid="{030C59F1-B6D7-4B14-A2B8-25B80ADA7BBF}"/>
    <cellStyle name="Normal 2 5 2 7" xfId="14443" xr:uid="{60204074-1EE8-4F3E-A651-3E674D3E656A}"/>
    <cellStyle name="Normal 2 5 2 7 2" xfId="14444" xr:uid="{C42ACD10-8848-4EF5-B968-02059DA4A601}"/>
    <cellStyle name="Normal 2 5 2 7 2 2" xfId="14445" xr:uid="{98B81D20-2604-4FF7-82AB-C1FF23FC5429}"/>
    <cellStyle name="Normal 2 5 2 7 2 3" xfId="14446" xr:uid="{DBEE5DB3-150D-467C-A48E-BB6BCC051004}"/>
    <cellStyle name="Normal 2 5 2 7 3" xfId="14447" xr:uid="{A1A434C5-17AB-4FB7-B59F-8CFFB3EEC62F}"/>
    <cellStyle name="Normal 2 5 2 7 3 2" xfId="14448" xr:uid="{2E13CBE3-CF2D-48AA-9017-1D11908A53FF}"/>
    <cellStyle name="Normal 2 5 2 7 3 3" xfId="14449" xr:uid="{E9098AD8-FDD6-4B4A-9523-669510B5C6B2}"/>
    <cellStyle name="Normal 2 5 2 7 4" xfId="14450" xr:uid="{8C42CE41-0ACC-4A66-9BF5-4AD6BE93884F}"/>
    <cellStyle name="Normal 2 5 2 7 5" xfId="14451" xr:uid="{AB35DF92-2580-47EA-997A-DAC2AD8DCF48}"/>
    <cellStyle name="Normal 2 5 2 8" xfId="14452" xr:uid="{6FEDAF2F-0859-4A24-B6DB-66A078803EF4}"/>
    <cellStyle name="Normal 2 5 2 8 2" xfId="14453" xr:uid="{6A2505F6-5523-4ACE-911F-0ABD9E864136}"/>
    <cellStyle name="Normal 2 5 2 8 2 2" xfId="14454" xr:uid="{8F24323D-49B4-43A1-B4F9-9587380DD82A}"/>
    <cellStyle name="Normal 2 5 2 8 2 3" xfId="14455" xr:uid="{02224DBA-908C-404B-A004-0B5697EBD5CE}"/>
    <cellStyle name="Normal 2 5 2 8 3" xfId="14456" xr:uid="{3DBC3E76-976A-43E3-A327-F6931B80602E}"/>
    <cellStyle name="Normal 2 5 2 8 3 2" xfId="14457" xr:uid="{4FE74454-22B1-4C14-9E05-49074EFAF82C}"/>
    <cellStyle name="Normal 2 5 2 8 3 3" xfId="14458" xr:uid="{D2972EE6-2B3B-4BB1-8DF5-471DEBA0D7A7}"/>
    <cellStyle name="Normal 2 5 2 8 4" xfId="14459" xr:uid="{3A98776E-2863-4359-8714-D7748C296D00}"/>
    <cellStyle name="Normal 2 5 2 8 5" xfId="14460" xr:uid="{D53D8C52-A4BF-4CAE-87B1-B51254B519E5}"/>
    <cellStyle name="Normal 2 5 2 9" xfId="14461" xr:uid="{48837F28-BE7B-4F8E-ADA2-9BB819F0956A}"/>
    <cellStyle name="Normal 2 5 2 9 2" xfId="14462" xr:uid="{9EEBAF7C-2585-4012-8E4D-9F7A934809A1}"/>
    <cellStyle name="Normal 2 5 2 9 2 2" xfId="14463" xr:uid="{0F6B108A-482A-4B27-8F1D-211C5DBA490C}"/>
    <cellStyle name="Normal 2 5 2 9 2 3" xfId="14464" xr:uid="{FB7E0447-8374-4A86-B931-1B7E1D88500E}"/>
    <cellStyle name="Normal 2 5 2 9 3" xfId="14465" xr:uid="{92B8D667-53BD-4CF7-BE6B-7C2AF6027C09}"/>
    <cellStyle name="Normal 2 5 2 9 3 2" xfId="14466" xr:uid="{AFE9E019-FEC9-4A6B-B4E8-6DE5D46D2630}"/>
    <cellStyle name="Normal 2 5 2 9 3 3" xfId="14467" xr:uid="{14C805A4-C46A-4708-9E3F-724C4891149B}"/>
    <cellStyle name="Normal 2 5 2 9 4" xfId="14468" xr:uid="{C5932F17-7917-4D52-956F-9AE12C1639D0}"/>
    <cellStyle name="Normal 2 5 2 9 5" xfId="14469" xr:uid="{A388CD25-755C-4ED2-B96A-408F863C3165}"/>
    <cellStyle name="Normal 2 5 20" xfId="14470" xr:uid="{0229C9F9-1FDF-40E5-8CC1-2DA195FA14B5}"/>
    <cellStyle name="Normal 2 5 20 2" xfId="14471" xr:uid="{F50A1252-B6B6-46D1-93AF-057FDCDDD012}"/>
    <cellStyle name="Normal 2 5 20 2 2" xfId="14472" xr:uid="{E430D2D1-111F-484B-BD9C-B23169FF835F}"/>
    <cellStyle name="Normal 2 5 20 2 3" xfId="14473" xr:uid="{4E078630-0DE5-437A-BEBC-814DDE9A69CB}"/>
    <cellStyle name="Normal 2 5 20 3" xfId="14474" xr:uid="{54469CE9-1EA3-41A3-A6A0-2F2811671064}"/>
    <cellStyle name="Normal 2 5 20 3 2" xfId="14475" xr:uid="{49ED6D56-B335-4AD4-8114-DB536F8D0026}"/>
    <cellStyle name="Normal 2 5 20 3 3" xfId="14476" xr:uid="{6A5C8737-9F8A-46E4-9078-581F51091222}"/>
    <cellStyle name="Normal 2 5 20 4" xfId="14477" xr:uid="{8C766204-D5A1-4DFB-BBF7-49F726057287}"/>
    <cellStyle name="Normal 2 5 20 5" xfId="14478" xr:uid="{3445DE3F-FE92-404E-9F7F-BD7FF8F93362}"/>
    <cellStyle name="Normal 2 5 21" xfId="14479" xr:uid="{6C000E5F-2795-4D0C-951B-E03D9CF08DE5}"/>
    <cellStyle name="Normal 2 5 21 2" xfId="14480" xr:uid="{E70308C9-B70E-415E-A4E2-5177A0A9CAFE}"/>
    <cellStyle name="Normal 2 5 21 2 2" xfId="14481" xr:uid="{B8690599-C8DA-4085-A2E1-2C606C88C249}"/>
    <cellStyle name="Normal 2 5 21 2 3" xfId="14482" xr:uid="{08B58C41-8BD3-4471-B63C-87FEF200F585}"/>
    <cellStyle name="Normal 2 5 21 3" xfId="14483" xr:uid="{E3050BBD-68C8-41B9-AD85-453A1BF8A321}"/>
    <cellStyle name="Normal 2 5 21 3 2" xfId="14484" xr:uid="{DDBB0295-516C-41E1-AE37-B6107EB30E8B}"/>
    <cellStyle name="Normal 2 5 21 3 3" xfId="14485" xr:uid="{C7A777D0-5715-4CBB-A473-8452677EB1AF}"/>
    <cellStyle name="Normal 2 5 21 4" xfId="14486" xr:uid="{45CDB553-F7BC-4864-9E1B-7CA73BA26DD3}"/>
    <cellStyle name="Normal 2 5 21 5" xfId="14487" xr:uid="{9A24D83D-9985-4D16-9BA3-E317B80BC7ED}"/>
    <cellStyle name="Normal 2 5 22" xfId="14488" xr:uid="{955DD5BB-BA6E-46FF-B7D8-26294F2BD579}"/>
    <cellStyle name="Normal 2 5 22 2" xfId="14489" xr:uid="{1E94D3AA-6426-4F0F-9F8B-B14928987C39}"/>
    <cellStyle name="Normal 2 5 22 2 2" xfId="14490" xr:uid="{5C798094-D1F2-4BC1-8893-D64428805784}"/>
    <cellStyle name="Normal 2 5 22 2 3" xfId="14491" xr:uid="{BE02AF50-3FBC-4BE2-B16D-AFD362B407F6}"/>
    <cellStyle name="Normal 2 5 22 3" xfId="14492" xr:uid="{B53101C2-77FF-4BAB-9A60-C23DE3BEA2EC}"/>
    <cellStyle name="Normal 2 5 22 3 2" xfId="14493" xr:uid="{C6919D04-ED17-4334-BEA9-FFF069A9B1F3}"/>
    <cellStyle name="Normal 2 5 22 3 3" xfId="14494" xr:uid="{FE27750B-1D74-4CE8-8D46-F10DFE49A6C3}"/>
    <cellStyle name="Normal 2 5 22 4" xfId="14495" xr:uid="{E528E153-3F7E-450D-A967-DEE5610CA9F7}"/>
    <cellStyle name="Normal 2 5 22 5" xfId="14496" xr:uid="{C590FA1D-85FB-4E80-ACCF-9E9B12CBDBD1}"/>
    <cellStyle name="Normal 2 5 23" xfId="14497" xr:uid="{77CD6F73-8A19-4D87-AB10-EB4A964BADF0}"/>
    <cellStyle name="Normal 2 5 23 2" xfId="14498" xr:uid="{33862FB7-DCDF-481E-B468-9B62C5D7E978}"/>
    <cellStyle name="Normal 2 5 23 2 2" xfId="14499" xr:uid="{245C13A1-D9AD-4AF5-859A-D99B0A9B0445}"/>
    <cellStyle name="Normal 2 5 23 2 3" xfId="14500" xr:uid="{7C16AED0-373B-4FAD-B227-3ED76759C471}"/>
    <cellStyle name="Normal 2 5 23 3" xfId="14501" xr:uid="{82842FD5-555C-4195-B209-7CADCBD57D37}"/>
    <cellStyle name="Normal 2 5 23 3 2" xfId="14502" xr:uid="{FF684D91-085E-42BD-A97D-42BBE2AD768B}"/>
    <cellStyle name="Normal 2 5 23 3 3" xfId="14503" xr:uid="{C1901CAE-3731-4731-807F-F6BBA36BCEF1}"/>
    <cellStyle name="Normal 2 5 23 4" xfId="14504" xr:uid="{6256CB5B-EBBB-45FE-A589-3E2E01BA552C}"/>
    <cellStyle name="Normal 2 5 23 5" xfId="14505" xr:uid="{55754498-D046-4E33-B544-7FA3BA73CC7F}"/>
    <cellStyle name="Normal 2 5 24" xfId="14506" xr:uid="{7DDA3FC6-D581-45D4-A2F3-34D1132EEF71}"/>
    <cellStyle name="Normal 2 5 24 2" xfId="14507" xr:uid="{6D50C7E7-DA40-4382-B4AF-B5B643BFF6D6}"/>
    <cellStyle name="Normal 2 5 24 2 2" xfId="14508" xr:uid="{F565270B-1665-4E1C-88EB-0929C9332D1F}"/>
    <cellStyle name="Normal 2 5 24 2 3" xfId="14509" xr:uid="{E1791B1E-020F-492E-8E23-199A41B61CF5}"/>
    <cellStyle name="Normal 2 5 24 3" xfId="14510" xr:uid="{DC321C2E-B9EF-40F8-B4AE-7142CF231168}"/>
    <cellStyle name="Normal 2 5 24 3 2" xfId="14511" xr:uid="{6EE12B31-8329-4FFD-9A9B-88BE5A30F336}"/>
    <cellStyle name="Normal 2 5 24 3 3" xfId="14512" xr:uid="{5132975A-E164-4CE0-AB4F-10545B2A094C}"/>
    <cellStyle name="Normal 2 5 24 4" xfId="14513" xr:uid="{54CA7B6E-12B5-49D3-952C-045BB350C044}"/>
    <cellStyle name="Normal 2 5 24 5" xfId="14514" xr:uid="{DE2D745F-9C21-4C57-94E2-12F21AB5DB6C}"/>
    <cellStyle name="Normal 2 5 25" xfId="14515" xr:uid="{8C7528DD-E276-4659-B3AE-94D12C349E77}"/>
    <cellStyle name="Normal 2 5 25 2" xfId="14516" xr:uid="{76B86C48-679C-4038-B692-50F52877E982}"/>
    <cellStyle name="Normal 2 5 25 2 2" xfId="14517" xr:uid="{C3A8A174-370F-4F6C-997D-406C9EF8749D}"/>
    <cellStyle name="Normal 2 5 25 2 3" xfId="14518" xr:uid="{26D5B047-E111-4CE7-B332-2FF37DBC1C02}"/>
    <cellStyle name="Normal 2 5 25 3" xfId="14519" xr:uid="{50063C6F-F34A-4433-BC3D-1BE24187BB1A}"/>
    <cellStyle name="Normal 2 5 25 3 2" xfId="14520" xr:uid="{D0292C8D-2657-43F6-9CAF-5D316ABCB485}"/>
    <cellStyle name="Normal 2 5 25 3 3" xfId="14521" xr:uid="{287E0B09-55E1-4A8C-A126-931A0385DAB8}"/>
    <cellStyle name="Normal 2 5 25 4" xfId="14522" xr:uid="{5D5648DD-FC0C-4368-8B5F-E6FFF5809F7A}"/>
    <cellStyle name="Normal 2 5 25 5" xfId="14523" xr:uid="{4E3A447B-D36A-4548-81EA-A72A6E5683A5}"/>
    <cellStyle name="Normal 2 5 26" xfId="14524" xr:uid="{4FD6A982-F2D7-4913-AFDB-A0B7B2FF2C9D}"/>
    <cellStyle name="Normal 2 5 26 2" xfId="14525" xr:uid="{1A4FC966-BEE2-468F-A3C4-B07792A59B10}"/>
    <cellStyle name="Normal 2 5 26 2 2" xfId="14526" xr:uid="{0D1B3CF2-6756-4125-AD4E-C02B037B4869}"/>
    <cellStyle name="Normal 2 5 26 2 3" xfId="14527" xr:uid="{3122C4B8-9061-45BE-AB33-2BDA14C82E00}"/>
    <cellStyle name="Normal 2 5 26 3" xfId="14528" xr:uid="{6E29565A-2E7A-4FB1-8495-4BD8A00A2301}"/>
    <cellStyle name="Normal 2 5 26 3 2" xfId="14529" xr:uid="{BA21A4F6-0775-46F8-AB97-C97306784454}"/>
    <cellStyle name="Normal 2 5 26 3 3" xfId="14530" xr:uid="{7BC1C2F1-73A3-42FC-86F2-B7C833AA5088}"/>
    <cellStyle name="Normal 2 5 26 4" xfId="14531" xr:uid="{B195E44F-5824-4416-B5F9-F528A2D10A6D}"/>
    <cellStyle name="Normal 2 5 26 5" xfId="14532" xr:uid="{396C36D8-82E9-4470-9D21-60133D5F9014}"/>
    <cellStyle name="Normal 2 5 27" xfId="14533" xr:uid="{181C16C8-413C-41CB-92E4-D449DFAF92ED}"/>
    <cellStyle name="Normal 2 5 27 2" xfId="14534" xr:uid="{C27FE1E4-286B-4D0F-AE70-118AF987EC2E}"/>
    <cellStyle name="Normal 2 5 27 2 2" xfId="14535" xr:uid="{CF8028D0-5909-4F25-9C8C-5CC720D778C8}"/>
    <cellStyle name="Normal 2 5 27 2 3" xfId="14536" xr:uid="{31FE0D83-1E61-4904-94BE-0C36D4B5ED0B}"/>
    <cellStyle name="Normal 2 5 27 3" xfId="14537" xr:uid="{905F4E56-2004-4B6E-AA5B-E78BAA738BF4}"/>
    <cellStyle name="Normal 2 5 27 3 2" xfId="14538" xr:uid="{8DD4F5F3-6DA6-4F0A-9078-52EAAF2B9898}"/>
    <cellStyle name="Normal 2 5 27 3 3" xfId="14539" xr:uid="{E4C0A239-4FD8-45C4-A2CF-7D3A2FE00A4A}"/>
    <cellStyle name="Normal 2 5 27 4" xfId="14540" xr:uid="{280EDF97-FD24-407A-9234-1ACA96B21C09}"/>
    <cellStyle name="Normal 2 5 27 5" xfId="14541" xr:uid="{384325FF-942D-48CA-9E9F-019BD625A0A1}"/>
    <cellStyle name="Normal 2 5 28" xfId="14542" xr:uid="{9049042A-9339-4C9F-8FE5-9D0EF27EB511}"/>
    <cellStyle name="Normal 2 5 28 2" xfId="14543" xr:uid="{138462E5-DC0C-49C1-9FA4-9FAC52064A83}"/>
    <cellStyle name="Normal 2 5 28 2 2" xfId="14544" xr:uid="{FA215F11-F725-48DC-82A1-38CAA853DCCF}"/>
    <cellStyle name="Normal 2 5 28 2 3" xfId="14545" xr:uid="{3630078E-01EB-426A-8165-C21B839E036C}"/>
    <cellStyle name="Normal 2 5 28 3" xfId="14546" xr:uid="{E3088070-A255-457F-AB4A-A8DDB0381B32}"/>
    <cellStyle name="Normal 2 5 28 3 2" xfId="14547" xr:uid="{8A924A12-AE00-4797-B748-51AE7218BC02}"/>
    <cellStyle name="Normal 2 5 28 3 3" xfId="14548" xr:uid="{D3546D62-B47C-43DE-9619-ADBAD4817D26}"/>
    <cellStyle name="Normal 2 5 28 4" xfId="14549" xr:uid="{352B2B1A-9A43-479B-8522-71F86A746368}"/>
    <cellStyle name="Normal 2 5 28 5" xfId="14550" xr:uid="{13249C2C-2B62-4135-B356-18520A121B0B}"/>
    <cellStyle name="Normal 2 5 29" xfId="14551" xr:uid="{225DC502-A513-43B0-BC84-CD7CAED80B81}"/>
    <cellStyle name="Normal 2 5 29 2" xfId="14552" xr:uid="{BACBB5A0-4941-406A-B88D-765312CBB3E9}"/>
    <cellStyle name="Normal 2 5 29 2 2" xfId="14553" xr:uid="{56A26A8B-5D87-461F-8833-07E0540CBB4C}"/>
    <cellStyle name="Normal 2 5 29 2 3" xfId="14554" xr:uid="{CC22DB0F-2B5B-4B05-A583-1B8DA67B375D}"/>
    <cellStyle name="Normal 2 5 29 3" xfId="14555" xr:uid="{AE005529-350A-4199-8929-9438B36EE1A0}"/>
    <cellStyle name="Normal 2 5 29 3 2" xfId="14556" xr:uid="{5746625B-04A0-4CBF-9F87-10E1A1459993}"/>
    <cellStyle name="Normal 2 5 29 3 3" xfId="14557" xr:uid="{1D861A11-948D-4594-9A3E-7B4B57A839A9}"/>
    <cellStyle name="Normal 2 5 29 4" xfId="14558" xr:uid="{866A6545-9530-48F3-B04A-EB8CECD768D8}"/>
    <cellStyle name="Normal 2 5 29 5" xfId="14559" xr:uid="{73B9F836-A122-43C4-B4B1-6D1CD5F6578E}"/>
    <cellStyle name="Normal 2 5 3" xfId="14560" xr:uid="{B22D7255-3D53-44E6-A179-A0A8937DE0F8}"/>
    <cellStyle name="Normal 2 5 3 2" xfId="14561" xr:uid="{4A78B0F9-4465-4320-9B8E-51B1E31009F5}"/>
    <cellStyle name="Normal 2 5 3 2 2" xfId="14562" xr:uid="{C34B36BB-E0AE-4718-9D8A-F8B0400011C9}"/>
    <cellStyle name="Normal 2 5 3 2 3" xfId="14563" xr:uid="{E01DE7A4-C5E0-4868-BCD8-93D3B226B46C}"/>
    <cellStyle name="Normal 2 5 3 3" xfId="14564" xr:uid="{95ADF601-A58A-42CD-B2B1-FAADD8C1DDA1}"/>
    <cellStyle name="Normal 2 5 3 3 2" xfId="14565" xr:uid="{D5F24CA9-EF29-4A4A-AB87-FAA7C7DDD7A5}"/>
    <cellStyle name="Normal 2 5 3 3 3" xfId="14566" xr:uid="{043BE0E4-480E-41C7-9480-AD7E69BC9A07}"/>
    <cellStyle name="Normal 2 5 3 4" xfId="14567" xr:uid="{B0AC5848-15B8-4D74-BAD0-8ED8BDBD6B35}"/>
    <cellStyle name="Normal 2 5 3 5" xfId="14568" xr:uid="{C83C25ED-DF93-4262-90C0-B03571DD272B}"/>
    <cellStyle name="Normal 2 5 30" xfId="14569" xr:uid="{7846B46E-1EFF-4BBA-B771-74E11C6EBA83}"/>
    <cellStyle name="Normal 2 5 30 2" xfId="14570" xr:uid="{6F37741C-666F-4969-B24B-E9851826B1C7}"/>
    <cellStyle name="Normal 2 5 30 2 2" xfId="14571" xr:uid="{364956B8-B536-4D6A-8EC2-01C1D57ACE37}"/>
    <cellStyle name="Normal 2 5 30 2 3" xfId="14572" xr:uid="{F08C6C59-D3B4-42F3-B25B-2AE2F9C76734}"/>
    <cellStyle name="Normal 2 5 30 3" xfId="14573" xr:uid="{8F24B6B8-8A89-4145-B0BC-FC26D019E41B}"/>
    <cellStyle name="Normal 2 5 30 3 2" xfId="14574" xr:uid="{6EFFE7EB-7756-416A-9B51-160C324757E9}"/>
    <cellStyle name="Normal 2 5 30 3 3" xfId="14575" xr:uid="{FCA5BF2D-C38E-4FF7-8B20-EF43FC8FC422}"/>
    <cellStyle name="Normal 2 5 30 4" xfId="14576" xr:uid="{7B956B03-1413-4365-8185-EAA0EAF82DD1}"/>
    <cellStyle name="Normal 2 5 30 5" xfId="14577" xr:uid="{B19D7929-18D7-4C0F-A495-3C51D27E3749}"/>
    <cellStyle name="Normal 2 5 31" xfId="14578" xr:uid="{EF4A0CA2-ABC6-46A3-88EB-DA8F3FD5C107}"/>
    <cellStyle name="Normal 2 5 31 2" xfId="14579" xr:uid="{385FBBD2-0662-4CB2-9737-C9C6277CD6CD}"/>
    <cellStyle name="Normal 2 5 31 2 2" xfId="14580" xr:uid="{EFA050CA-84CF-45E5-ABDF-4E765376BFCE}"/>
    <cellStyle name="Normal 2 5 31 2 3" xfId="14581" xr:uid="{4F678DA5-5B3F-4DAE-AD3E-527D9A1281AA}"/>
    <cellStyle name="Normal 2 5 31 3" xfId="14582" xr:uid="{A97DB5A3-E135-4891-A915-B3092B20027C}"/>
    <cellStyle name="Normal 2 5 31 3 2" xfId="14583" xr:uid="{827C686E-082C-4D05-8176-247BCF27E49B}"/>
    <cellStyle name="Normal 2 5 31 3 3" xfId="14584" xr:uid="{369108A4-D86A-463F-A840-7575A4AC015F}"/>
    <cellStyle name="Normal 2 5 31 4" xfId="14585" xr:uid="{E3D5DF27-F92F-4F1B-91BD-10EFB1D5E2F7}"/>
    <cellStyle name="Normal 2 5 31 5" xfId="14586" xr:uid="{A26070CB-6510-4293-B7F7-FAB16281481A}"/>
    <cellStyle name="Normal 2 5 32" xfId="14587" xr:uid="{E539CBFE-5486-4165-B6AD-279819276E61}"/>
    <cellStyle name="Normal 2 5 32 2" xfId="14588" xr:uid="{D416504B-54BB-4AFE-8AE1-B71B4E252C72}"/>
    <cellStyle name="Normal 2 5 32 2 2" xfId="14589" xr:uid="{6B574757-1CB8-4D98-AB3D-4CE0B6717987}"/>
    <cellStyle name="Normal 2 5 32 2 3" xfId="14590" xr:uid="{33A12F78-C530-4C28-8F6B-A4A9B5A73E93}"/>
    <cellStyle name="Normal 2 5 32 3" xfId="14591" xr:uid="{30830ECC-F822-4CC8-8FF8-1AAE3456DB34}"/>
    <cellStyle name="Normal 2 5 32 3 2" xfId="14592" xr:uid="{8EEF235D-66DC-4E4D-B927-9286F388CB64}"/>
    <cellStyle name="Normal 2 5 32 3 3" xfId="14593" xr:uid="{8A7ABD80-7572-4615-87CB-D51DE662BCEE}"/>
    <cellStyle name="Normal 2 5 32 4" xfId="14594" xr:uid="{6A4B0973-F709-4BFD-8A5C-D1777860E17C}"/>
    <cellStyle name="Normal 2 5 32 5" xfId="14595" xr:uid="{A39D1612-CAD9-48D3-AE27-F60E10E63E2C}"/>
    <cellStyle name="Normal 2 5 33" xfId="14596" xr:uid="{48821CDF-B8BE-4CC8-A687-0E5BACAE932C}"/>
    <cellStyle name="Normal 2 5 33 2" xfId="14597" xr:uid="{64E09C4C-11F1-43B9-B751-14FC126445FF}"/>
    <cellStyle name="Normal 2 5 33 2 2" xfId="14598" xr:uid="{A37B8305-D8EC-4C2B-BB84-CCFDF6C22312}"/>
    <cellStyle name="Normal 2 5 33 2 3" xfId="14599" xr:uid="{7DEABD62-C400-4848-840D-04C540A99F0D}"/>
    <cellStyle name="Normal 2 5 33 3" xfId="14600" xr:uid="{28D72CF6-5FC5-491F-A90C-2759D08683F0}"/>
    <cellStyle name="Normal 2 5 33 3 2" xfId="14601" xr:uid="{102CBF6B-1661-4C54-AD73-0A4A154421DE}"/>
    <cellStyle name="Normal 2 5 33 3 3" xfId="14602" xr:uid="{A62B520F-4068-47CD-858F-AB1A2ACF55F1}"/>
    <cellStyle name="Normal 2 5 33 4" xfId="14603" xr:uid="{AC81A416-7E67-46C7-B43B-F465A8F86637}"/>
    <cellStyle name="Normal 2 5 33 5" xfId="14604" xr:uid="{9F3818CF-29BB-4FE2-AC7F-5D2251A0D60B}"/>
    <cellStyle name="Normal 2 5 34" xfId="14605" xr:uid="{8536F0E4-0479-4AEC-AC4B-6BF1030BA9CB}"/>
    <cellStyle name="Normal 2 5 34 2" xfId="14606" xr:uid="{B5FAC429-A9D1-40B5-BC80-44A5A1289C9D}"/>
    <cellStyle name="Normal 2 5 34 2 2" xfId="14607" xr:uid="{EF3AE35A-01F5-4DB0-8B41-5E7F269774C2}"/>
    <cellStyle name="Normal 2 5 34 2 3" xfId="14608" xr:uid="{800B9C8C-F100-4A87-94D2-64CF3B0F9222}"/>
    <cellStyle name="Normal 2 5 34 3" xfId="14609" xr:uid="{3F5FA45B-76D0-4E14-96E1-E014EB07F15C}"/>
    <cellStyle name="Normal 2 5 34 3 2" xfId="14610" xr:uid="{68D0FB92-34EB-45C5-8A6F-B6D256DEDCAE}"/>
    <cellStyle name="Normal 2 5 34 3 3" xfId="14611" xr:uid="{5BE0A33A-C67C-4209-8D5E-0E5AF273EF03}"/>
    <cellStyle name="Normal 2 5 34 4" xfId="14612" xr:uid="{275CAF53-2989-4316-8F75-D2DCBC8431FE}"/>
    <cellStyle name="Normal 2 5 34 5" xfId="14613" xr:uid="{C0BAFE70-9B45-4BBB-821D-44D2C84A5354}"/>
    <cellStyle name="Normal 2 5 35" xfId="14614" xr:uid="{B04793F7-F463-48F3-A206-C1553CC50467}"/>
    <cellStyle name="Normal 2 5 35 2" xfId="14615" xr:uid="{A6699EE1-C91B-4D59-BB8A-B8934BD04BD3}"/>
    <cellStyle name="Normal 2 5 35 2 2" xfId="14616" xr:uid="{E059BDB4-BB12-46F6-8298-97F27C570A5E}"/>
    <cellStyle name="Normal 2 5 35 2 3" xfId="14617" xr:uid="{0BB49B25-9A0D-4F17-B699-9A747E90E3B5}"/>
    <cellStyle name="Normal 2 5 35 3" xfId="14618" xr:uid="{15F7C12A-FB0D-4236-A919-77E8D8DDABA4}"/>
    <cellStyle name="Normal 2 5 35 3 2" xfId="14619" xr:uid="{49882D7F-BF9D-4CA1-9549-83E4C3730807}"/>
    <cellStyle name="Normal 2 5 35 3 3" xfId="14620" xr:uid="{CE0560D1-AB4D-447B-B989-869E546E17B6}"/>
    <cellStyle name="Normal 2 5 35 4" xfId="14621" xr:uid="{EC2706D6-5166-4F5F-ADC3-6C167220D5C7}"/>
    <cellStyle name="Normal 2 5 35 5" xfId="14622" xr:uid="{9EE29F8D-837D-4445-A1E6-F7AE88957370}"/>
    <cellStyle name="Normal 2 5 36" xfId="14623" xr:uid="{CAC0C49B-35D8-49EF-A549-1F96D2CBC11C}"/>
    <cellStyle name="Normal 2 5 36 2" xfId="14624" xr:uid="{A19F9536-91A3-47A1-9F24-528200174F6A}"/>
    <cellStyle name="Normal 2 5 36 2 2" xfId="14625" xr:uid="{08433939-44AF-429E-B611-2A7F635B66CC}"/>
    <cellStyle name="Normal 2 5 36 2 3" xfId="14626" xr:uid="{7A5C58C0-6DB2-4737-A725-22AA11841DDF}"/>
    <cellStyle name="Normal 2 5 36 3" xfId="14627" xr:uid="{CE7907BA-4AEE-4480-8BD2-79A01147F06E}"/>
    <cellStyle name="Normal 2 5 36 3 2" xfId="14628" xr:uid="{5A04647D-0DEC-46C0-9E55-CFE7A9F48C27}"/>
    <cellStyle name="Normal 2 5 36 3 3" xfId="14629" xr:uid="{62F7C7D5-958C-44BD-BC89-FA279A30C97D}"/>
    <cellStyle name="Normal 2 5 36 4" xfId="14630" xr:uid="{B84DACF0-F649-4C21-9842-3AB119B069A3}"/>
    <cellStyle name="Normal 2 5 36 5" xfId="14631" xr:uid="{52A86B3F-E91A-4880-B662-5F1B7DCB3445}"/>
    <cellStyle name="Normal 2 5 37" xfId="14632" xr:uid="{D625D27A-6BEF-4DE7-ADFA-D358E6426EB5}"/>
    <cellStyle name="Normal 2 5 37 2" xfId="14633" xr:uid="{038E78E2-5CA0-4988-BDBA-35544D68E01D}"/>
    <cellStyle name="Normal 2 5 37 2 2" xfId="14634" xr:uid="{8456671D-0700-4181-B39C-067735CDD304}"/>
    <cellStyle name="Normal 2 5 37 2 3" xfId="14635" xr:uid="{45DA11A9-A3C9-4849-B112-166A85E26540}"/>
    <cellStyle name="Normal 2 5 37 3" xfId="14636" xr:uid="{E35EED25-76FA-494A-83F5-C17A7EDD413B}"/>
    <cellStyle name="Normal 2 5 37 3 2" xfId="14637" xr:uid="{ED8D5AB8-BD68-42E9-BE3B-5A74779A7224}"/>
    <cellStyle name="Normal 2 5 37 3 3" xfId="14638" xr:uid="{F09DD245-B3C5-4280-B22D-E8C4CB423188}"/>
    <cellStyle name="Normal 2 5 37 4" xfId="14639" xr:uid="{BD6AC44F-A664-4D6D-ADF6-4CA046C83B14}"/>
    <cellStyle name="Normal 2 5 37 5" xfId="14640" xr:uid="{25DB7393-9558-41F3-89A2-DFE88EED68C7}"/>
    <cellStyle name="Normal 2 5 38" xfId="14641" xr:uid="{481EFE79-5B1E-45B5-A945-2E9EE06DE9F2}"/>
    <cellStyle name="Normal 2 5 38 2" xfId="14642" xr:uid="{15107D0E-C231-4F52-865B-386C58F94C6B}"/>
    <cellStyle name="Normal 2 5 38 2 2" xfId="14643" xr:uid="{304D0FFE-3FD5-4276-A8EA-B20C0C795074}"/>
    <cellStyle name="Normal 2 5 38 2 3" xfId="14644" xr:uid="{B877A7F8-1D2F-4201-BB52-39B1C9E7EA35}"/>
    <cellStyle name="Normal 2 5 38 3" xfId="14645" xr:uid="{74319A8C-1F4F-44A0-8598-464308C30D38}"/>
    <cellStyle name="Normal 2 5 38 3 2" xfId="14646" xr:uid="{91EB39D6-11B8-488E-AD0A-1DBC1FC6B1EC}"/>
    <cellStyle name="Normal 2 5 38 3 3" xfId="14647" xr:uid="{E66F0F49-113E-41C8-8EDD-AD51FE4658EE}"/>
    <cellStyle name="Normal 2 5 38 4" xfId="14648" xr:uid="{15D5FB96-5160-44D8-91B5-5EFDA5D2B227}"/>
    <cellStyle name="Normal 2 5 38 5" xfId="14649" xr:uid="{96D6708D-8095-4133-B6D2-D8167462DD08}"/>
    <cellStyle name="Normal 2 5 39" xfId="14650" xr:uid="{4F14E8BB-4D94-4541-9259-E419AA347107}"/>
    <cellStyle name="Normal 2 5 39 2" xfId="14651" xr:uid="{8A80F895-BED5-41AA-A5EE-84279455CEF6}"/>
    <cellStyle name="Normal 2 5 39 2 2" xfId="14652" xr:uid="{11313E7A-1CD7-41FF-8AD9-8C0AA5AD386E}"/>
    <cellStyle name="Normal 2 5 39 2 3" xfId="14653" xr:uid="{FAC779E9-C276-4807-A5B7-147E0C4F7587}"/>
    <cellStyle name="Normal 2 5 39 3" xfId="14654" xr:uid="{B1B2ABFE-F402-4C2E-9216-D0885E6538DE}"/>
    <cellStyle name="Normal 2 5 39 3 2" xfId="14655" xr:uid="{97EFAAF7-B744-459F-85E1-8D8CB8B4D83F}"/>
    <cellStyle name="Normal 2 5 39 3 3" xfId="14656" xr:uid="{A9626418-F2DA-4090-9232-281AD1416A69}"/>
    <cellStyle name="Normal 2 5 39 4" xfId="14657" xr:uid="{1A4D2ED7-CC3B-4C9E-A898-F322BB52AB85}"/>
    <cellStyle name="Normal 2 5 39 5" xfId="14658" xr:uid="{99EF192B-923C-45D8-ACF2-65C28C70CA4F}"/>
    <cellStyle name="Normal 2 5 4" xfId="14659" xr:uid="{E4D9C2BD-ED77-4D04-A41B-EE9DB356D3DB}"/>
    <cellStyle name="Normal 2 5 4 2" xfId="14660" xr:uid="{8337FFED-178C-4DCC-B8F8-AC8F4C6EB90E}"/>
    <cellStyle name="Normal 2 5 4 2 2" xfId="14661" xr:uid="{81092ED7-0E57-44DE-875B-6792D6B0A31A}"/>
    <cellStyle name="Normal 2 5 4 2 3" xfId="14662" xr:uid="{8026B19C-C175-4627-B990-33DF4FC8B00F}"/>
    <cellStyle name="Normal 2 5 4 3" xfId="14663" xr:uid="{F1EFB599-06D8-4A5D-A93A-9ABF26503797}"/>
    <cellStyle name="Normal 2 5 4 3 2" xfId="14664" xr:uid="{9939CBB0-027C-4D73-AF9C-5E763C8D0C0A}"/>
    <cellStyle name="Normal 2 5 4 3 3" xfId="14665" xr:uid="{3C67D8A7-C800-4B85-BA49-118687D47425}"/>
    <cellStyle name="Normal 2 5 4 4" xfId="14666" xr:uid="{453B73A3-6F62-4A26-9E4D-11606C7969B4}"/>
    <cellStyle name="Normal 2 5 4 5" xfId="14667" xr:uid="{24F56330-9B14-43CA-BEDF-19754A74ED4F}"/>
    <cellStyle name="Normal 2 5 40" xfId="14668" xr:uid="{7C22E64C-11B8-4010-81E2-D96A3B21E3BA}"/>
    <cellStyle name="Normal 2 5 40 2" xfId="14669" xr:uid="{E901BFB9-8B84-44F2-9613-9AFEDCA34437}"/>
    <cellStyle name="Normal 2 5 40 2 2" xfId="14670" xr:uid="{DC494EF8-68E3-4FC5-887C-C21CAD9D70D6}"/>
    <cellStyle name="Normal 2 5 40 2 3" xfId="14671" xr:uid="{6579C8E2-1355-4487-B497-0F17985141DC}"/>
    <cellStyle name="Normal 2 5 40 3" xfId="14672" xr:uid="{1C2740AE-33CF-4CBE-9807-FAA057E3D1D0}"/>
    <cellStyle name="Normal 2 5 40 3 2" xfId="14673" xr:uid="{48B1729C-80CC-44D3-A2F7-B6D4E0E8CB0D}"/>
    <cellStyle name="Normal 2 5 40 3 3" xfId="14674" xr:uid="{525E5733-3042-48EB-8188-0A1A1F7CD4A9}"/>
    <cellStyle name="Normal 2 5 40 4" xfId="14675" xr:uid="{F5B95237-4078-4F00-8903-246284AF5AE6}"/>
    <cellStyle name="Normal 2 5 40 5" xfId="14676" xr:uid="{906E40F3-E28C-4BB1-A02F-CDF543212CED}"/>
    <cellStyle name="Normal 2 5 41" xfId="14677" xr:uid="{C43590A2-C451-4B9B-B86B-59BDF5EC12DD}"/>
    <cellStyle name="Normal 2 5 41 2" xfId="14678" xr:uid="{E9C27F5B-B70B-47C4-93A1-DA1FF90BD031}"/>
    <cellStyle name="Normal 2 5 41 2 2" xfId="14679" xr:uid="{47D6775E-93D6-4047-9EC5-0D0BD986B5C2}"/>
    <cellStyle name="Normal 2 5 41 2 3" xfId="14680" xr:uid="{619AD7FB-892E-46BD-B282-275D2762EA50}"/>
    <cellStyle name="Normal 2 5 41 3" xfId="14681" xr:uid="{6A5BD72B-5694-4AA0-902C-B12057E8F27E}"/>
    <cellStyle name="Normal 2 5 41 3 2" xfId="14682" xr:uid="{E137F5ED-D069-46B9-9DE1-036982181B69}"/>
    <cellStyle name="Normal 2 5 41 3 3" xfId="14683" xr:uid="{29F078AE-6C73-44EE-B694-53D51A2E6C7B}"/>
    <cellStyle name="Normal 2 5 41 4" xfId="14684" xr:uid="{9DB13989-118E-43FE-A5F4-D5ECCE86B592}"/>
    <cellStyle name="Normal 2 5 41 5" xfId="14685" xr:uid="{B012A281-DBC3-4B84-B80F-7FF035553DA4}"/>
    <cellStyle name="Normal 2 5 42" xfId="14686" xr:uid="{8F485CA8-3896-4BB5-B489-3548ACBB6C25}"/>
    <cellStyle name="Normal 2 5 42 2" xfId="14687" xr:uid="{523543F0-34C2-4CD0-8AC7-59441B0DD6DA}"/>
    <cellStyle name="Normal 2 5 42 2 2" xfId="14688" xr:uid="{D5599619-DE34-4643-9ADF-DAC46AF46AE4}"/>
    <cellStyle name="Normal 2 5 42 2 3" xfId="14689" xr:uid="{F877F57F-3520-46B6-A101-1C2FAED41620}"/>
    <cellStyle name="Normal 2 5 42 3" xfId="14690" xr:uid="{5AA21924-96C3-4C1C-9D1C-73AA9F314283}"/>
    <cellStyle name="Normal 2 5 42 3 2" xfId="14691" xr:uid="{87CDDA33-8551-487C-B6BA-C074D87B84FE}"/>
    <cellStyle name="Normal 2 5 42 3 3" xfId="14692" xr:uid="{6BFFB88E-0487-44A4-BD97-9E2B3605E657}"/>
    <cellStyle name="Normal 2 5 42 4" xfId="14693" xr:uid="{AC9EC924-9CA2-4E20-9DE7-34B96733260D}"/>
    <cellStyle name="Normal 2 5 42 5" xfId="14694" xr:uid="{E02FE102-1CAC-4B8A-A9DB-F1148069A707}"/>
    <cellStyle name="Normal 2 5 43" xfId="14695" xr:uid="{3BB9120D-06F8-4BF4-A0BA-9C9D6FCB96B3}"/>
    <cellStyle name="Normal 2 5 43 2" xfId="14696" xr:uid="{AA371F1F-E04E-4AFE-8CE9-2BD2862D4FF9}"/>
    <cellStyle name="Normal 2 5 43 2 2" xfId="14697" xr:uid="{C344ED33-ADF9-4F91-AA6E-42689864E5E9}"/>
    <cellStyle name="Normal 2 5 43 2 3" xfId="14698" xr:uid="{01DA35DC-E472-4F8C-A701-203F5DABA83B}"/>
    <cellStyle name="Normal 2 5 43 3" xfId="14699" xr:uid="{39C7583A-4F54-42D4-A9EB-81047E7E1438}"/>
    <cellStyle name="Normal 2 5 43 3 2" xfId="14700" xr:uid="{0F4B3D9F-3E33-481A-8E4B-CBCEEEEA3BE4}"/>
    <cellStyle name="Normal 2 5 43 3 3" xfId="14701" xr:uid="{8BC83C13-AFAB-4634-87FA-5153C66B869B}"/>
    <cellStyle name="Normal 2 5 43 4" xfId="14702" xr:uid="{0E5E4673-61EF-4159-8E98-52A3DC87AAA0}"/>
    <cellStyle name="Normal 2 5 43 5" xfId="14703" xr:uid="{A0F5D005-B4FE-4EDC-BAB4-57CD2290C2AB}"/>
    <cellStyle name="Normal 2 5 44" xfId="14704" xr:uid="{EBA20CB4-0B26-486F-983D-B984038C7C1C}"/>
    <cellStyle name="Normal 2 5 44 2" xfId="14705" xr:uid="{9E34342B-EF8F-4076-80E2-3FA9E301902A}"/>
    <cellStyle name="Normal 2 5 44 2 2" xfId="14706" xr:uid="{C784D943-66D3-4D95-847F-683AB503F25F}"/>
    <cellStyle name="Normal 2 5 44 2 3" xfId="14707" xr:uid="{08C16042-BA1F-4942-A878-6F204926591B}"/>
    <cellStyle name="Normal 2 5 44 3" xfId="14708" xr:uid="{399CC432-3590-4BF3-BED6-065FB503DE33}"/>
    <cellStyle name="Normal 2 5 44 3 2" xfId="14709" xr:uid="{D75C6D01-A5BF-49DF-9478-F69B412112B6}"/>
    <cellStyle name="Normal 2 5 44 3 3" xfId="14710" xr:uid="{6CE45F77-B4B6-4783-91BF-F1E14DCED550}"/>
    <cellStyle name="Normal 2 5 44 4" xfId="14711" xr:uid="{3CE1F9E8-B878-4951-898E-E5475A26E131}"/>
    <cellStyle name="Normal 2 5 44 5" xfId="14712" xr:uid="{9CB3BC35-C2AE-4D0C-97BC-8159FEC56F8F}"/>
    <cellStyle name="Normal 2 5 45" xfId="14713" xr:uid="{1DA01C87-8DE3-476A-87AA-4904079721DB}"/>
    <cellStyle name="Normal 2 5 45 2" xfId="14714" xr:uid="{F02F640B-5310-4402-9E34-AEACE1AC0886}"/>
    <cellStyle name="Normal 2 5 45 2 2" xfId="14715" xr:uid="{307A7EFD-C85A-40D2-AFDD-C0D87AA336C0}"/>
    <cellStyle name="Normal 2 5 45 2 3" xfId="14716" xr:uid="{8B3B3203-721E-4FDD-B763-1E6AAE1BEFC8}"/>
    <cellStyle name="Normal 2 5 45 3" xfId="14717" xr:uid="{DF38E69D-C6CC-49F1-BC18-22745C6D3285}"/>
    <cellStyle name="Normal 2 5 45 3 2" xfId="14718" xr:uid="{EF449B4A-225D-4201-AFCC-9165DEC6DC35}"/>
    <cellStyle name="Normal 2 5 45 3 3" xfId="14719" xr:uid="{360CE165-D0FD-4DBC-949B-A09EFAAA3747}"/>
    <cellStyle name="Normal 2 5 45 4" xfId="14720" xr:uid="{638C9D3F-B0A0-43DB-A3C0-30C5FE510EE4}"/>
    <cellStyle name="Normal 2 5 45 5" xfId="14721" xr:uid="{F54D431F-9D85-4F65-B706-C1BA069A6AC5}"/>
    <cellStyle name="Normal 2 5 46" xfId="14722" xr:uid="{41D85553-A28F-4ECD-BE8C-814BB5929F6A}"/>
    <cellStyle name="Normal 2 5 46 2" xfId="14723" xr:uid="{FA053662-2647-4A1C-A9F2-2063A8EB04A5}"/>
    <cellStyle name="Normal 2 5 46 2 2" xfId="14724" xr:uid="{59CDD772-323E-4C7B-BF42-730B984F5976}"/>
    <cellStyle name="Normal 2 5 46 2 3" xfId="14725" xr:uid="{AC9CDE9A-B7A4-4931-88A0-29339E498F28}"/>
    <cellStyle name="Normal 2 5 46 3" xfId="14726" xr:uid="{443629F5-C40E-42F1-8DB0-548525E125C7}"/>
    <cellStyle name="Normal 2 5 46 3 2" xfId="14727" xr:uid="{C794DA34-CF9A-42EF-9F60-D49304A40250}"/>
    <cellStyle name="Normal 2 5 46 3 3" xfId="14728" xr:uid="{FFC62A16-9637-422F-8297-7EA8BE0AB126}"/>
    <cellStyle name="Normal 2 5 46 4" xfId="14729" xr:uid="{D526C236-3AC5-433E-B435-38E393590023}"/>
    <cellStyle name="Normal 2 5 46 5" xfId="14730" xr:uid="{01FDAA2B-37AE-4E89-B790-BA7BFA581243}"/>
    <cellStyle name="Normal 2 5 47" xfId="14731" xr:uid="{88FB81C9-39B8-412E-9790-74E3C54D33F9}"/>
    <cellStyle name="Normal 2 5 47 2" xfId="14732" xr:uid="{8573F2F8-C38B-4911-8446-2BF6C5FC3C87}"/>
    <cellStyle name="Normal 2 5 47 2 2" xfId="14733" xr:uid="{A91BFDEA-0D64-4BCE-B451-880D849DCA69}"/>
    <cellStyle name="Normal 2 5 47 2 3" xfId="14734" xr:uid="{0EB7F772-7501-4F42-ABE7-AB40765A7B8F}"/>
    <cellStyle name="Normal 2 5 47 3" xfId="14735" xr:uid="{C9A3CEF1-2C82-442D-B61F-1C95AF86B2B1}"/>
    <cellStyle name="Normal 2 5 47 3 2" xfId="14736" xr:uid="{4C5C42BD-3A70-4414-83ED-6017FDCB2DBD}"/>
    <cellStyle name="Normal 2 5 47 3 3" xfId="14737" xr:uid="{6CF5C76D-D06D-4A5F-9ED7-A34D3F26914C}"/>
    <cellStyle name="Normal 2 5 47 4" xfId="14738" xr:uid="{E2A749C5-1D98-4EFD-BF5A-3B35B236D560}"/>
    <cellStyle name="Normal 2 5 47 5" xfId="14739" xr:uid="{80822FFD-F10A-4C30-9F24-454D80D50C4A}"/>
    <cellStyle name="Normal 2 5 48" xfId="14740" xr:uid="{5CB1B9B8-738B-407D-82FA-B1798AD8D6BD}"/>
    <cellStyle name="Normal 2 5 48 2" xfId="14741" xr:uid="{C64942E5-CC70-43AB-883F-5398D6CB1617}"/>
    <cellStyle name="Normal 2 5 48 2 2" xfId="14742" xr:uid="{E596E397-7633-44AC-8A78-FAFD3FF20DBF}"/>
    <cellStyle name="Normal 2 5 48 2 3" xfId="14743" xr:uid="{46979816-4828-4EDA-BA06-25C893D0F6BA}"/>
    <cellStyle name="Normal 2 5 48 3" xfId="14744" xr:uid="{05F16E1B-27DD-4782-A4D9-AA170968648E}"/>
    <cellStyle name="Normal 2 5 48 3 2" xfId="14745" xr:uid="{D2E0B78B-F2CC-4C04-930D-C4BCAEB30983}"/>
    <cellStyle name="Normal 2 5 48 3 3" xfId="14746" xr:uid="{1E5BDF92-7E66-473E-B669-854C9954E33E}"/>
    <cellStyle name="Normal 2 5 48 4" xfId="14747" xr:uid="{214DED7B-7C93-4376-AC92-5E2F7387CC3D}"/>
    <cellStyle name="Normal 2 5 48 5" xfId="14748" xr:uid="{D50143CC-D3F8-4EAD-8168-0E94269A176F}"/>
    <cellStyle name="Normal 2 5 49" xfId="14749" xr:uid="{A3B897AC-0488-46E2-982A-3CFBBE7C5351}"/>
    <cellStyle name="Normal 2 5 49 2" xfId="14750" xr:uid="{8812B229-8E29-46C4-BCAE-2CDE6179482D}"/>
    <cellStyle name="Normal 2 5 49 2 2" xfId="14751" xr:uid="{B273A48A-E0B2-4FBE-AA09-7E73B08FDA26}"/>
    <cellStyle name="Normal 2 5 49 2 3" xfId="14752" xr:uid="{B11A53E7-0636-4E46-A83D-C57CE167D9C6}"/>
    <cellStyle name="Normal 2 5 49 3" xfId="14753" xr:uid="{3D468E0B-A9B2-42D9-A327-D95A8163C0C4}"/>
    <cellStyle name="Normal 2 5 49 3 2" xfId="14754" xr:uid="{C79FD432-2460-4F38-9B3A-80A58ECB6902}"/>
    <cellStyle name="Normal 2 5 49 3 3" xfId="14755" xr:uid="{8E5CCE63-38B4-4DB5-A7FB-89A45F8DD7BA}"/>
    <cellStyle name="Normal 2 5 49 4" xfId="14756" xr:uid="{ABE784B2-A5B6-4A87-96D1-57598927156D}"/>
    <cellStyle name="Normal 2 5 49 5" xfId="14757" xr:uid="{E364AD63-7147-42B1-A6A0-4D15A48921E1}"/>
    <cellStyle name="Normal 2 5 5" xfId="14758" xr:uid="{10EF44AF-9439-41C5-A401-0DE75CC02021}"/>
    <cellStyle name="Normal 2 5 5 2" xfId="14759" xr:uid="{5150659F-9AE2-480C-A2BC-E8272C5061FA}"/>
    <cellStyle name="Normal 2 5 5 2 2" xfId="14760" xr:uid="{2EFC72A7-DDE9-403A-84F9-801257CF5EC8}"/>
    <cellStyle name="Normal 2 5 5 2 3" xfId="14761" xr:uid="{CFD67C9C-78E7-4AFD-86A7-D02A7F4A2E7F}"/>
    <cellStyle name="Normal 2 5 5 3" xfId="14762" xr:uid="{240431B0-EED3-459A-BE81-EF244B0005E6}"/>
    <cellStyle name="Normal 2 5 5 3 2" xfId="14763" xr:uid="{A01F21B0-2A21-49E8-A1C4-D38AFE9CC456}"/>
    <cellStyle name="Normal 2 5 5 3 3" xfId="14764" xr:uid="{EC302D0F-C8A6-4331-B5C6-46535CDB7AC8}"/>
    <cellStyle name="Normal 2 5 5 4" xfId="14765" xr:uid="{4913795E-4D46-4555-BBF5-663A887DDA4F}"/>
    <cellStyle name="Normal 2 5 5 5" xfId="14766" xr:uid="{A0406C6F-6250-4322-BC55-5DA085B3230A}"/>
    <cellStyle name="Normal 2 5 50" xfId="14767" xr:uid="{686E9E54-CA4C-4767-9124-CEBCC719544A}"/>
    <cellStyle name="Normal 2 5 50 2" xfId="14768" xr:uid="{CE016897-1B0B-4BE5-9653-23D3DF097220}"/>
    <cellStyle name="Normal 2 5 50 2 2" xfId="14769" xr:uid="{53FC961C-A199-4748-9971-508EF91DDD07}"/>
    <cellStyle name="Normal 2 5 50 2 3" xfId="14770" xr:uid="{8E712BA1-C2D2-4CC5-8FAD-2F1792381122}"/>
    <cellStyle name="Normal 2 5 50 3" xfId="14771" xr:uid="{ABA8D963-2B85-4CFD-B7C0-255D5FC22577}"/>
    <cellStyle name="Normal 2 5 50 3 2" xfId="14772" xr:uid="{7CA3A640-C754-46EC-A379-0F50558B626B}"/>
    <cellStyle name="Normal 2 5 50 3 3" xfId="14773" xr:uid="{C161EB47-1C58-42A2-8504-EF15130594A4}"/>
    <cellStyle name="Normal 2 5 50 4" xfId="14774" xr:uid="{F1255EA1-3A0E-473A-8846-B86D9763814B}"/>
    <cellStyle name="Normal 2 5 50 5" xfId="14775" xr:uid="{9DAE8A2A-ABC6-471F-B273-D9199E84966F}"/>
    <cellStyle name="Normal 2 5 51" xfId="14776" xr:uid="{C8367304-C3D4-4FE5-B628-6B7378B54EF6}"/>
    <cellStyle name="Normal 2 5 51 2" xfId="14777" xr:uid="{4347BB81-ED54-4A91-8F73-A08EE5D7E6AB}"/>
    <cellStyle name="Normal 2 5 51 2 2" xfId="14778" xr:uid="{74E4DD2B-6F29-4E1B-87E1-D254BFA2A02B}"/>
    <cellStyle name="Normal 2 5 51 2 3" xfId="14779" xr:uid="{F458B358-8159-4A6B-B66B-1892EFCA7B77}"/>
    <cellStyle name="Normal 2 5 51 3" xfId="14780" xr:uid="{EF4D238E-4BE7-41E5-B7E2-DE4C4B973B00}"/>
    <cellStyle name="Normal 2 5 51 3 2" xfId="14781" xr:uid="{E8CB1AD3-8064-46A0-9E44-8600D79B8619}"/>
    <cellStyle name="Normal 2 5 51 3 3" xfId="14782" xr:uid="{F4E0C706-9963-4CB4-A2E2-258301D33770}"/>
    <cellStyle name="Normal 2 5 51 4" xfId="14783" xr:uid="{402EED15-2641-47BB-91D4-32DD558B3D63}"/>
    <cellStyle name="Normal 2 5 51 5" xfId="14784" xr:uid="{18521B58-931F-4981-825F-90D99DC833DD}"/>
    <cellStyle name="Normal 2 5 52" xfId="14785" xr:uid="{A3A23F9A-CC9D-42E8-9FD7-195F34964189}"/>
    <cellStyle name="Normal 2 5 52 2" xfId="14786" xr:uid="{BAD299EF-6198-4D18-A3AE-85DA3F3D7551}"/>
    <cellStyle name="Normal 2 5 52 2 2" xfId="14787" xr:uid="{7538D3B5-65DD-4FCE-89E7-5716CFA06BD5}"/>
    <cellStyle name="Normal 2 5 52 2 3" xfId="14788" xr:uid="{E8F679F0-C7C6-4E8A-BCDB-1A3D1C779438}"/>
    <cellStyle name="Normal 2 5 52 3" xfId="14789" xr:uid="{BE88AD01-2449-4079-B4AF-D6CE9551B367}"/>
    <cellStyle name="Normal 2 5 52 3 2" xfId="14790" xr:uid="{15978BD5-9515-4073-9053-478F46032B42}"/>
    <cellStyle name="Normal 2 5 52 3 3" xfId="14791" xr:uid="{4365A6FA-D19C-4134-BA45-947362242E17}"/>
    <cellStyle name="Normal 2 5 52 4" xfId="14792" xr:uid="{2431BA83-75BE-4E26-B4A1-ADDEF3A070F6}"/>
    <cellStyle name="Normal 2 5 52 5" xfId="14793" xr:uid="{F9E9BEE2-8CF7-4E20-A350-E75B5E8102C6}"/>
    <cellStyle name="Normal 2 5 53" xfId="14794" xr:uid="{69783B01-D0EB-4DF4-B311-8A95798343FA}"/>
    <cellStyle name="Normal 2 5 53 2" xfId="14795" xr:uid="{6566A8C3-2224-4DB2-B36A-35D2E6D2ED45}"/>
    <cellStyle name="Normal 2 5 53 2 2" xfId="14796" xr:uid="{D6066AF6-828A-4339-B627-6C67F7DD6953}"/>
    <cellStyle name="Normal 2 5 53 2 3" xfId="14797" xr:uid="{AF247F5F-0089-4153-B79C-09C6F382AA6A}"/>
    <cellStyle name="Normal 2 5 53 3" xfId="14798" xr:uid="{95A58CD4-D871-4518-B87D-244BC6CD1EBD}"/>
    <cellStyle name="Normal 2 5 53 3 2" xfId="14799" xr:uid="{C17499B5-17A8-4831-A52D-30E834A18B0A}"/>
    <cellStyle name="Normal 2 5 53 3 3" xfId="14800" xr:uid="{D5359FC6-A5A4-43F1-B654-8579B3B2DC74}"/>
    <cellStyle name="Normal 2 5 53 4" xfId="14801" xr:uid="{680C8AF4-F435-495E-ADA6-0DDB6E8B2FA6}"/>
    <cellStyle name="Normal 2 5 53 5" xfId="14802" xr:uid="{7798AD24-CC5A-4753-B665-3DEC415A39FC}"/>
    <cellStyle name="Normal 2 5 54" xfId="14803" xr:uid="{F2A53772-0D24-4C24-B73F-EB2A842CC3C9}"/>
    <cellStyle name="Normal 2 5 54 2" xfId="14804" xr:uid="{AACD0504-2640-4B33-B827-479570FD5D06}"/>
    <cellStyle name="Normal 2 5 54 2 2" xfId="14805" xr:uid="{D5572FA9-84D6-4C1F-A0C6-4843808D7910}"/>
    <cellStyle name="Normal 2 5 54 2 3" xfId="14806" xr:uid="{C55A09FC-2927-49F4-A6C1-F9BEDF5A9DBB}"/>
    <cellStyle name="Normal 2 5 54 3" xfId="14807" xr:uid="{2D6CD6E3-CBA8-490A-B610-714DDB5A510E}"/>
    <cellStyle name="Normal 2 5 54 3 2" xfId="14808" xr:uid="{B4FF0701-4C51-481E-A187-A5286407AD2D}"/>
    <cellStyle name="Normal 2 5 54 3 3" xfId="14809" xr:uid="{5D306FBB-CFA2-49C8-9784-7D6606E91118}"/>
    <cellStyle name="Normal 2 5 54 4" xfId="14810" xr:uid="{B1E758B3-912A-45A8-9AF3-0294A5037D4F}"/>
    <cellStyle name="Normal 2 5 54 5" xfId="14811" xr:uid="{6B5F64E6-E497-479D-8BCB-0BEBBEE57734}"/>
    <cellStyle name="Normal 2 5 55" xfId="14812" xr:uid="{7363A771-9F18-4219-8F58-2F328E0E0F8D}"/>
    <cellStyle name="Normal 2 5 55 2" xfId="14813" xr:uid="{087A950B-0AFE-433A-8AE0-6B4B9B307607}"/>
    <cellStyle name="Normal 2 5 55 2 2" xfId="14814" xr:uid="{D2BFD776-A5EC-4B7F-9451-96B08DFA1595}"/>
    <cellStyle name="Normal 2 5 55 2 3" xfId="14815" xr:uid="{749698D5-CE2C-4C38-BE96-AA629CEA5859}"/>
    <cellStyle name="Normal 2 5 55 3" xfId="14816" xr:uid="{975425D7-D1C3-4C97-AD36-020BC2C805D3}"/>
    <cellStyle name="Normal 2 5 55 3 2" xfId="14817" xr:uid="{C81D0B34-ABB0-4C86-9A64-78154AB39D83}"/>
    <cellStyle name="Normal 2 5 55 3 3" xfId="14818" xr:uid="{0F6003EC-4EF6-4349-A222-DA046A7E242A}"/>
    <cellStyle name="Normal 2 5 55 4" xfId="14819" xr:uid="{57380B57-C996-4092-8041-6361BFD4D367}"/>
    <cellStyle name="Normal 2 5 55 5" xfId="14820" xr:uid="{F40A2DE8-48E6-41E8-AA1B-1BA41EFA86B2}"/>
    <cellStyle name="Normal 2 5 56" xfId="14821" xr:uid="{7C6BEF84-726C-4D96-9831-007BA5ACBB70}"/>
    <cellStyle name="Normal 2 5 56 2" xfId="14822" xr:uid="{83FB9AA4-0D4B-42D2-A0E4-18632A3DC486}"/>
    <cellStyle name="Normal 2 5 56 2 2" xfId="14823" xr:uid="{879FDEB5-2C5F-4756-8E69-41B4295A4696}"/>
    <cellStyle name="Normal 2 5 56 2 3" xfId="14824" xr:uid="{E535C5E2-B6E7-46B4-9AB3-EA2C5617B5E3}"/>
    <cellStyle name="Normal 2 5 56 3" xfId="14825" xr:uid="{BF813828-8DAF-424F-BBE1-097F72544757}"/>
    <cellStyle name="Normal 2 5 56 3 2" xfId="14826" xr:uid="{66EA6C19-6CD5-4EE6-80BC-BDB91D0190B3}"/>
    <cellStyle name="Normal 2 5 56 3 3" xfId="14827" xr:uid="{DF75B748-2A95-40D4-844C-D6BE343568C2}"/>
    <cellStyle name="Normal 2 5 56 4" xfId="14828" xr:uid="{52EC7F20-3A79-411E-8D3A-27C0DF10265F}"/>
    <cellStyle name="Normal 2 5 56 5" xfId="14829" xr:uid="{B384794D-43A3-4AF8-AC63-FDEB11C903D9}"/>
    <cellStyle name="Normal 2 5 57" xfId="14830" xr:uid="{5ED7204B-7D76-40E8-B51A-24D84FD2512E}"/>
    <cellStyle name="Normal 2 5 57 2" xfId="14831" xr:uid="{F3AC8E54-547D-4017-984A-9EBAF6553A77}"/>
    <cellStyle name="Normal 2 5 57 2 2" xfId="14832" xr:uid="{18D9E33B-54A1-483A-A462-F310BEA82104}"/>
    <cellStyle name="Normal 2 5 57 2 3" xfId="14833" xr:uid="{9EAF1F0E-13C1-49A9-AD62-E0D34CDFCFB4}"/>
    <cellStyle name="Normal 2 5 57 3" xfId="14834" xr:uid="{110BB3BB-7F58-4ECE-9A95-A9C1AEEFF567}"/>
    <cellStyle name="Normal 2 5 57 3 2" xfId="14835" xr:uid="{E455A3B1-2A35-4F7C-845C-DB83B10A2C18}"/>
    <cellStyle name="Normal 2 5 57 3 3" xfId="14836" xr:uid="{E190D1EE-DBBF-418C-940A-F49B9261F0E3}"/>
    <cellStyle name="Normal 2 5 57 4" xfId="14837" xr:uid="{7E9FBF94-9C12-47E2-B0F5-DCDD1F4D1689}"/>
    <cellStyle name="Normal 2 5 57 5" xfId="14838" xr:uid="{5702CFA7-A086-44ED-9A6C-6607901823FB}"/>
    <cellStyle name="Normal 2 5 58" xfId="14839" xr:uid="{66C388F4-6C17-40E0-8913-FC1E053497E9}"/>
    <cellStyle name="Normal 2 5 58 2" xfId="14840" xr:uid="{B2D6A250-2E66-4613-BB97-86DC16599DCF}"/>
    <cellStyle name="Normal 2 5 58 2 2" xfId="14841" xr:uid="{4D4658CA-5590-4956-ABDA-65D3E4A8B464}"/>
    <cellStyle name="Normal 2 5 58 2 3" xfId="14842" xr:uid="{12D191D3-C842-44D0-A2BB-8C7B32E84B63}"/>
    <cellStyle name="Normal 2 5 58 3" xfId="14843" xr:uid="{6DE2A4A6-268E-4F3D-93DD-1E5B6F2C6038}"/>
    <cellStyle name="Normal 2 5 58 3 2" xfId="14844" xr:uid="{F34653F3-227C-4834-9FB6-A4A8097B8D1E}"/>
    <cellStyle name="Normal 2 5 58 3 3" xfId="14845" xr:uid="{867D3402-7F16-4616-9904-537E0484D665}"/>
    <cellStyle name="Normal 2 5 58 4" xfId="14846" xr:uid="{0F1E6F78-0A83-4E6C-8461-5800667010B3}"/>
    <cellStyle name="Normal 2 5 58 5" xfId="14847" xr:uid="{3035E4B4-28D3-47F4-997C-C9FD9963C1FC}"/>
    <cellStyle name="Normal 2 5 59" xfId="14848" xr:uid="{35D8ACC6-C13A-4928-B921-DD3C02FF7EA7}"/>
    <cellStyle name="Normal 2 5 59 2" xfId="14849" xr:uid="{D16FBED7-933D-4A6B-B4E2-4E5F6747084A}"/>
    <cellStyle name="Normal 2 5 59 2 2" xfId="14850" xr:uid="{212DA326-B872-4A31-97D7-16D2D85B8023}"/>
    <cellStyle name="Normal 2 5 59 2 3" xfId="14851" xr:uid="{75750E75-87B9-4E5B-820D-C5E4E513242A}"/>
    <cellStyle name="Normal 2 5 59 3" xfId="14852" xr:uid="{187E0444-A51E-4A98-9745-57232177C057}"/>
    <cellStyle name="Normal 2 5 59 3 2" xfId="14853" xr:uid="{DBBD0131-D3CF-4C54-9B70-78348C0BED8B}"/>
    <cellStyle name="Normal 2 5 59 3 3" xfId="14854" xr:uid="{D8692AC2-763C-40D2-B0F5-636768EFB499}"/>
    <cellStyle name="Normal 2 5 59 4" xfId="14855" xr:uid="{CB96962A-0D41-4547-923B-8FB0FD35C3DF}"/>
    <cellStyle name="Normal 2 5 59 5" xfId="14856" xr:uid="{1FFAB7ED-9130-4B8B-9D8D-E6318F29710B}"/>
    <cellStyle name="Normal 2 5 6" xfId="14857" xr:uid="{705FA65C-2614-4580-92E7-A085F22E2A48}"/>
    <cellStyle name="Normal 2 5 6 2" xfId="14858" xr:uid="{5B72CB07-F25B-470A-9B1C-25707E105CED}"/>
    <cellStyle name="Normal 2 5 6 2 2" xfId="14859" xr:uid="{0C63A031-AA17-4485-A9BD-3A0C03B4FF0A}"/>
    <cellStyle name="Normal 2 5 6 2 3" xfId="14860" xr:uid="{64475703-3D60-4D48-80E2-6718560FCE49}"/>
    <cellStyle name="Normal 2 5 6 3" xfId="14861" xr:uid="{0ABC8427-7AE1-4862-AFC4-D821548F2AE1}"/>
    <cellStyle name="Normal 2 5 6 3 2" xfId="14862" xr:uid="{690125A0-5261-49AF-9470-055BAD758AF6}"/>
    <cellStyle name="Normal 2 5 6 3 3" xfId="14863" xr:uid="{33DEF061-26B5-46F6-AF32-688D2DEDC104}"/>
    <cellStyle name="Normal 2 5 6 4" xfId="14864" xr:uid="{6894678B-6990-4374-AE8F-40D79DEF01EE}"/>
    <cellStyle name="Normal 2 5 6 5" xfId="14865" xr:uid="{88CE30E1-AFA1-422B-94D5-647265363720}"/>
    <cellStyle name="Normal 2 5 60" xfId="14866" xr:uid="{ED00EAA9-0CF2-4811-912A-A4F5EB05F6D1}"/>
    <cellStyle name="Normal 2 5 60 2" xfId="14867" xr:uid="{415166E8-1DC5-4E2C-9FC9-EC63CA7DC74E}"/>
    <cellStyle name="Normal 2 5 60 2 2" xfId="14868" xr:uid="{4D778D93-1FD7-41A0-A578-5D1C9AC6F89D}"/>
    <cellStyle name="Normal 2 5 60 2 3" xfId="14869" xr:uid="{E4EB25F9-DCD4-49AC-AFA8-EB7E4072CB4E}"/>
    <cellStyle name="Normal 2 5 60 3" xfId="14870" xr:uid="{A96D5E13-C9B5-4AB8-90BB-C61219CFEE03}"/>
    <cellStyle name="Normal 2 5 60 3 2" xfId="14871" xr:uid="{E05A618E-1893-4E8C-88EC-0C4BCE1B2393}"/>
    <cellStyle name="Normal 2 5 60 3 3" xfId="14872" xr:uid="{1E1D332F-6A72-44F6-BF7F-CE1C0B22D8A1}"/>
    <cellStyle name="Normal 2 5 60 4" xfId="14873" xr:uid="{97FB3A05-2395-480E-B0F1-2FFC4F417143}"/>
    <cellStyle name="Normal 2 5 60 5" xfId="14874" xr:uid="{3A88CC2F-E6C1-4499-88FB-4B2F44D7D09C}"/>
    <cellStyle name="Normal 2 5 61" xfId="14875" xr:uid="{51B55FFC-504D-4999-8168-26E6889EF686}"/>
    <cellStyle name="Normal 2 5 61 2" xfId="14876" xr:uid="{081C36AD-21F1-4835-B148-715FE4CBD9CF}"/>
    <cellStyle name="Normal 2 5 61 2 2" xfId="14877" xr:uid="{5DACF69F-DF05-450B-9C26-0E595C451C43}"/>
    <cellStyle name="Normal 2 5 61 2 3" xfId="14878" xr:uid="{F4FB77D0-1999-4637-B165-0D6F4ED1B2E9}"/>
    <cellStyle name="Normal 2 5 61 3" xfId="14879" xr:uid="{6B6D7706-B023-4FD4-83E6-4D3D950194F9}"/>
    <cellStyle name="Normal 2 5 61 3 2" xfId="14880" xr:uid="{BFEFC7D9-F619-4419-A20C-34C5CEA97E4E}"/>
    <cellStyle name="Normal 2 5 61 3 3" xfId="14881" xr:uid="{6540493E-F869-4234-9A4C-B3C32ACE568E}"/>
    <cellStyle name="Normal 2 5 61 4" xfId="14882" xr:uid="{159ED3B9-B5F4-4204-8BF1-EA593F5F5A5E}"/>
    <cellStyle name="Normal 2 5 61 5" xfId="14883" xr:uid="{FF3501DE-4FA7-496B-90E3-07DAFC44370E}"/>
    <cellStyle name="Normal 2 5 62" xfId="14884" xr:uid="{CA53DD7C-9CC8-451E-98B5-CCE99A2672F8}"/>
    <cellStyle name="Normal 2 5 62 2" xfId="14885" xr:uid="{720A7FED-D535-4E09-83DF-7AC4BCD3C073}"/>
    <cellStyle name="Normal 2 5 62 2 2" xfId="14886" xr:uid="{D0991CE2-D7E3-420E-B7DB-862C7F0538C6}"/>
    <cellStyle name="Normal 2 5 62 2 3" xfId="14887" xr:uid="{56EA1B66-3D0E-4B05-B1FE-2BC0FCFB45B2}"/>
    <cellStyle name="Normal 2 5 62 3" xfId="14888" xr:uid="{BB6762AA-7E4C-4EFE-A287-FE67C44BC5E8}"/>
    <cellStyle name="Normal 2 5 62 3 2" xfId="14889" xr:uid="{079C85B1-11FB-41F8-9C56-8B986D32688B}"/>
    <cellStyle name="Normal 2 5 62 3 3" xfId="14890" xr:uid="{5FEB6621-5E85-4372-8EEC-008D12D166A7}"/>
    <cellStyle name="Normal 2 5 62 4" xfId="14891" xr:uid="{61DE0846-064F-4388-B67B-714826FDA3BA}"/>
    <cellStyle name="Normal 2 5 62 5" xfId="14892" xr:uid="{BD1781CF-E8E0-49DF-81EA-196FC97738A1}"/>
    <cellStyle name="Normal 2 5 63" xfId="14893" xr:uid="{E202EC85-C314-407C-AA30-248D6C813C9A}"/>
    <cellStyle name="Normal 2 5 63 2" xfId="14894" xr:uid="{E29671F8-6621-4821-B927-20BB9EE70912}"/>
    <cellStyle name="Normal 2 5 63 2 2" xfId="14895" xr:uid="{3EE1B1B6-90D1-4FA3-8D9F-720D825EA0FD}"/>
    <cellStyle name="Normal 2 5 63 2 3" xfId="14896" xr:uid="{36359453-7116-433E-BA02-B689B30966C4}"/>
    <cellStyle name="Normal 2 5 63 3" xfId="14897" xr:uid="{F9EB7294-E00D-43E0-B8CA-8E22B105E33D}"/>
    <cellStyle name="Normal 2 5 63 3 2" xfId="14898" xr:uid="{5CE1EBB3-22C2-467E-8F19-BA9DF4428818}"/>
    <cellStyle name="Normal 2 5 63 3 3" xfId="14899" xr:uid="{2A1B721A-C28C-4AC1-B5B5-CEEB09066AF2}"/>
    <cellStyle name="Normal 2 5 63 4" xfId="14900" xr:uid="{CDAC74A0-B107-48A2-B7C9-912A64D34977}"/>
    <cellStyle name="Normal 2 5 63 5" xfId="14901" xr:uid="{0CBD14F5-B623-49B1-81CD-5D82F79C3833}"/>
    <cellStyle name="Normal 2 5 64" xfId="14902" xr:uid="{830FED86-8234-4CD1-B242-74620121F220}"/>
    <cellStyle name="Normal 2 5 64 2" xfId="14903" xr:uid="{D1B08154-4E8A-4233-A1F1-37FE0A01A54B}"/>
    <cellStyle name="Normal 2 5 64 2 2" xfId="14904" xr:uid="{0D1ACA43-896C-4DAF-887B-0C02681C089C}"/>
    <cellStyle name="Normal 2 5 64 2 3" xfId="14905" xr:uid="{0898594D-09FD-4669-A302-D1EDB1613458}"/>
    <cellStyle name="Normal 2 5 64 3" xfId="14906" xr:uid="{924DA740-9A63-4149-83F5-9588C5BD84C6}"/>
    <cellStyle name="Normal 2 5 64 3 2" xfId="14907" xr:uid="{ECC24BA6-C126-4F6A-883F-75CA15FAA9A0}"/>
    <cellStyle name="Normal 2 5 64 3 3" xfId="14908" xr:uid="{BFC301EC-B8BF-4106-B562-DBE1C88AAD24}"/>
    <cellStyle name="Normal 2 5 64 4" xfId="14909" xr:uid="{3E617EAD-AAFE-417C-80AE-563D906306BD}"/>
    <cellStyle name="Normal 2 5 64 5" xfId="14910" xr:uid="{E2365746-72B2-4157-BAFD-04CA12B29E65}"/>
    <cellStyle name="Normal 2 5 65" xfId="14911" xr:uid="{1E29B9EB-1BE3-40E9-BD64-37207095A38E}"/>
    <cellStyle name="Normal 2 5 65 2" xfId="14912" xr:uid="{87F028D4-F168-4ADC-A355-689620E9F29B}"/>
    <cellStyle name="Normal 2 5 65 2 2" xfId="14913" xr:uid="{F1577A75-CC2A-4C0B-B829-10DA70C53214}"/>
    <cellStyle name="Normal 2 5 65 2 3" xfId="14914" xr:uid="{F2E304AB-CBBC-45FA-94B3-DAF4DA35E4E3}"/>
    <cellStyle name="Normal 2 5 65 3" xfId="14915" xr:uid="{1633CA80-E209-4380-B95B-2F8097D3FDA9}"/>
    <cellStyle name="Normal 2 5 65 3 2" xfId="14916" xr:uid="{5A766330-6B1C-46DB-9FB4-7BFEEDC936FB}"/>
    <cellStyle name="Normal 2 5 65 3 3" xfId="14917" xr:uid="{BB3B7027-265D-4ED5-AE44-18FDBB7EE21F}"/>
    <cellStyle name="Normal 2 5 65 4" xfId="14918" xr:uid="{14FB403E-F3C6-4E68-AF36-C9C8140A59FD}"/>
    <cellStyle name="Normal 2 5 65 5" xfId="14919" xr:uid="{A05F11B1-8714-4A57-805B-D51D6FD7BA55}"/>
    <cellStyle name="Normal 2 5 66" xfId="14920" xr:uid="{ACCD8885-C285-4C34-8BA6-8678F6724572}"/>
    <cellStyle name="Normal 2 5 66 2" xfId="14921" xr:uid="{E3710E31-99C7-47EE-B5EC-3C0ACA5A2D68}"/>
    <cellStyle name="Normal 2 5 66 2 2" xfId="14922" xr:uid="{7928ED8A-C49E-4081-B9E4-2A349FFC2865}"/>
    <cellStyle name="Normal 2 5 66 2 3" xfId="14923" xr:uid="{1583E490-EC0F-4713-96B7-5E97A20AE88D}"/>
    <cellStyle name="Normal 2 5 66 3" xfId="14924" xr:uid="{7DFCE970-ACEC-4CFC-BEE0-89B53985B92F}"/>
    <cellStyle name="Normal 2 5 66 3 2" xfId="14925" xr:uid="{4B668326-0740-4927-8994-CB81DE471378}"/>
    <cellStyle name="Normal 2 5 66 3 3" xfId="14926" xr:uid="{AF546C81-F757-4EF7-A549-B035461449EB}"/>
    <cellStyle name="Normal 2 5 66 4" xfId="14927" xr:uid="{4D7A7532-F5D5-4F2E-9B59-CFC6B83C483D}"/>
    <cellStyle name="Normal 2 5 66 5" xfId="14928" xr:uid="{A8CE9A01-7766-44E2-B35B-DB2376D5E853}"/>
    <cellStyle name="Normal 2 5 67" xfId="14929" xr:uid="{3A437439-2C2C-4B8B-916F-27580B016AE3}"/>
    <cellStyle name="Normal 2 5 67 2" xfId="14930" xr:uid="{FB0F2BA6-73D3-4868-B6DC-A2CACFCAAC7F}"/>
    <cellStyle name="Normal 2 5 67 2 2" xfId="14931" xr:uid="{35886D83-5709-4FF7-A72C-CDC1EE445C63}"/>
    <cellStyle name="Normal 2 5 67 2 3" xfId="14932" xr:uid="{7E4F9E58-EECE-4B39-8505-7C44001D37E0}"/>
    <cellStyle name="Normal 2 5 67 3" xfId="14933" xr:uid="{F4B67991-CAD6-438A-B961-E1B8177358E2}"/>
    <cellStyle name="Normal 2 5 67 3 2" xfId="14934" xr:uid="{E4379E22-2333-40E7-B271-51574CD59490}"/>
    <cellStyle name="Normal 2 5 67 3 3" xfId="14935" xr:uid="{CE13988A-1ADE-474E-BDD2-550D432C6635}"/>
    <cellStyle name="Normal 2 5 67 4" xfId="14936" xr:uid="{E121E83F-BA65-4D87-85B9-E7A6905827A0}"/>
    <cellStyle name="Normal 2 5 67 5" xfId="14937" xr:uid="{23E98815-881F-4C10-B151-E131CC3F3512}"/>
    <cellStyle name="Normal 2 5 68" xfId="14938" xr:uid="{DBCF5A73-0D4A-4E25-81A3-9231CC4C1A6C}"/>
    <cellStyle name="Normal 2 5 68 2" xfId="14939" xr:uid="{A72B6517-D10A-4E62-B2CB-BB101EDB48F8}"/>
    <cellStyle name="Normal 2 5 68 2 2" xfId="14940" xr:uid="{C942E1C3-ED35-436A-80D2-8110EBF2BE54}"/>
    <cellStyle name="Normal 2 5 68 2 3" xfId="14941" xr:uid="{7F6C4B38-8ACB-47C8-9E2F-5DACA040BD0C}"/>
    <cellStyle name="Normal 2 5 68 3" xfId="14942" xr:uid="{3310B308-39DE-4C89-AD6B-E30E5D8810DF}"/>
    <cellStyle name="Normal 2 5 68 3 2" xfId="14943" xr:uid="{A369876C-684D-4F9A-ADC2-EA3D344B4B36}"/>
    <cellStyle name="Normal 2 5 68 3 3" xfId="14944" xr:uid="{3DC98DF8-B05E-410E-B018-C7CCCC47EBD2}"/>
    <cellStyle name="Normal 2 5 68 4" xfId="14945" xr:uid="{DF73B265-CFED-4C4E-8984-585A0D79B750}"/>
    <cellStyle name="Normal 2 5 68 5" xfId="14946" xr:uid="{EB34665B-C63A-469C-8D30-835E8433C695}"/>
    <cellStyle name="Normal 2 5 69" xfId="14947" xr:uid="{107EF9D1-0DC0-45EA-A26A-BE335C5635BF}"/>
    <cellStyle name="Normal 2 5 69 2" xfId="14948" xr:uid="{BD45B27C-8C3C-42E3-9189-BB10E79227EF}"/>
    <cellStyle name="Normal 2 5 69 2 2" xfId="14949" xr:uid="{0D8FE3FE-9EDB-433E-A175-F2981A1D1D0B}"/>
    <cellStyle name="Normal 2 5 69 2 3" xfId="14950" xr:uid="{5A50F115-3275-4B24-B14C-7767314A7304}"/>
    <cellStyle name="Normal 2 5 69 3" xfId="14951" xr:uid="{9DBD7638-01AC-4AA8-B65D-33DF0AD59565}"/>
    <cellStyle name="Normal 2 5 69 3 2" xfId="14952" xr:uid="{C2B9B17B-CAE6-4B65-A0C1-3B36475B7A53}"/>
    <cellStyle name="Normal 2 5 69 3 3" xfId="14953" xr:uid="{E5C3C7CB-9195-4382-B9C8-190FAEBA1206}"/>
    <cellStyle name="Normal 2 5 69 4" xfId="14954" xr:uid="{76253E6A-3C32-46E6-83E1-D56F7E7F47EC}"/>
    <cellStyle name="Normal 2 5 69 5" xfId="14955" xr:uid="{4B3FFD6E-D61F-409C-82E6-9EBC3D131A53}"/>
    <cellStyle name="Normal 2 5 7" xfId="14956" xr:uid="{D0CCC47D-630D-4E87-AD65-39E07DC8E1D4}"/>
    <cellStyle name="Normal 2 5 7 2" xfId="14957" xr:uid="{F6B78AE2-EA9A-4315-82B1-5BE9D209D044}"/>
    <cellStyle name="Normal 2 5 7 2 2" xfId="14958" xr:uid="{21441B6B-7C08-4C25-A080-2BA208B2ACAD}"/>
    <cellStyle name="Normal 2 5 7 2 3" xfId="14959" xr:uid="{B89BF9C5-DCAF-4C58-8004-74F7554229C2}"/>
    <cellStyle name="Normal 2 5 7 3" xfId="14960" xr:uid="{53EEEDD2-BC3C-40C4-B4AF-7C31A7086128}"/>
    <cellStyle name="Normal 2 5 7 3 2" xfId="14961" xr:uid="{CB8B45C8-B642-4745-9F9E-AB9DFDFC3BEB}"/>
    <cellStyle name="Normal 2 5 7 3 3" xfId="14962" xr:uid="{6C5A004B-A5C8-4117-A794-6E4134B7ED49}"/>
    <cellStyle name="Normal 2 5 7 4" xfId="14963" xr:uid="{3670DCCB-ECA3-4028-9340-A388CDAAF909}"/>
    <cellStyle name="Normal 2 5 7 5" xfId="14964" xr:uid="{E1E056B0-DD23-4A2E-BD31-02DFE7D23EC3}"/>
    <cellStyle name="Normal 2 5 70" xfId="14965" xr:uid="{84D84861-0AAE-4451-B3FF-A0DBC814F397}"/>
    <cellStyle name="Normal 2 5 70 2" xfId="14966" xr:uid="{B6E16B4F-64A1-450E-8EC7-4B58C6AD8D4B}"/>
    <cellStyle name="Normal 2 5 70 2 2" xfId="14967" xr:uid="{267043E6-4B48-4CC5-BCAB-04818800CCB6}"/>
    <cellStyle name="Normal 2 5 70 2 3" xfId="14968" xr:uid="{C6669E65-9C33-417F-B8AD-58D4D734E1AE}"/>
    <cellStyle name="Normal 2 5 70 3" xfId="14969" xr:uid="{3559BF22-E30A-409F-8CE1-41F65A5AB696}"/>
    <cellStyle name="Normal 2 5 70 3 2" xfId="14970" xr:uid="{86069BD6-1A8A-430A-B555-56410FD1E221}"/>
    <cellStyle name="Normal 2 5 70 3 3" xfId="14971" xr:uid="{B6EEA6E4-1E90-4EFA-94A8-37973F7C0400}"/>
    <cellStyle name="Normal 2 5 70 4" xfId="14972" xr:uid="{BA3BC98D-F65C-4AE9-BBC0-F1975DCF5575}"/>
    <cellStyle name="Normal 2 5 70 5" xfId="14973" xr:uid="{54BB739D-EF68-44EA-B8ED-BBE760A25284}"/>
    <cellStyle name="Normal 2 5 71" xfId="14974" xr:uid="{B9700899-71DC-4EA7-9245-01718646CE7A}"/>
    <cellStyle name="Normal 2 5 71 2" xfId="14975" xr:uid="{DCF75877-2300-4EE7-8318-D2A4DC5A0210}"/>
    <cellStyle name="Normal 2 5 71 2 2" xfId="14976" xr:uid="{CCDFA417-B1BC-43C4-B875-F661DED286F5}"/>
    <cellStyle name="Normal 2 5 71 2 3" xfId="14977" xr:uid="{C3985996-3602-46CC-A65A-305EDA6B2238}"/>
    <cellStyle name="Normal 2 5 71 3" xfId="14978" xr:uid="{C13672BF-1999-4927-A781-FBD83DAD93AE}"/>
    <cellStyle name="Normal 2 5 71 3 2" xfId="14979" xr:uid="{775ACA31-18CF-407E-A840-DC4479CC9FD1}"/>
    <cellStyle name="Normal 2 5 71 3 3" xfId="14980" xr:uid="{68408625-3FF6-480E-BD93-B5DC78A500F2}"/>
    <cellStyle name="Normal 2 5 71 4" xfId="14981" xr:uid="{2D88B69B-A539-4555-AB14-45507BACA646}"/>
    <cellStyle name="Normal 2 5 71 5" xfId="14982" xr:uid="{4B5DA6F1-354D-4DAA-8AE1-2B6ADE3C26F9}"/>
    <cellStyle name="Normal 2 5 72" xfId="14983" xr:uid="{806B71A0-BE68-4F31-9587-B4D5A0072A93}"/>
    <cellStyle name="Normal 2 5 72 2" xfId="14984" xr:uid="{21E355F0-67A2-4D1C-8E71-A534C8054462}"/>
    <cellStyle name="Normal 2 5 72 2 2" xfId="14985" xr:uid="{6324BF60-27CD-4875-BA3C-C004EFEFE536}"/>
    <cellStyle name="Normal 2 5 72 2 3" xfId="14986" xr:uid="{7258EB5C-AE85-47CB-8C0E-743D582F9A25}"/>
    <cellStyle name="Normal 2 5 72 3" xfId="14987" xr:uid="{03193EF3-A3E9-4AF3-A525-086AA6B02D5A}"/>
    <cellStyle name="Normal 2 5 72 3 2" xfId="14988" xr:uid="{B82680E3-5A08-4804-825B-6A5840DC0216}"/>
    <cellStyle name="Normal 2 5 72 3 3" xfId="14989" xr:uid="{78D1E553-541B-4DAA-B01F-DFF6C0CC36AA}"/>
    <cellStyle name="Normal 2 5 72 4" xfId="14990" xr:uid="{7D87B0D9-76AA-4E15-95F2-09C7160FE6A6}"/>
    <cellStyle name="Normal 2 5 72 5" xfId="14991" xr:uid="{3B57E648-9D2C-4885-97D0-6D507D7B0B6A}"/>
    <cellStyle name="Normal 2 5 73" xfId="14992" xr:uid="{1ECC6131-A083-416A-A328-94A1A835F78A}"/>
    <cellStyle name="Normal 2 5 73 2" xfId="14993" xr:uid="{C54DDAFA-84C6-4ECA-BA0E-3CD2E3CEB6EA}"/>
    <cellStyle name="Normal 2 5 73 2 2" xfId="14994" xr:uid="{8797102F-AEB0-4146-9129-0A22881BEDEB}"/>
    <cellStyle name="Normal 2 5 73 2 3" xfId="14995" xr:uid="{DC671A29-514B-4D2D-BB05-D8256233D35F}"/>
    <cellStyle name="Normal 2 5 73 3" xfId="14996" xr:uid="{FAFA2FFF-17D3-49BD-AC46-8BE5EFBC4ADB}"/>
    <cellStyle name="Normal 2 5 73 3 2" xfId="14997" xr:uid="{E0D71147-72B7-42FE-9ABE-7659A76BB0BA}"/>
    <cellStyle name="Normal 2 5 73 3 3" xfId="14998" xr:uid="{EB41DFE4-CB4E-4F5F-A474-EA9652FC548D}"/>
    <cellStyle name="Normal 2 5 73 4" xfId="14999" xr:uid="{3F2CB353-37CE-4D99-853A-6389E7B830A3}"/>
    <cellStyle name="Normal 2 5 73 5" xfId="15000" xr:uid="{554D5470-6C57-4D2C-AA43-98085D6A667A}"/>
    <cellStyle name="Normal 2 5 74" xfId="15001" xr:uid="{7FFA1671-C313-4F81-B914-2ED3FB0B35E3}"/>
    <cellStyle name="Normal 2 5 74 2" xfId="15002" xr:uid="{3353EF9A-B404-42C2-8C99-499498DAA00D}"/>
    <cellStyle name="Normal 2 5 74 2 2" xfId="15003" xr:uid="{7CB6C05E-85B5-4890-8953-66DEEC22FD2B}"/>
    <cellStyle name="Normal 2 5 74 2 3" xfId="15004" xr:uid="{C83BF58E-22FD-4AAD-9FA0-174903CEA248}"/>
    <cellStyle name="Normal 2 5 74 3" xfId="15005" xr:uid="{4020FA8F-7C8B-4BD2-82BF-E2D8C455DCE2}"/>
    <cellStyle name="Normal 2 5 74 3 2" xfId="15006" xr:uid="{FA75C04D-225F-4B9A-A6D7-FCDC4C3DE286}"/>
    <cellStyle name="Normal 2 5 74 3 3" xfId="15007" xr:uid="{7BC67DF0-F83C-4789-B566-246092723154}"/>
    <cellStyle name="Normal 2 5 74 4" xfId="15008" xr:uid="{AF54891E-F130-4B46-AC9D-A44468C948AC}"/>
    <cellStyle name="Normal 2 5 74 5" xfId="15009" xr:uid="{24F02C4D-8677-4352-B87F-36021889EEC6}"/>
    <cellStyle name="Normal 2 5 75" xfId="15010" xr:uid="{072BB2EA-FC7D-4F1B-AF18-9C9243A5D564}"/>
    <cellStyle name="Normal 2 5 75 2" xfId="15011" xr:uid="{DB487BAE-2EF1-46EE-BA45-003320FE983C}"/>
    <cellStyle name="Normal 2 5 75 2 2" xfId="15012" xr:uid="{E8747379-D42C-4A2A-98FE-637F6EB0D154}"/>
    <cellStyle name="Normal 2 5 75 2 3" xfId="15013" xr:uid="{48FA3356-0310-4AB3-85CF-D94790FBDE36}"/>
    <cellStyle name="Normal 2 5 75 3" xfId="15014" xr:uid="{5BAB0CDD-B0CD-41C5-929D-9FC0A6105757}"/>
    <cellStyle name="Normal 2 5 75 3 2" xfId="15015" xr:uid="{F0E4257D-51E6-407A-918A-BBF2DA0C050C}"/>
    <cellStyle name="Normal 2 5 75 3 3" xfId="15016" xr:uid="{4E54A990-51D1-4DD2-9DA6-78EDCE0F4AF8}"/>
    <cellStyle name="Normal 2 5 75 4" xfId="15017" xr:uid="{98112ACD-F892-4D66-8822-4544C5BDB774}"/>
    <cellStyle name="Normal 2 5 75 5" xfId="15018" xr:uid="{43A0C72D-C601-457D-B946-413F17D44D66}"/>
    <cellStyle name="Normal 2 5 76" xfId="15019" xr:uid="{10EE1E2F-3F2C-4412-A3AF-9224F6E2FF79}"/>
    <cellStyle name="Normal 2 5 76 2" xfId="15020" xr:uid="{307625B8-C41A-4E42-B726-D81504A210B8}"/>
    <cellStyle name="Normal 2 5 76 2 2" xfId="15021" xr:uid="{5778E083-0161-41D8-AFEA-12EAE606C268}"/>
    <cellStyle name="Normal 2 5 76 2 3" xfId="15022" xr:uid="{0D988562-755E-41D2-8E4B-E01CF60E5DD2}"/>
    <cellStyle name="Normal 2 5 76 3" xfId="15023" xr:uid="{5AA01E73-6C69-4AF7-A7BE-7ED0A32A6208}"/>
    <cellStyle name="Normal 2 5 76 3 2" xfId="15024" xr:uid="{7A38C8E0-4046-4E59-95E4-B50A3CB316C0}"/>
    <cellStyle name="Normal 2 5 76 3 3" xfId="15025" xr:uid="{F9AA48C1-7F65-46C0-9DD8-DBD8A242A686}"/>
    <cellStyle name="Normal 2 5 76 4" xfId="15026" xr:uid="{5E5BD753-5731-4740-A74D-5EA405F6EF35}"/>
    <cellStyle name="Normal 2 5 76 5" xfId="15027" xr:uid="{271EF341-FD34-473F-AE7E-D6C9C76B821E}"/>
    <cellStyle name="Normal 2 5 77" xfId="15028" xr:uid="{D03313EC-82B6-4335-BE57-C55CCB28B39E}"/>
    <cellStyle name="Normal 2 5 77 2" xfId="15029" xr:uid="{640112B3-9F7C-4642-983E-25C415F07A3A}"/>
    <cellStyle name="Normal 2 5 77 2 2" xfId="15030" xr:uid="{DD3C3608-722A-47B2-8322-6B9108DB25E4}"/>
    <cellStyle name="Normal 2 5 77 2 3" xfId="15031" xr:uid="{99724EDD-E097-4688-947C-1229D47C897B}"/>
    <cellStyle name="Normal 2 5 77 3" xfId="15032" xr:uid="{D90B2C36-CD35-4A20-A6E8-007BC994148B}"/>
    <cellStyle name="Normal 2 5 77 3 2" xfId="15033" xr:uid="{E763AFD4-22A3-4FCE-9031-04511FDBC442}"/>
    <cellStyle name="Normal 2 5 77 3 3" xfId="15034" xr:uid="{E290F691-B40D-447B-B092-5E1A30109CDC}"/>
    <cellStyle name="Normal 2 5 77 4" xfId="15035" xr:uid="{AA5EFCD0-0F7F-430F-87DD-A8D08091EFCE}"/>
    <cellStyle name="Normal 2 5 77 5" xfId="15036" xr:uid="{544D149C-4695-46A0-A088-5980DED3CD7A}"/>
    <cellStyle name="Normal 2 5 78" xfId="15037" xr:uid="{2482588C-8864-4ABC-BDEA-F0225CAC2A0F}"/>
    <cellStyle name="Normal 2 5 78 2" xfId="15038" xr:uid="{465549B5-5B11-4308-A11E-D961D183A522}"/>
    <cellStyle name="Normal 2 5 78 2 2" xfId="15039" xr:uid="{30996105-CE11-4C8C-A23F-2D861209D4F3}"/>
    <cellStyle name="Normal 2 5 78 2 3" xfId="15040" xr:uid="{F4C13727-445C-4248-A989-27CF859332A5}"/>
    <cellStyle name="Normal 2 5 78 3" xfId="15041" xr:uid="{6A108D98-29D7-4997-92D5-486D721C2D43}"/>
    <cellStyle name="Normal 2 5 78 3 2" xfId="15042" xr:uid="{84D89524-73A0-4913-AC57-1B7C541CB8D8}"/>
    <cellStyle name="Normal 2 5 78 3 3" xfId="15043" xr:uid="{3CA4CCDB-26A7-4070-8F57-0D08F361D4AE}"/>
    <cellStyle name="Normal 2 5 78 4" xfId="15044" xr:uid="{4C7E7E51-810B-436E-9507-C91C0D596728}"/>
    <cellStyle name="Normal 2 5 78 5" xfId="15045" xr:uid="{65DC0349-FD4E-4FCC-AB77-171BAB048AA6}"/>
    <cellStyle name="Normal 2 5 79" xfId="15046" xr:uid="{8555613E-8CE1-4C29-AF89-B51FAB9C5A98}"/>
    <cellStyle name="Normal 2 5 79 2" xfId="15047" xr:uid="{19E8783B-B049-4B03-8DE1-2FAE0AA77676}"/>
    <cellStyle name="Normal 2 5 79 2 2" xfId="15048" xr:uid="{8CFEC8E0-5ADB-4170-AC5D-839BEA1A4A9C}"/>
    <cellStyle name="Normal 2 5 79 2 3" xfId="15049" xr:uid="{65662472-5339-45FB-92BF-1408902F3906}"/>
    <cellStyle name="Normal 2 5 79 3" xfId="15050" xr:uid="{4F6EAD59-901C-4BE2-BBF6-D887254884AE}"/>
    <cellStyle name="Normal 2 5 79 3 2" xfId="15051" xr:uid="{0B9AB60E-0D90-4309-BC1A-093A34544521}"/>
    <cellStyle name="Normal 2 5 79 3 3" xfId="15052" xr:uid="{F96D7E71-1790-492B-B51C-907F3CD4FCD6}"/>
    <cellStyle name="Normal 2 5 79 4" xfId="15053" xr:uid="{F2C83009-25B2-4752-8DE9-EA1B4D29CE9C}"/>
    <cellStyle name="Normal 2 5 79 5" xfId="15054" xr:uid="{DBA29F83-668F-454B-93DB-78326FDF77F8}"/>
    <cellStyle name="Normal 2 5 8" xfId="15055" xr:uid="{6E48AA3E-2951-4A9B-8D5A-D6A5AB42C62C}"/>
    <cellStyle name="Normal 2 5 8 2" xfId="15056" xr:uid="{526B07CA-3344-4252-BAE0-EB1CFDF342D9}"/>
    <cellStyle name="Normal 2 5 8 2 2" xfId="15057" xr:uid="{A5248D27-F55A-41D1-9207-5F67493700AF}"/>
    <cellStyle name="Normal 2 5 8 2 3" xfId="15058" xr:uid="{59EA3A43-95AB-4430-A91B-5DAB33FE5870}"/>
    <cellStyle name="Normal 2 5 8 3" xfId="15059" xr:uid="{91A8FD61-CB99-437F-86B3-6DC790D5ABD0}"/>
    <cellStyle name="Normal 2 5 8 3 2" xfId="15060" xr:uid="{BAE1F11E-59A4-4E2E-A580-AF7F55384016}"/>
    <cellStyle name="Normal 2 5 8 3 3" xfId="15061" xr:uid="{215A96C0-6B33-4051-9F15-B9A82690A1E5}"/>
    <cellStyle name="Normal 2 5 8 4" xfId="15062" xr:uid="{E0CF5BCE-0BA5-45E8-AE78-C5FBD16526A7}"/>
    <cellStyle name="Normal 2 5 8 5" xfId="15063" xr:uid="{D205DFE2-05B8-46B3-8E38-70C5D98442A6}"/>
    <cellStyle name="Normal 2 5 80" xfId="15064" xr:uid="{B83DD0B1-871F-44CF-9F6B-90007174C3C3}"/>
    <cellStyle name="Normal 2 5 80 2" xfId="15065" xr:uid="{E60E2288-031F-4109-8EDA-4638A57D0CDD}"/>
    <cellStyle name="Normal 2 5 80 2 2" xfId="15066" xr:uid="{DF35B8F7-0776-4B11-8AE2-DC10CE25B590}"/>
    <cellStyle name="Normal 2 5 80 2 3" xfId="15067" xr:uid="{12EC63D5-26C3-4265-9AC8-E1CE4E9AF2F0}"/>
    <cellStyle name="Normal 2 5 80 3" xfId="15068" xr:uid="{472640B1-6CCF-44AC-8A9D-6EC6C84A6A5D}"/>
    <cellStyle name="Normal 2 5 80 3 2" xfId="15069" xr:uid="{2E018235-A63F-4D4D-A3F1-DB8F9431EE36}"/>
    <cellStyle name="Normal 2 5 80 3 3" xfId="15070" xr:uid="{07EA00F5-5865-4CAD-BEB9-A845B9955D04}"/>
    <cellStyle name="Normal 2 5 80 4" xfId="15071" xr:uid="{656B5944-1129-48C9-9407-40B5103EFBA6}"/>
    <cellStyle name="Normal 2 5 80 5" xfId="15072" xr:uid="{0727E338-F3F9-49E0-81AC-EB09FE5BD8B1}"/>
    <cellStyle name="Normal 2 5 81" xfId="15073" xr:uid="{2A961015-0B2D-4C11-B690-A31152D750BB}"/>
    <cellStyle name="Normal 2 5 81 2" xfId="15074" xr:uid="{35B15B4B-217B-4F59-8337-1A51197784F2}"/>
    <cellStyle name="Normal 2 5 81 2 2" xfId="15075" xr:uid="{749E9473-0865-4C8A-A5CB-6EB8C27AFAC3}"/>
    <cellStyle name="Normal 2 5 81 2 3" xfId="15076" xr:uid="{A01713CB-717A-4E5F-8A94-78133DBEDE93}"/>
    <cellStyle name="Normal 2 5 81 3" xfId="15077" xr:uid="{8FCD13E7-275A-4F26-B10D-4F580F6965CE}"/>
    <cellStyle name="Normal 2 5 81 3 2" xfId="15078" xr:uid="{4438E95D-DE87-4BD4-BF2B-3EBFA42762C6}"/>
    <cellStyle name="Normal 2 5 81 3 3" xfId="15079" xr:uid="{3C2E5317-A16E-4118-B72F-5430F21F5E1E}"/>
    <cellStyle name="Normal 2 5 81 4" xfId="15080" xr:uid="{83CE9175-1766-4137-9B66-988FB654BE63}"/>
    <cellStyle name="Normal 2 5 81 5" xfId="15081" xr:uid="{91762059-393A-4408-9155-880B74B7D705}"/>
    <cellStyle name="Normal 2 5 82" xfId="15082" xr:uid="{AFDDA0D8-1202-46B8-89F3-0E223D2B6B9D}"/>
    <cellStyle name="Normal 2 5 82 2" xfId="15083" xr:uid="{9B39B32C-5DF6-4B4F-BE79-C6B4B410EA39}"/>
    <cellStyle name="Normal 2 5 82 2 2" xfId="15084" xr:uid="{8581BCDE-E328-4C01-A773-394217F8B027}"/>
    <cellStyle name="Normal 2 5 82 2 3" xfId="15085" xr:uid="{B40FC331-39DB-4B42-8393-A1A2472079A6}"/>
    <cellStyle name="Normal 2 5 82 3" xfId="15086" xr:uid="{4BD1A207-D25B-4706-931E-BD95AF5318C1}"/>
    <cellStyle name="Normal 2 5 82 3 2" xfId="15087" xr:uid="{67544D52-4DC4-4C40-A414-9FC26A55328F}"/>
    <cellStyle name="Normal 2 5 82 3 3" xfId="15088" xr:uid="{39874174-8AFB-46E1-A8FB-727B9BB2FEBC}"/>
    <cellStyle name="Normal 2 5 82 4" xfId="15089" xr:uid="{1B822D58-CA0E-437D-9615-8552D6898FAE}"/>
    <cellStyle name="Normal 2 5 82 5" xfId="15090" xr:uid="{DA7BE56D-1D13-41BB-B223-5DFE7FD31A7B}"/>
    <cellStyle name="Normal 2 5 83" xfId="15091" xr:uid="{C4F6D257-8951-41A6-A136-E3D6E8BB95A9}"/>
    <cellStyle name="Normal 2 5 83 2" xfId="15092" xr:uid="{ABE6C0E8-3C4B-4D4A-A45C-FD826B1FB8A6}"/>
    <cellStyle name="Normal 2 5 83 2 2" xfId="15093" xr:uid="{2480AC16-2906-4E47-B9C4-8D049F88B54B}"/>
    <cellStyle name="Normal 2 5 83 2 3" xfId="15094" xr:uid="{72B80FF9-0DEF-46B2-BBDC-5BAA9526DFE4}"/>
    <cellStyle name="Normal 2 5 83 3" xfId="15095" xr:uid="{4E14FE83-7588-4633-AA64-E7409A8DDA3D}"/>
    <cellStyle name="Normal 2 5 83 3 2" xfId="15096" xr:uid="{98B8332C-70AA-459A-85F1-07B544BB3CFE}"/>
    <cellStyle name="Normal 2 5 83 3 3" xfId="15097" xr:uid="{DC0470B7-F9B1-4715-B8D3-1A6E1A910C49}"/>
    <cellStyle name="Normal 2 5 83 4" xfId="15098" xr:uid="{D866FAF3-3B78-48E3-84F3-663F4A6B56F4}"/>
    <cellStyle name="Normal 2 5 83 5" xfId="15099" xr:uid="{2A05DD88-0145-4A2F-95E0-9A1287CA4967}"/>
    <cellStyle name="Normal 2 5 84" xfId="15100" xr:uid="{9558126C-CD54-430C-9B80-C4B24C2B8CED}"/>
    <cellStyle name="Normal 2 5 84 2" xfId="15101" xr:uid="{361CF116-1418-4630-85CF-2059CF421A1B}"/>
    <cellStyle name="Normal 2 5 84 2 2" xfId="15102" xr:uid="{F58FECAE-8C50-4798-9820-A9C03F443B4E}"/>
    <cellStyle name="Normal 2 5 84 2 3" xfId="15103" xr:uid="{EA129154-50E3-4E81-BEFF-DBBD55E038F3}"/>
    <cellStyle name="Normal 2 5 84 3" xfId="15104" xr:uid="{AD14F715-5F75-401B-8527-73156C7F0E32}"/>
    <cellStyle name="Normal 2 5 84 3 2" xfId="15105" xr:uid="{6D311E39-68C1-42EE-91D0-34738E6D7BC9}"/>
    <cellStyle name="Normal 2 5 84 3 3" xfId="15106" xr:uid="{0F5EB146-F9E4-4B57-83CD-80258344EA6E}"/>
    <cellStyle name="Normal 2 5 84 4" xfId="15107" xr:uid="{8992DA9C-B98F-446C-9E11-CF17AD59E86A}"/>
    <cellStyle name="Normal 2 5 84 5" xfId="15108" xr:uid="{DD25FD1D-6F62-45EA-B1FB-6A83B3EF7590}"/>
    <cellStyle name="Normal 2 5 85" xfId="15109" xr:uid="{42BA0DB4-14C3-4376-AD58-ECF81FFCDC8F}"/>
    <cellStyle name="Normal 2 5 85 2" xfId="15110" xr:uid="{52C2E339-E5F5-428C-A225-C3EED83826A4}"/>
    <cellStyle name="Normal 2 5 85 2 2" xfId="15111" xr:uid="{4A5568AD-3180-474C-869A-873CAD12BE2A}"/>
    <cellStyle name="Normal 2 5 85 2 3" xfId="15112" xr:uid="{E8C413F9-5B96-418B-8A3A-ECB55052C704}"/>
    <cellStyle name="Normal 2 5 85 3" xfId="15113" xr:uid="{60A39BCE-D252-4467-9E17-64CAA4BC13C3}"/>
    <cellStyle name="Normal 2 5 85 3 2" xfId="15114" xr:uid="{92FB0943-C25F-4CD5-BEBC-0DE43B78DD02}"/>
    <cellStyle name="Normal 2 5 85 3 3" xfId="15115" xr:uid="{F817B233-A1DD-486E-8962-01C33E8D22B5}"/>
    <cellStyle name="Normal 2 5 85 4" xfId="15116" xr:uid="{FEB8305F-9AD2-4A08-9F60-0561ACCFC70A}"/>
    <cellStyle name="Normal 2 5 85 5" xfId="15117" xr:uid="{201A7ECB-38A6-465C-9D3F-31C2E6C74544}"/>
    <cellStyle name="Normal 2 5 86" xfId="15118" xr:uid="{5BBC6E55-FCCC-46B2-9678-CEC046AFDEBA}"/>
    <cellStyle name="Normal 2 5 86 2" xfId="15119" xr:uid="{61D10CB7-C75D-4C13-9395-7586D7AED62F}"/>
    <cellStyle name="Normal 2 5 86 2 2" xfId="15120" xr:uid="{B7E51AC4-7C64-4880-A6CD-78FDBDCC66A7}"/>
    <cellStyle name="Normal 2 5 86 2 3" xfId="15121" xr:uid="{26AD441B-E401-4F58-BDE3-94B6DA3BEBAE}"/>
    <cellStyle name="Normal 2 5 86 3" xfId="15122" xr:uid="{4A646220-6BBE-4B2F-9BCD-053D3E80A2A6}"/>
    <cellStyle name="Normal 2 5 86 3 2" xfId="15123" xr:uid="{D80D59B5-7B95-44EC-A084-EB7D5649D53A}"/>
    <cellStyle name="Normal 2 5 86 3 3" xfId="15124" xr:uid="{C82EF6FF-A1FB-4072-9B08-CF3DB8E1BFF9}"/>
    <cellStyle name="Normal 2 5 86 4" xfId="15125" xr:uid="{F0F9B08E-3E0C-4DEB-B060-B91F213F38C2}"/>
    <cellStyle name="Normal 2 5 86 5" xfId="15126" xr:uid="{ED1386C7-F350-477D-A991-02047F5DDACA}"/>
    <cellStyle name="Normal 2 5 87" xfId="15127" xr:uid="{089ABBCF-4E17-4AE0-A7A1-87B392467BC9}"/>
    <cellStyle name="Normal 2 5 87 2" xfId="15128" xr:uid="{651406CD-FADB-4CC8-A41F-643217713B7D}"/>
    <cellStyle name="Normal 2 5 87 2 2" xfId="15129" xr:uid="{8C7D0F43-1DA4-4600-A45C-2E7EA0631B5B}"/>
    <cellStyle name="Normal 2 5 87 2 3" xfId="15130" xr:uid="{90175B9B-32C6-4354-9C66-1959F4055E79}"/>
    <cellStyle name="Normal 2 5 87 3" xfId="15131" xr:uid="{4F8A04C3-EFBC-4AA3-8A05-C9AE5A0D2DBA}"/>
    <cellStyle name="Normal 2 5 87 3 2" xfId="15132" xr:uid="{2214A42F-3803-4596-87AF-17DC0EEA36B6}"/>
    <cellStyle name="Normal 2 5 87 3 3" xfId="15133" xr:uid="{76E5E158-DF72-412C-A927-417DF4632CA5}"/>
    <cellStyle name="Normal 2 5 87 4" xfId="15134" xr:uid="{838D62CB-B12A-47D7-8CA9-8982762683A6}"/>
    <cellStyle name="Normal 2 5 87 5" xfId="15135" xr:uid="{ECFB2B39-DBC8-443B-A061-E1F70A37BFFC}"/>
    <cellStyle name="Normal 2 5 88" xfId="15136" xr:uid="{BE20392D-5B9D-465A-A3AA-1A2291B7F9AE}"/>
    <cellStyle name="Normal 2 5 88 2" xfId="15137" xr:uid="{0FEB200C-FAA2-4046-9FC1-E7BE4E8538B0}"/>
    <cellStyle name="Normal 2 5 88 3" xfId="15138" xr:uid="{B41006D8-F4CA-4B9C-8A03-03C93C956DD4}"/>
    <cellStyle name="Normal 2 5 89" xfId="15139" xr:uid="{80632436-F42B-491E-AB48-81522D5F7CBE}"/>
    <cellStyle name="Normal 2 5 89 2" xfId="15140" xr:uid="{4797196C-BB99-4FC6-812C-6F0E38622454}"/>
    <cellStyle name="Normal 2 5 89 3" xfId="15141" xr:uid="{94880C00-BF1D-4A7E-BB8A-C989398C91E4}"/>
    <cellStyle name="Normal 2 5 9" xfId="15142" xr:uid="{877782A5-7221-4C56-BE78-C636428679CA}"/>
    <cellStyle name="Normal 2 5 9 2" xfId="15143" xr:uid="{CBA0DE6C-5E40-4FFF-9B88-70A0C93654D6}"/>
    <cellStyle name="Normal 2 5 9 2 2" xfId="15144" xr:uid="{EB9F4E3F-81D3-49FE-8A9B-FB01AAB0DBBC}"/>
    <cellStyle name="Normal 2 5 9 2 3" xfId="15145" xr:uid="{ABEFF225-15C9-40FE-BE5B-6258C7BB751F}"/>
    <cellStyle name="Normal 2 5 9 3" xfId="15146" xr:uid="{6FFE0A59-9C52-4F34-83B8-5F5817D6F8F6}"/>
    <cellStyle name="Normal 2 5 9 3 2" xfId="15147" xr:uid="{F48E827A-2B14-4A04-B1B5-70FE8158BA4B}"/>
    <cellStyle name="Normal 2 5 9 3 3" xfId="15148" xr:uid="{C2058828-D96D-496F-95FF-269DECEF9F07}"/>
    <cellStyle name="Normal 2 5 9 4" xfId="15149" xr:uid="{61987B50-617E-47C6-B727-B154D2A4D695}"/>
    <cellStyle name="Normal 2 5 9 5" xfId="15150" xr:uid="{2123E979-EEC3-497B-A3DC-4FE80BB02707}"/>
    <cellStyle name="Normal 2 5 90" xfId="15151" xr:uid="{0EE2728D-289E-4823-A1FC-A114DB5B29E2}"/>
    <cellStyle name="Normal 2 5 91" xfId="15152" xr:uid="{5224934B-ECB7-4CDC-A473-D8DFC7C46A07}"/>
    <cellStyle name="Normal 2 5_DEER 032008 Cost Summary Delivery - Rev 4 (2)" xfId="15153" xr:uid="{D55677B2-F61C-4DDC-80F1-21CF4231E7DE}"/>
    <cellStyle name="Normal 2 50" xfId="15154" xr:uid="{122A39A8-CD92-45F8-BAD0-23D3C909391D}"/>
    <cellStyle name="Normal 2 50 2" xfId="15155" xr:uid="{EF0439A9-DF0E-462A-AD43-532978CD2810}"/>
    <cellStyle name="Normal 2 50 2 2" xfId="15156" xr:uid="{CD0F0FCD-FBF9-4CC8-82D7-71B3471FFBA6}"/>
    <cellStyle name="Normal 2 50 2 3" xfId="15157" xr:uid="{0B872D2D-23A2-4047-992F-44FE837AACAB}"/>
    <cellStyle name="Normal 2 50 3" xfId="15158" xr:uid="{28BC1B43-E63E-4F89-87E3-9389F8C76616}"/>
    <cellStyle name="Normal 2 50 3 2" xfId="15159" xr:uid="{F4F91BFC-133E-48D5-BA6D-520667A85DDA}"/>
    <cellStyle name="Normal 2 50 3 3" xfId="15160" xr:uid="{67E67B5B-C929-441A-A696-83DDB1F8E490}"/>
    <cellStyle name="Normal 2 50 4" xfId="15161" xr:uid="{85935BE8-1ECB-45C3-8BE1-83AFE9EC3DE1}"/>
    <cellStyle name="Normal 2 50 5" xfId="15162" xr:uid="{05619890-8A4F-43B1-B74D-77B6D7B1BBF1}"/>
    <cellStyle name="Normal 2 51" xfId="15163" xr:uid="{DDD8B3EC-91EA-4F32-BAF3-32F3B6B8ACB6}"/>
    <cellStyle name="Normal 2 51 2" xfId="15164" xr:uid="{C9618746-786C-43DC-BD97-E65794D15573}"/>
    <cellStyle name="Normal 2 51 2 2" xfId="15165" xr:uid="{A0EAF9FC-54D9-4BB5-A899-F142A23FE6D0}"/>
    <cellStyle name="Normal 2 51 2 3" xfId="15166" xr:uid="{C5EB63C1-453F-41EB-81D7-ECBDB57687E6}"/>
    <cellStyle name="Normal 2 51 3" xfId="15167" xr:uid="{E226CCA5-1423-4381-8CF7-4FFC6B629668}"/>
    <cellStyle name="Normal 2 51 3 2" xfId="15168" xr:uid="{3C94091E-6556-4B6F-B29A-5EEFE61E5C43}"/>
    <cellStyle name="Normal 2 51 3 3" xfId="15169" xr:uid="{2EAC450C-C2D0-4551-9134-3D47BF05BAC3}"/>
    <cellStyle name="Normal 2 51 4" xfId="15170" xr:uid="{EFB5DD56-86DC-4ACE-9060-0AC9883747B2}"/>
    <cellStyle name="Normal 2 51 5" xfId="15171" xr:uid="{5753DB6D-8DDC-4D45-990B-B2C9472769A9}"/>
    <cellStyle name="Normal 2 52" xfId="15172" xr:uid="{A6CE0886-4FCB-4CFC-B465-E3721365463C}"/>
    <cellStyle name="Normal 2 52 2" xfId="15173" xr:uid="{FB6DDDCB-0B00-4CE5-A104-7BE83E0FF4AF}"/>
    <cellStyle name="Normal 2 52 2 2" xfId="15174" xr:uid="{F7D98106-E850-4D26-B080-E7408A4F5097}"/>
    <cellStyle name="Normal 2 52 2 3" xfId="15175" xr:uid="{43D24897-80E1-4F4C-A1A4-F25911A435A2}"/>
    <cellStyle name="Normal 2 52 3" xfId="15176" xr:uid="{4C81FC9B-7891-451B-9D2A-8436F6C0963E}"/>
    <cellStyle name="Normal 2 52 3 2" xfId="15177" xr:uid="{0F98A566-1964-480D-A337-5BF78D18603D}"/>
    <cellStyle name="Normal 2 52 3 3" xfId="15178" xr:uid="{F1F77A30-F5B2-42A2-9D08-3D4FAC9FACC5}"/>
    <cellStyle name="Normal 2 52 4" xfId="15179" xr:uid="{2DAF824D-94B7-41C1-95D0-E958B87F5096}"/>
    <cellStyle name="Normal 2 52 5" xfId="15180" xr:uid="{0F4FEE5C-CAE4-47CB-B1E7-13898119EDC5}"/>
    <cellStyle name="Normal 2 53" xfId="15181" xr:uid="{D9A23C88-FBB2-448D-9A0E-26C6392B490D}"/>
    <cellStyle name="Normal 2 53 2" xfId="15182" xr:uid="{0AF236B2-5C06-40A5-BAF9-4056D06C3D34}"/>
    <cellStyle name="Normal 2 53 2 2" xfId="15183" xr:uid="{12DE1140-0300-40A3-B3EE-6FD51C6830F7}"/>
    <cellStyle name="Normal 2 53 2 3" xfId="15184" xr:uid="{836D7B36-9604-44D4-9ECE-A0F192DA5904}"/>
    <cellStyle name="Normal 2 53 3" xfId="15185" xr:uid="{AD5E2A3F-E8F3-4463-B414-18CD3FD6B50E}"/>
    <cellStyle name="Normal 2 53 3 2" xfId="15186" xr:uid="{6597BE23-CCAB-42B5-9208-CD8D0A2F0C2B}"/>
    <cellStyle name="Normal 2 53 3 3" xfId="15187" xr:uid="{F0203610-B91F-4CBF-A5F9-ED04985E965E}"/>
    <cellStyle name="Normal 2 53 4" xfId="15188" xr:uid="{BBC4E2C4-9DE2-4270-8AA1-C35654DBC4D0}"/>
    <cellStyle name="Normal 2 53 5" xfId="15189" xr:uid="{37B763BB-FB95-4333-9ED9-E5309C566224}"/>
    <cellStyle name="Normal 2 54" xfId="15190" xr:uid="{0D06C356-BF6B-490C-A83D-A0D2A9F06DE6}"/>
    <cellStyle name="Normal 2 54 2" xfId="15191" xr:uid="{C7FF31D2-D83E-4713-8F40-73E52CF18708}"/>
    <cellStyle name="Normal 2 54 2 2" xfId="15192" xr:uid="{2CB044E0-F187-414C-B83E-6EBF1469235E}"/>
    <cellStyle name="Normal 2 54 2 3" xfId="15193" xr:uid="{90FDF3DA-592E-4198-8EC6-D4298C6AF9ED}"/>
    <cellStyle name="Normal 2 54 3" xfId="15194" xr:uid="{40989B93-3538-45A8-8F2F-D7183BEE84F0}"/>
    <cellStyle name="Normal 2 54 3 2" xfId="15195" xr:uid="{1469C04B-60A2-4182-A2CD-279E86743C81}"/>
    <cellStyle name="Normal 2 54 3 3" xfId="15196" xr:uid="{761451A4-02DA-4150-82CE-ABB435BB7E7A}"/>
    <cellStyle name="Normal 2 54 4" xfId="15197" xr:uid="{BE477EEE-D259-425C-B3BE-C808D07AAA8C}"/>
    <cellStyle name="Normal 2 54 5" xfId="15198" xr:uid="{C169CEA4-F19C-4F52-A401-D21F1C36A73D}"/>
    <cellStyle name="Normal 2 55" xfId="15199" xr:uid="{0DDCDB92-EAD3-4C56-B118-E302DFD3AC1D}"/>
    <cellStyle name="Normal 2 55 2" xfId="15200" xr:uid="{B8B5F059-2EC3-4446-B153-F989AD3F49A4}"/>
    <cellStyle name="Normal 2 55 2 2" xfId="15201" xr:uid="{89AA00BC-2239-49D9-96C3-EC787BE7735A}"/>
    <cellStyle name="Normal 2 55 2 3" xfId="15202" xr:uid="{4FEE55A5-353F-40A4-A561-63EB3E926799}"/>
    <cellStyle name="Normal 2 55 3" xfId="15203" xr:uid="{B905A473-E1C5-446A-9017-6FD9F90F2888}"/>
    <cellStyle name="Normal 2 55 3 2" xfId="15204" xr:uid="{D673900C-2264-458F-9275-121723EB59B6}"/>
    <cellStyle name="Normal 2 55 3 3" xfId="15205" xr:uid="{BAAEA5E7-4895-435F-9F6C-ACE4DB79667C}"/>
    <cellStyle name="Normal 2 55 4" xfId="15206" xr:uid="{859CD2EE-643C-4873-83EE-D48E71DB1FD9}"/>
    <cellStyle name="Normal 2 55 5" xfId="15207" xr:uid="{0EE7F013-B11B-4187-B308-E1F227911FD7}"/>
    <cellStyle name="Normal 2 56" xfId="15208" xr:uid="{25AAE975-EF14-442E-9116-D9312972A96A}"/>
    <cellStyle name="Normal 2 56 2" xfId="15209" xr:uid="{C0E5DDB5-60F3-4D02-AE96-C45158B46657}"/>
    <cellStyle name="Normal 2 56 2 2" xfId="15210" xr:uid="{2ABBD9C9-E7FE-4326-A598-11192F3F0B54}"/>
    <cellStyle name="Normal 2 56 2 3" xfId="15211" xr:uid="{AD27578B-E3EA-41B4-9B56-F0627D4A900E}"/>
    <cellStyle name="Normal 2 56 3" xfId="15212" xr:uid="{FA7A8729-FAA8-42A2-A0F7-6F37C33E54FA}"/>
    <cellStyle name="Normal 2 56 3 2" xfId="15213" xr:uid="{9B73C32F-425E-4E9B-831B-FECC8B27A274}"/>
    <cellStyle name="Normal 2 56 3 3" xfId="15214" xr:uid="{36F1AFA3-C43D-4BF8-A279-276049421958}"/>
    <cellStyle name="Normal 2 56 4" xfId="15215" xr:uid="{C1D605E7-7584-49F8-A76D-C768C7A58B3B}"/>
    <cellStyle name="Normal 2 56 5" xfId="15216" xr:uid="{A4198CBF-B02D-4A1A-94E7-FA555516A936}"/>
    <cellStyle name="Normal 2 57" xfId="15217" xr:uid="{4BE058CD-F6F3-4025-8308-E693D0F93FA8}"/>
    <cellStyle name="Normal 2 57 2" xfId="15218" xr:uid="{EEA2FBF0-3F6E-4535-8E7F-6399BAD3DDBB}"/>
    <cellStyle name="Normal 2 57 2 2" xfId="15219" xr:uid="{8A348930-89B7-41E0-851B-B46A32423681}"/>
    <cellStyle name="Normal 2 57 2 3" xfId="15220" xr:uid="{3BCC44FB-2688-44D9-989B-434BFD86CE1C}"/>
    <cellStyle name="Normal 2 57 3" xfId="15221" xr:uid="{D7846941-EFCB-43DE-99CF-8ADD2BD8722F}"/>
    <cellStyle name="Normal 2 57 3 2" xfId="15222" xr:uid="{2D2D5358-4C03-4B55-AC32-F1BDAB109B4E}"/>
    <cellStyle name="Normal 2 57 3 3" xfId="15223" xr:uid="{A75F0B53-D971-4463-B439-095767E4A3F5}"/>
    <cellStyle name="Normal 2 57 4" xfId="15224" xr:uid="{76A6BD06-72F0-4F9E-9889-FA174C965F2A}"/>
    <cellStyle name="Normal 2 57 5" xfId="15225" xr:uid="{49939F23-7EFB-44A0-BAB3-014E89078224}"/>
    <cellStyle name="Normal 2 58" xfId="15226" xr:uid="{678E8AF2-65FC-40C3-B578-6FC4208370C2}"/>
    <cellStyle name="Normal 2 58 2" xfId="15227" xr:uid="{C744060C-F65F-47AC-8169-ACAEACA90581}"/>
    <cellStyle name="Normal 2 58 2 2" xfId="15228" xr:uid="{CC7F53CB-1FDE-44AD-959C-7D725A859B7D}"/>
    <cellStyle name="Normal 2 58 2 3" xfId="15229" xr:uid="{971044F0-F00F-4F48-B219-888603871C45}"/>
    <cellStyle name="Normal 2 58 3" xfId="15230" xr:uid="{17B2E602-23FC-4A54-A6B4-85C6674B3F1C}"/>
    <cellStyle name="Normal 2 58 3 2" xfId="15231" xr:uid="{45134260-681D-49E7-915B-008A0D5A7907}"/>
    <cellStyle name="Normal 2 58 3 3" xfId="15232" xr:uid="{4C2CD6E9-E14E-4163-84A8-92001CCC29BA}"/>
    <cellStyle name="Normal 2 58 4" xfId="15233" xr:uid="{9835F9EE-B933-4219-AD0F-520F3228B32D}"/>
    <cellStyle name="Normal 2 58 5" xfId="15234" xr:uid="{EC09BE58-7860-407E-BA8E-80D53CDA7239}"/>
    <cellStyle name="Normal 2 59" xfId="15235" xr:uid="{EE32784C-1C77-4A83-9720-7902FF272E6E}"/>
    <cellStyle name="Normal 2 59 2" xfId="15236" xr:uid="{59F1ACAF-1B03-4AB8-A7DA-24AFA1F85B90}"/>
    <cellStyle name="Normal 2 59 2 2" xfId="15237" xr:uid="{E6344AC0-215A-411A-B7F1-D49D5F815172}"/>
    <cellStyle name="Normal 2 59 2 3" xfId="15238" xr:uid="{3A4B1E04-26E2-4396-95A4-BCEE1DB10C3D}"/>
    <cellStyle name="Normal 2 59 3" xfId="15239" xr:uid="{D84DAC9F-A5E3-4FD7-B6C9-4D81B126520E}"/>
    <cellStyle name="Normal 2 59 3 2" xfId="15240" xr:uid="{A2F812AF-F1F1-4F07-B520-9A9FF14505D4}"/>
    <cellStyle name="Normal 2 59 3 3" xfId="15241" xr:uid="{0E127D6A-6484-448B-98E7-7B0EE52D2BA7}"/>
    <cellStyle name="Normal 2 59 4" xfId="15242" xr:uid="{FB835292-4BD6-45AF-8944-519B5E37689C}"/>
    <cellStyle name="Normal 2 59 5" xfId="15243" xr:uid="{1C21FFBD-6C06-4625-A893-0862C5A612BF}"/>
    <cellStyle name="Normal 2 6" xfId="15244" xr:uid="{42FADFAE-D151-4A97-A209-6113FFAB3527}"/>
    <cellStyle name="Normal 2 6 2" xfId="15245" xr:uid="{7BCF72FC-CAB1-4606-8645-A7BBB1DEF7D1}"/>
    <cellStyle name="Normal 2 6 2 2" xfId="15246" xr:uid="{C46A0D10-7F7E-46B7-AADF-D9E5E94A5922}"/>
    <cellStyle name="Normal 2 6 2 3" xfId="15247" xr:uid="{BC3AB02E-19A2-44E1-A5A3-8628DF35CEC8}"/>
    <cellStyle name="Normal 2 6 3" xfId="15248" xr:uid="{27AC8659-DFD2-4652-9DEF-E3C11A98D265}"/>
    <cellStyle name="Normal 2 6 3 2" xfId="15249" xr:uid="{CA978161-63A0-433B-B32A-C9E74687A850}"/>
    <cellStyle name="Normal 2 6 3 3" xfId="15250" xr:uid="{82E5639E-CC03-4A01-800E-348865934287}"/>
    <cellStyle name="Normal 2 6 4" xfId="15251" xr:uid="{3F53B2F1-EF67-4676-8984-D2AE10EF3735}"/>
    <cellStyle name="Normal 2 6 5" xfId="15252" xr:uid="{2360E9AE-299D-4DCD-A53C-506E80CCDAEF}"/>
    <cellStyle name="Normal 2 60" xfId="15253" xr:uid="{8C489383-02AF-4117-9EFB-943C98BF909C}"/>
    <cellStyle name="Normal 2 60 2" xfId="15254" xr:uid="{743C5EBF-9645-480E-AE83-8EEB043DCBB5}"/>
    <cellStyle name="Normal 2 60 2 2" xfId="15255" xr:uid="{FBD640AA-C51D-48DC-98AA-F5F070B8B39A}"/>
    <cellStyle name="Normal 2 60 2 3" xfId="15256" xr:uid="{B0EF94A2-0870-4969-B3D9-B162109F5B64}"/>
    <cellStyle name="Normal 2 60 3" xfId="15257" xr:uid="{BB97BF11-5EE1-4E5D-B53D-4901B7B92AF0}"/>
    <cellStyle name="Normal 2 60 3 2" xfId="15258" xr:uid="{480E1140-539D-4C63-A40E-646888E19205}"/>
    <cellStyle name="Normal 2 60 3 3" xfId="15259" xr:uid="{B21E8FBA-6382-4211-8043-E67F00211CD7}"/>
    <cellStyle name="Normal 2 60 4" xfId="15260" xr:uid="{870FE466-789B-4F7E-ADF0-996CA3DA28DC}"/>
    <cellStyle name="Normal 2 60 5" xfId="15261" xr:uid="{4B6A79D7-D89E-41ED-9C2F-922B20EF2EFD}"/>
    <cellStyle name="Normal 2 61" xfId="15262" xr:uid="{E1CFBC47-E912-4832-BB39-425EF588708F}"/>
    <cellStyle name="Normal 2 61 2" xfId="15263" xr:uid="{18F94D99-C3C4-44C4-A679-40258764B168}"/>
    <cellStyle name="Normal 2 61 2 2" xfId="15264" xr:uid="{AD871F85-3D2A-4F41-B77B-D09C2501919B}"/>
    <cellStyle name="Normal 2 61 2 3" xfId="15265" xr:uid="{05D1B9A6-B8CF-4AC5-9FAF-1F59947D91DF}"/>
    <cellStyle name="Normal 2 61 3" xfId="15266" xr:uid="{2EE02569-FC06-4F55-A91A-FD8E365F3306}"/>
    <cellStyle name="Normal 2 61 3 2" xfId="15267" xr:uid="{FC8496DE-0A58-436E-B721-D54C166DAE79}"/>
    <cellStyle name="Normal 2 61 3 3" xfId="15268" xr:uid="{DAE27484-5DCE-4720-8BCA-AC7BBEFF5896}"/>
    <cellStyle name="Normal 2 61 4" xfId="15269" xr:uid="{16242477-2909-46D6-8333-D101544CC4D2}"/>
    <cellStyle name="Normal 2 61 5" xfId="15270" xr:uid="{99C42DDE-06BB-4A55-B02F-58DB090D8C61}"/>
    <cellStyle name="Normal 2 62" xfId="15271" xr:uid="{B70B0094-0817-4018-8869-629138BE3F5D}"/>
    <cellStyle name="Normal 2 62 2" xfId="15272" xr:uid="{71F9A131-1F82-4DD1-AB54-E2F0FF750F71}"/>
    <cellStyle name="Normal 2 62 2 2" xfId="15273" xr:uid="{EBE3F372-C75E-45D8-8594-ED219CF401A7}"/>
    <cellStyle name="Normal 2 62 2 3" xfId="15274" xr:uid="{15C2FE8E-2866-4379-B5DD-1B85C8156F68}"/>
    <cellStyle name="Normal 2 62 3" xfId="15275" xr:uid="{2D99E270-B740-4689-819A-645E8CF6058C}"/>
    <cellStyle name="Normal 2 62 3 2" xfId="15276" xr:uid="{1F3EC09D-8FA9-4935-96DD-9E295354D92A}"/>
    <cellStyle name="Normal 2 62 3 3" xfId="15277" xr:uid="{C429E011-2859-400A-B60E-BFF990F33430}"/>
    <cellStyle name="Normal 2 62 4" xfId="15278" xr:uid="{C7326424-AB28-4E22-9CDC-B71B62610AE5}"/>
    <cellStyle name="Normal 2 62 5" xfId="15279" xr:uid="{5BC45429-3E53-47D2-8A25-5384B2BF3DAB}"/>
    <cellStyle name="Normal 2 63" xfId="15280" xr:uid="{F0873661-0845-4C7D-B6AC-C7B69E37E6AA}"/>
    <cellStyle name="Normal 2 63 2" xfId="15281" xr:uid="{6B72E267-CE4F-49EF-83BD-B8C8DCBF9FE9}"/>
    <cellStyle name="Normal 2 63 2 2" xfId="15282" xr:uid="{CD878788-F626-4A4C-972A-4ADC2671BC7F}"/>
    <cellStyle name="Normal 2 63 2 3" xfId="15283" xr:uid="{2F509051-3818-44B7-B83E-B0CD996D3B6F}"/>
    <cellStyle name="Normal 2 63 3" xfId="15284" xr:uid="{3BB94DDF-AC30-4DCF-AC84-B19651B12739}"/>
    <cellStyle name="Normal 2 63 3 2" xfId="15285" xr:uid="{11A3C7B8-36D8-42B9-90F4-EA0CD425FC76}"/>
    <cellStyle name="Normal 2 63 3 3" xfId="15286" xr:uid="{A85BFDAB-6461-446B-B560-4AE14DE537EE}"/>
    <cellStyle name="Normal 2 63 4" xfId="15287" xr:uid="{BC2771DE-138F-42B9-870F-8137D1E0E31D}"/>
    <cellStyle name="Normal 2 63 5" xfId="15288" xr:uid="{39035FBF-3AFD-44A4-BBC4-2ECD8657A048}"/>
    <cellStyle name="Normal 2 64" xfId="15289" xr:uid="{CB8E8BDF-743B-4770-8183-9B3D952155B0}"/>
    <cellStyle name="Normal 2 64 2" xfId="15290" xr:uid="{9A05CFE5-A801-4992-B228-0D3B3C1B5612}"/>
    <cellStyle name="Normal 2 64 2 2" xfId="15291" xr:uid="{25EF37E0-E5DF-4B8D-BE00-E9FBE01252D9}"/>
    <cellStyle name="Normal 2 64 2 3" xfId="15292" xr:uid="{B7AA293C-1B1A-4648-9CA6-E4B9666BD237}"/>
    <cellStyle name="Normal 2 64 3" xfId="15293" xr:uid="{15F5D5F5-175A-4F55-A316-93A5B7D0CE93}"/>
    <cellStyle name="Normal 2 64 3 2" xfId="15294" xr:uid="{F53B3CEA-6F1D-4DB8-8051-54D8542F1AA8}"/>
    <cellStyle name="Normal 2 64 3 3" xfId="15295" xr:uid="{672BB690-963A-4E6C-960D-8CF06856A491}"/>
    <cellStyle name="Normal 2 64 4" xfId="15296" xr:uid="{73378D54-0B8C-491C-A3A4-9D1196CF178B}"/>
    <cellStyle name="Normal 2 64 5" xfId="15297" xr:uid="{2EB46EB9-61AA-493D-A6E5-512F05044A15}"/>
    <cellStyle name="Normal 2 65" xfId="15298" xr:uid="{12C745E6-C1B3-493C-A4FF-E0017BC0DD96}"/>
    <cellStyle name="Normal 2 65 2" xfId="15299" xr:uid="{745BF454-EB98-4BDD-BBE2-0632E7FA36CE}"/>
    <cellStyle name="Normal 2 65 2 2" xfId="15300" xr:uid="{77ACAE5B-23FC-4C10-A5BD-F536EBD9E807}"/>
    <cellStyle name="Normal 2 65 2 3" xfId="15301" xr:uid="{456D69FF-AC50-49A0-924F-9D288C9CC079}"/>
    <cellStyle name="Normal 2 65 3" xfId="15302" xr:uid="{4ECA844B-18DF-453E-8098-5E6B285D8177}"/>
    <cellStyle name="Normal 2 65 3 2" xfId="15303" xr:uid="{A942981B-66D8-4959-8A5D-AC35748A3EDD}"/>
    <cellStyle name="Normal 2 65 3 3" xfId="15304" xr:uid="{07E0EFA4-44B0-47F7-B401-4D7EB04CF100}"/>
    <cellStyle name="Normal 2 65 4" xfId="15305" xr:uid="{332D06CB-F8B6-493C-B908-0514232E5F37}"/>
    <cellStyle name="Normal 2 65 5" xfId="15306" xr:uid="{1B44986D-C0A3-4403-91ED-E039E1CEF78F}"/>
    <cellStyle name="Normal 2 66" xfId="15307" xr:uid="{E8557B1E-E301-47CA-98C0-5786B4B0B9EE}"/>
    <cellStyle name="Normal 2 66 2" xfId="15308" xr:uid="{A5341436-3A24-417B-A8F5-5F66D8C7455A}"/>
    <cellStyle name="Normal 2 66 2 2" xfId="15309" xr:uid="{55F02EC1-47B7-4F39-9DE8-DFA7F22F0053}"/>
    <cellStyle name="Normal 2 66 2 3" xfId="15310" xr:uid="{4EA9B282-9BB1-46FE-8A62-84321BBD860C}"/>
    <cellStyle name="Normal 2 66 3" xfId="15311" xr:uid="{F446BF45-B30D-4FF5-B63F-710137126CFA}"/>
    <cellStyle name="Normal 2 66 3 2" xfId="15312" xr:uid="{62FDFC86-3625-4327-B011-BBF1E0B8C68B}"/>
    <cellStyle name="Normal 2 66 3 3" xfId="15313" xr:uid="{9E07CB8A-D055-4253-80F3-BBB5D6445FB5}"/>
    <cellStyle name="Normal 2 66 4" xfId="15314" xr:uid="{F9EBB014-F9D4-475E-88A2-CEE5408FA4B2}"/>
    <cellStyle name="Normal 2 66 5" xfId="15315" xr:uid="{BB815F43-3DE3-42B1-9718-EF9B37DC0932}"/>
    <cellStyle name="Normal 2 67" xfId="15316" xr:uid="{642A17B8-21F4-4AB8-A3ED-5483A02B9849}"/>
    <cellStyle name="Normal 2 67 2" xfId="15317" xr:uid="{115E1DDC-0C22-48F9-A1FE-3819A5D78E2D}"/>
    <cellStyle name="Normal 2 67 2 2" xfId="15318" xr:uid="{04FF3397-5444-4107-B23D-CCBFC7555C70}"/>
    <cellStyle name="Normal 2 67 2 3" xfId="15319" xr:uid="{9EB6B15A-DB3E-40D4-915F-15662A74B8EC}"/>
    <cellStyle name="Normal 2 67 3" xfId="15320" xr:uid="{654756D9-FD31-432B-82D6-7E6DCA9504C9}"/>
    <cellStyle name="Normal 2 67 3 2" xfId="15321" xr:uid="{EFE9EF26-DF80-4E4F-A871-F2C1E8799D33}"/>
    <cellStyle name="Normal 2 67 3 3" xfId="15322" xr:uid="{DC26B18D-5BDA-4DE8-98B3-82AB78750101}"/>
    <cellStyle name="Normal 2 67 4" xfId="15323" xr:uid="{B5886D68-9805-47B7-933C-772E0D0A6D54}"/>
    <cellStyle name="Normal 2 67 5" xfId="15324" xr:uid="{24567434-6881-47B4-AAD1-FF7F02932392}"/>
    <cellStyle name="Normal 2 68" xfId="15325" xr:uid="{6FA858F8-D447-43BB-9867-E36B8E78E147}"/>
    <cellStyle name="Normal 2 68 2" xfId="15326" xr:uid="{EE858A25-5095-4EB9-B756-1C8B5AE699B9}"/>
    <cellStyle name="Normal 2 68 2 2" xfId="15327" xr:uid="{5E969397-563F-4C16-AB97-BC418ABBCF24}"/>
    <cellStyle name="Normal 2 68 2 3" xfId="15328" xr:uid="{335C2D43-B819-4640-ACF8-648FE7700304}"/>
    <cellStyle name="Normal 2 68 3" xfId="15329" xr:uid="{33D6440B-8A60-41E3-B59F-F9D69FCC7D78}"/>
    <cellStyle name="Normal 2 68 3 2" xfId="15330" xr:uid="{1058AD95-F0FE-4D21-BEB3-13372C8A5382}"/>
    <cellStyle name="Normal 2 68 3 3" xfId="15331" xr:uid="{C6371FB2-82B3-42D6-BD9A-DC79D2B67400}"/>
    <cellStyle name="Normal 2 68 4" xfId="15332" xr:uid="{1953E149-E92A-4E80-A931-6A76EA0F9EA6}"/>
    <cellStyle name="Normal 2 68 5" xfId="15333" xr:uid="{5C36DC3E-0D3F-469D-A3D3-3A39B27FE31E}"/>
    <cellStyle name="Normal 2 69" xfId="15334" xr:uid="{0FFDD34A-4CFD-4DE1-9A45-4BA28A57D632}"/>
    <cellStyle name="Normal 2 69 2" xfId="15335" xr:uid="{E24D24E3-B168-4535-BBFD-D830DFD0E4B5}"/>
    <cellStyle name="Normal 2 69 2 2" xfId="15336" xr:uid="{16298E73-1690-4AF2-95FC-68F4B3D30035}"/>
    <cellStyle name="Normal 2 69 2 3" xfId="15337" xr:uid="{DFE544A6-A83B-4BB6-BAA9-2471EAB258EC}"/>
    <cellStyle name="Normal 2 69 3" xfId="15338" xr:uid="{06753548-0D1B-49E1-B70E-1F90066780F7}"/>
    <cellStyle name="Normal 2 69 3 2" xfId="15339" xr:uid="{C8E110AB-5B06-49D1-B08C-E88F9C187867}"/>
    <cellStyle name="Normal 2 69 3 3" xfId="15340" xr:uid="{F6FE85A5-2C4F-49C8-AD58-91593159DDD9}"/>
    <cellStyle name="Normal 2 69 4" xfId="15341" xr:uid="{B1A3CA5D-AA61-41EF-AFB4-AC3390C32B70}"/>
    <cellStyle name="Normal 2 69 5" xfId="15342" xr:uid="{F3078BB9-1E20-45A5-9FC6-F7B445C067A6}"/>
    <cellStyle name="Normal 2 7" xfId="15343" xr:uid="{48560EDD-BBF5-42A1-8212-F9D5F3509FFB}"/>
    <cellStyle name="Normal 2 7 2" xfId="15344" xr:uid="{32C57EE6-DB76-4154-B6CF-8D7D6BFB0FE9}"/>
    <cellStyle name="Normal 2 7 2 2" xfId="15345" xr:uid="{8AF64494-271D-4FE7-A6DA-08686E8BCDC7}"/>
    <cellStyle name="Normal 2 7 2 3" xfId="15346" xr:uid="{DE571DE2-E9FC-44D0-912E-14DA1B92D041}"/>
    <cellStyle name="Normal 2 7 3" xfId="15347" xr:uid="{82862CEB-15E9-42A2-A6CD-62CB7041445D}"/>
    <cellStyle name="Normal 2 7 3 2" xfId="15348" xr:uid="{6355DDEF-3A4B-4E0A-8D7E-6AC1E8102EA9}"/>
    <cellStyle name="Normal 2 7 3 3" xfId="15349" xr:uid="{531348C7-29B1-4CCA-B728-DD85265E9817}"/>
    <cellStyle name="Normal 2 7 4" xfId="15350" xr:uid="{76074C80-1EA2-4CBE-A28F-59947E0E7B5A}"/>
    <cellStyle name="Normal 2 7 5" xfId="15351" xr:uid="{79246738-60E7-45F5-9BD1-936622277EEF}"/>
    <cellStyle name="Normal 2 70" xfId="15352" xr:uid="{5C4D6377-87D6-473B-90B8-17469B566B59}"/>
    <cellStyle name="Normal 2 70 2" xfId="15353" xr:uid="{53B9084C-EC0B-492F-B64C-DC89B3A7AEDA}"/>
    <cellStyle name="Normal 2 70 2 2" xfId="15354" xr:uid="{F84C176A-AB51-4709-9BA4-CA635CA45FC8}"/>
    <cellStyle name="Normal 2 70 2 3" xfId="15355" xr:uid="{8A56BE92-F079-4D8F-B29D-518CF82C52CC}"/>
    <cellStyle name="Normal 2 70 3" xfId="15356" xr:uid="{F264E562-3842-4823-BB8F-923CFB51A02E}"/>
    <cellStyle name="Normal 2 70 3 2" xfId="15357" xr:uid="{B55178CC-59E3-461C-8BEF-5274804F76C7}"/>
    <cellStyle name="Normal 2 70 3 3" xfId="15358" xr:uid="{99325DBA-AFE5-4EA5-A7DA-6A6EA5F11C9E}"/>
    <cellStyle name="Normal 2 70 4" xfId="15359" xr:uid="{3D8E8015-2B5B-47B0-B4FF-DA78198CE841}"/>
    <cellStyle name="Normal 2 70 5" xfId="15360" xr:uid="{6816D479-A6DF-4656-9921-FAAE0C4F5D6A}"/>
    <cellStyle name="Normal 2 71" xfId="15361" xr:uid="{F8661AE5-9BF1-4DB6-AC36-1CD8A6B376F5}"/>
    <cellStyle name="Normal 2 71 2" xfId="15362" xr:uid="{90F602FB-7259-4E4A-A0CD-FAB84C6D3A4A}"/>
    <cellStyle name="Normal 2 71 2 2" xfId="15363" xr:uid="{763C763E-F11F-49F3-BE99-F079B3C9A215}"/>
    <cellStyle name="Normal 2 71 2 3" xfId="15364" xr:uid="{25EE73B3-B9CB-4385-AC00-DEED46C36430}"/>
    <cellStyle name="Normal 2 71 3" xfId="15365" xr:uid="{17F63ED5-4AD0-43AC-852D-84D01EC5D9B0}"/>
    <cellStyle name="Normal 2 71 3 2" xfId="15366" xr:uid="{DDB6253E-4518-4DBE-9E46-9F673D40DDB2}"/>
    <cellStyle name="Normal 2 71 3 3" xfId="15367" xr:uid="{93BF4F3E-CC2D-4F93-BF15-148FCEDCFC48}"/>
    <cellStyle name="Normal 2 71 4" xfId="15368" xr:uid="{AA864DAB-C45F-4A4E-BF45-45D1C8A804E2}"/>
    <cellStyle name="Normal 2 71 5" xfId="15369" xr:uid="{4F455A0D-35F1-48B4-BA50-36B8FD3621FE}"/>
    <cellStyle name="Normal 2 72" xfId="15370" xr:uid="{886FEF78-CD49-4F38-AFE2-C1A7A9977AE8}"/>
    <cellStyle name="Normal 2 72 2" xfId="15371" xr:uid="{9BCFE64B-641F-4871-B9EE-E5BF2468B653}"/>
    <cellStyle name="Normal 2 72 2 2" xfId="15372" xr:uid="{527A6391-CA2B-45FB-8E59-1DD9F016B1B9}"/>
    <cellStyle name="Normal 2 72 2 3" xfId="15373" xr:uid="{F4AC9B30-4B42-4990-A1E4-C91161301A91}"/>
    <cellStyle name="Normal 2 72 3" xfId="15374" xr:uid="{81C475BE-A927-4CFE-9E58-3762D39FA13D}"/>
    <cellStyle name="Normal 2 72 3 2" xfId="15375" xr:uid="{96689B29-9A85-4715-954A-D4C48501EA5C}"/>
    <cellStyle name="Normal 2 72 3 3" xfId="15376" xr:uid="{1B9FDC1F-8587-4FF2-91DD-06DAC07A6CC6}"/>
    <cellStyle name="Normal 2 72 4" xfId="15377" xr:uid="{96466A83-4D2E-44E5-9B6B-35FEB52F5565}"/>
    <cellStyle name="Normal 2 72 5" xfId="15378" xr:uid="{6EEE6FB2-0795-427E-B264-61B595663DBA}"/>
    <cellStyle name="Normal 2 73" xfId="15379" xr:uid="{C12D87FF-046F-42EC-83B5-B25A5DDC250A}"/>
    <cellStyle name="Normal 2 73 2" xfId="15380" xr:uid="{2185E5CB-DBDA-4DE5-97E8-C12B2E7C23A1}"/>
    <cellStyle name="Normal 2 73 2 2" xfId="15381" xr:uid="{685B4C2C-7AD8-4EB0-AE52-8301FF19BF6D}"/>
    <cellStyle name="Normal 2 73 2 3" xfId="15382" xr:uid="{D8639C80-45F5-4307-BBA8-47A1816AB413}"/>
    <cellStyle name="Normal 2 73 3" xfId="15383" xr:uid="{6B1CF9CF-F401-4603-9B08-561B935268C0}"/>
    <cellStyle name="Normal 2 73 3 2" xfId="15384" xr:uid="{B7E1CC33-3D86-485B-B876-CD780EE44C6B}"/>
    <cellStyle name="Normal 2 73 3 3" xfId="15385" xr:uid="{2FBFD070-E4DD-45DA-B1D5-BD4C4FBCF6F9}"/>
    <cellStyle name="Normal 2 73 4" xfId="15386" xr:uid="{4574176D-CD88-4887-8A1E-A0D8AA736173}"/>
    <cellStyle name="Normal 2 73 5" xfId="15387" xr:uid="{23178ADC-53C0-4775-938F-3A5851B6FA1D}"/>
    <cellStyle name="Normal 2 74" xfId="15388" xr:uid="{A3AABC04-CC2B-4D2D-89FB-6AA67E54A106}"/>
    <cellStyle name="Normal 2 74 2" xfId="15389" xr:uid="{15A8AA13-EB73-4825-84F9-EDDC16FBF9C8}"/>
    <cellStyle name="Normal 2 74 2 2" xfId="15390" xr:uid="{A8E83151-8678-461F-AD64-E8FEDBCE3E1F}"/>
    <cellStyle name="Normal 2 74 2 3" xfId="15391" xr:uid="{6BCA6133-38AA-4B34-8CE6-E37F430064F1}"/>
    <cellStyle name="Normal 2 74 3" xfId="15392" xr:uid="{30192F50-283E-4EAB-9D3A-CD5184F5D134}"/>
    <cellStyle name="Normal 2 74 3 2" xfId="15393" xr:uid="{885E11E0-3D59-41FC-A1DB-9FE1BCE566CE}"/>
    <cellStyle name="Normal 2 74 3 3" xfId="15394" xr:uid="{919ACF45-135F-43B4-BB99-CEC32E96411F}"/>
    <cellStyle name="Normal 2 74 4" xfId="15395" xr:uid="{0C255391-121C-4BD9-9CBC-E222DA29E1A5}"/>
    <cellStyle name="Normal 2 74 5" xfId="15396" xr:uid="{7D0B5946-76A4-44ED-A9AE-21EB79B56B50}"/>
    <cellStyle name="Normal 2 75" xfId="15397" xr:uid="{8D8CB8E8-24A3-4E27-AFC9-762C7EA8A42E}"/>
    <cellStyle name="Normal 2 75 2" xfId="15398" xr:uid="{8684D99D-D6CF-459C-B887-711533B36463}"/>
    <cellStyle name="Normal 2 75 2 2" xfId="15399" xr:uid="{19A9E94C-0FEE-4747-B898-52794AF347CA}"/>
    <cellStyle name="Normal 2 75 2 3" xfId="15400" xr:uid="{B632EC9A-7B3C-4F9F-9F7C-90EABA448E29}"/>
    <cellStyle name="Normal 2 75 3" xfId="15401" xr:uid="{14988452-715B-40AB-A906-49C565F07990}"/>
    <cellStyle name="Normal 2 75 3 2" xfId="15402" xr:uid="{FFF5223E-8733-4EE4-8CBC-3F083B84A42C}"/>
    <cellStyle name="Normal 2 75 3 3" xfId="15403" xr:uid="{3796CE54-05B6-4796-AE0D-C918CC270712}"/>
    <cellStyle name="Normal 2 75 4" xfId="15404" xr:uid="{821DB67C-7A78-4C66-9C5D-450323670B26}"/>
    <cellStyle name="Normal 2 75 5" xfId="15405" xr:uid="{708D6247-70FE-46FA-A218-68E804DDF9DD}"/>
    <cellStyle name="Normal 2 76" xfId="15406" xr:uid="{503B843C-1234-4DFE-9786-82F4335428FA}"/>
    <cellStyle name="Normal 2 76 2" xfId="15407" xr:uid="{A31CCF60-4B63-4033-837F-B1238BD8ED5E}"/>
    <cellStyle name="Normal 2 76 2 2" xfId="15408" xr:uid="{F17B0D3D-08F9-4FAE-A415-03BF46E0296F}"/>
    <cellStyle name="Normal 2 76 2 3" xfId="15409" xr:uid="{7A04C5E4-3750-4AC6-8B4C-DEE703CD7EA6}"/>
    <cellStyle name="Normal 2 76 3" xfId="15410" xr:uid="{9E2A476B-E9AB-4443-94EB-3AC522A0EB60}"/>
    <cellStyle name="Normal 2 76 3 2" xfId="15411" xr:uid="{286EB1A4-5C18-4395-88B5-C9EBDDBE80C2}"/>
    <cellStyle name="Normal 2 76 3 3" xfId="15412" xr:uid="{575DBAF2-E97E-4F69-868E-572873414536}"/>
    <cellStyle name="Normal 2 76 4" xfId="15413" xr:uid="{C1C2F0A2-61EE-466E-BD80-02B3C914753C}"/>
    <cellStyle name="Normal 2 76 5" xfId="15414" xr:uid="{2B38AADA-DF31-4E98-B1A8-BBF9F0609C57}"/>
    <cellStyle name="Normal 2 77" xfId="15415" xr:uid="{25E5AF51-FD2D-476F-A1C8-EB04F751A428}"/>
    <cellStyle name="Normal 2 77 2" xfId="15416" xr:uid="{67AB9D00-C5FA-4723-BF47-52CAA54E29DB}"/>
    <cellStyle name="Normal 2 77 2 2" xfId="15417" xr:uid="{E7D7DFF0-9D90-497E-83E7-00D1388D5420}"/>
    <cellStyle name="Normal 2 77 2 3" xfId="15418" xr:uid="{305B3823-AA40-4EA6-B94F-6FA867271D5F}"/>
    <cellStyle name="Normal 2 77 3" xfId="15419" xr:uid="{D15EF055-3F3B-4416-9DFE-30AB65C4792E}"/>
    <cellStyle name="Normal 2 77 3 2" xfId="15420" xr:uid="{071E2E6A-E0A1-4C33-9AB9-7BA242841A1D}"/>
    <cellStyle name="Normal 2 77 3 3" xfId="15421" xr:uid="{520461EE-F9DA-4F16-AAAD-C11FB0C549F2}"/>
    <cellStyle name="Normal 2 77 4" xfId="15422" xr:uid="{44C7FADF-FAF7-481D-9296-CE741469A93D}"/>
    <cellStyle name="Normal 2 77 5" xfId="15423" xr:uid="{43BF0B7F-4DA6-4F30-8798-EAC4FF611DD0}"/>
    <cellStyle name="Normal 2 78" xfId="15424" xr:uid="{CCA3EACA-4813-4266-AD14-8CBC61A9AECD}"/>
    <cellStyle name="Normal 2 78 2" xfId="15425" xr:uid="{274A48A0-29C2-4F4D-B908-0DAEF4C59F28}"/>
    <cellStyle name="Normal 2 78 2 2" xfId="15426" xr:uid="{6F43BB49-1620-4C17-B755-0A0731E4C509}"/>
    <cellStyle name="Normal 2 78 2 3" xfId="15427" xr:uid="{7CB4BFC3-D730-42D9-AA7E-F4428BE13232}"/>
    <cellStyle name="Normal 2 78 3" xfId="15428" xr:uid="{D4EABB1E-9AB7-4D0F-B466-CF65302CA734}"/>
    <cellStyle name="Normal 2 78 3 2" xfId="15429" xr:uid="{81143A05-FA27-44FA-AE9D-76F33AB9AACF}"/>
    <cellStyle name="Normal 2 78 3 3" xfId="15430" xr:uid="{40F23BCE-D11F-4A2C-B9C5-22027AB03C65}"/>
    <cellStyle name="Normal 2 78 4" xfId="15431" xr:uid="{80E89BB6-21CD-4256-AFAD-283561B854BC}"/>
    <cellStyle name="Normal 2 78 5" xfId="15432" xr:uid="{5B7FDCC6-18C4-4C27-A772-37A2FB24E03E}"/>
    <cellStyle name="Normal 2 79" xfId="15433" xr:uid="{3BB42A2E-290F-42E7-ACF1-1829BB156C1F}"/>
    <cellStyle name="Normal 2 79 2" xfId="15434" xr:uid="{4796F423-F84A-4DD3-8768-3BDDB5E18951}"/>
    <cellStyle name="Normal 2 79 2 2" xfId="15435" xr:uid="{50389BDA-8201-4784-B1F0-A8E573DB0A7D}"/>
    <cellStyle name="Normal 2 79 2 3" xfId="15436" xr:uid="{58B10952-D6CA-4762-8A53-F68B9B6A2C7A}"/>
    <cellStyle name="Normal 2 79 3" xfId="15437" xr:uid="{E0010315-82DC-434E-9BB0-271E1AFCB102}"/>
    <cellStyle name="Normal 2 79 3 2" xfId="15438" xr:uid="{13F41490-9A23-4CC6-B488-8B8AC6FBC454}"/>
    <cellStyle name="Normal 2 79 3 3" xfId="15439" xr:uid="{3DFAC6EC-E1E7-42AB-9979-ABC918307C84}"/>
    <cellStyle name="Normal 2 79 4" xfId="15440" xr:uid="{245778D8-D299-44CF-86F9-9DDBF66DE7E0}"/>
    <cellStyle name="Normal 2 79 5" xfId="15441" xr:uid="{9C012B27-6EB0-4C52-B03A-C7A4044F086C}"/>
    <cellStyle name="Normal 2 8" xfId="15442" xr:uid="{A6B51F7B-6A53-40F7-80B4-C35EA7776CE4}"/>
    <cellStyle name="Normal 2 8 10" xfId="15443" xr:uid="{BEC0631E-F0A3-4D43-A290-792C817EC3B8}"/>
    <cellStyle name="Normal 2 8 10 2" xfId="15444" xr:uid="{9906EA51-A217-491C-B78F-13832A04B99A}"/>
    <cellStyle name="Normal 2 8 10 2 2" xfId="15445" xr:uid="{601C1ED1-4D71-4434-9244-3C5098A84E90}"/>
    <cellStyle name="Normal 2 8 10 2 3" xfId="15446" xr:uid="{37FF94CA-9C14-4014-843A-941B9A27B56E}"/>
    <cellStyle name="Normal 2 8 10 3" xfId="15447" xr:uid="{68171C92-6B8B-4919-9A01-440F4EDD8BE1}"/>
    <cellStyle name="Normal 2 8 10 3 2" xfId="15448" xr:uid="{AB6C3C42-B41D-47F6-B82C-A41BCAEC3BB2}"/>
    <cellStyle name="Normal 2 8 10 3 3" xfId="15449" xr:uid="{6678A92A-8843-49EB-86DD-5993E4DCB36C}"/>
    <cellStyle name="Normal 2 8 10 4" xfId="15450" xr:uid="{DA121CED-772F-45D8-B8D2-CC1FEA2CFD9F}"/>
    <cellStyle name="Normal 2 8 10 5" xfId="15451" xr:uid="{57FB04F7-ECC4-478F-ADB2-5173225A1D8C}"/>
    <cellStyle name="Normal 2 8 11" xfId="15452" xr:uid="{ED97ACC6-672A-451E-AF20-20708207A706}"/>
    <cellStyle name="Normal 2 8 11 2" xfId="15453" xr:uid="{89EC20F6-A843-4EB2-99AF-9EC375FBFA2B}"/>
    <cellStyle name="Normal 2 8 11 2 2" xfId="15454" xr:uid="{3C31A812-40D3-4E33-A6B4-BF9F540D70D6}"/>
    <cellStyle name="Normal 2 8 11 2 3" xfId="15455" xr:uid="{2D8DCBAE-BBF4-4001-B8AD-B35E16324341}"/>
    <cellStyle name="Normal 2 8 11 3" xfId="15456" xr:uid="{009F2AB4-4716-40FA-A86E-6623BD5BD218}"/>
    <cellStyle name="Normal 2 8 11 3 2" xfId="15457" xr:uid="{9B276C72-A374-44A7-BC20-FDE4407231FC}"/>
    <cellStyle name="Normal 2 8 11 3 3" xfId="15458" xr:uid="{52E08F35-B120-4AF3-BC2C-0B8CC3277D4F}"/>
    <cellStyle name="Normal 2 8 11 4" xfId="15459" xr:uid="{ED0D6E8B-6C4E-4F3C-B320-30B9FEE2263A}"/>
    <cellStyle name="Normal 2 8 11 5" xfId="15460" xr:uid="{F72F87CB-8930-4BAB-B1CC-B9A63799D0BD}"/>
    <cellStyle name="Normal 2 8 12" xfId="15461" xr:uid="{DCAE54BC-6244-4FC4-A719-65593EEEE065}"/>
    <cellStyle name="Normal 2 8 12 2" xfId="15462" xr:uid="{03867E49-9E3E-4158-8E57-4895A935BBB4}"/>
    <cellStyle name="Normal 2 8 12 2 2" xfId="15463" xr:uid="{B684AC83-ADF6-48D5-B05B-40EF478F2964}"/>
    <cellStyle name="Normal 2 8 12 2 3" xfId="15464" xr:uid="{C4763CED-196F-4A90-B47F-506384317EFB}"/>
    <cellStyle name="Normal 2 8 12 3" xfId="15465" xr:uid="{CE406D11-C48B-44F0-B445-38A6E609AE37}"/>
    <cellStyle name="Normal 2 8 12 3 2" xfId="15466" xr:uid="{729877AA-FC44-47C6-8AA9-830DDE162372}"/>
    <cellStyle name="Normal 2 8 12 3 3" xfId="15467" xr:uid="{FC008262-76B9-424A-BB9E-554D85FB9AD7}"/>
    <cellStyle name="Normal 2 8 12 4" xfId="15468" xr:uid="{87855003-36E5-469B-A4D9-DF0828F9BB25}"/>
    <cellStyle name="Normal 2 8 12 5" xfId="15469" xr:uid="{7A815EFE-53F6-409B-B2AE-E01F92C9E82D}"/>
    <cellStyle name="Normal 2 8 13" xfId="15470" xr:uid="{06301A31-5121-4DF6-849B-CE9DA640D043}"/>
    <cellStyle name="Normal 2 8 13 2" xfId="15471" xr:uid="{462CA81E-3624-473C-B8E7-C42F5B316633}"/>
    <cellStyle name="Normal 2 8 13 2 2" xfId="15472" xr:uid="{3929917E-0919-471C-A475-8C6BEE557814}"/>
    <cellStyle name="Normal 2 8 13 2 3" xfId="15473" xr:uid="{3ADA2F98-8D54-4173-B3C6-FE708FD178DF}"/>
    <cellStyle name="Normal 2 8 13 3" xfId="15474" xr:uid="{2158AC4E-2592-4442-A12F-4672FFF59DC4}"/>
    <cellStyle name="Normal 2 8 13 3 2" xfId="15475" xr:uid="{7A9B9B5E-3107-4212-846F-A8E46C93D30F}"/>
    <cellStyle name="Normal 2 8 13 3 3" xfId="15476" xr:uid="{F25C1949-0D23-422A-92C7-C8D762C292A3}"/>
    <cellStyle name="Normal 2 8 13 4" xfId="15477" xr:uid="{EB46399C-522F-4830-BB3F-9F27BA0A127F}"/>
    <cellStyle name="Normal 2 8 13 5" xfId="15478" xr:uid="{C7E2245D-544A-459E-B1C0-C3E8F3F92E3B}"/>
    <cellStyle name="Normal 2 8 14" xfId="15479" xr:uid="{B45AD5EA-2798-49B4-BCEF-AA47C153A566}"/>
    <cellStyle name="Normal 2 8 14 2" xfId="15480" xr:uid="{D0F9CF12-8C71-4621-82B1-C810DB9D9930}"/>
    <cellStyle name="Normal 2 8 14 2 2" xfId="15481" xr:uid="{59A6C260-4F54-40E2-B054-958C6BBB81A6}"/>
    <cellStyle name="Normal 2 8 14 2 3" xfId="15482" xr:uid="{3BF87377-0616-4829-8C1A-8DC54F224FB1}"/>
    <cellStyle name="Normal 2 8 14 3" xfId="15483" xr:uid="{2B2D85A0-7282-440D-966B-9124B4131321}"/>
    <cellStyle name="Normal 2 8 14 3 2" xfId="15484" xr:uid="{2F95DAAB-0E5C-46FE-BAD2-F0F4AE052B9C}"/>
    <cellStyle name="Normal 2 8 14 3 3" xfId="15485" xr:uid="{4A1AECAE-C436-478B-A64C-7D518D82FCDE}"/>
    <cellStyle name="Normal 2 8 14 4" xfId="15486" xr:uid="{B552D862-A942-481A-8D60-0F031200D98B}"/>
    <cellStyle name="Normal 2 8 14 5" xfId="15487" xr:uid="{019C996D-7C38-4D4E-B3C7-51644D55F677}"/>
    <cellStyle name="Normal 2 8 15" xfId="15488" xr:uid="{3E393528-3ACE-4C3B-B7C9-C71ED1A1B8D8}"/>
    <cellStyle name="Normal 2 8 15 2" xfId="15489" xr:uid="{8239378E-55E3-4534-A1A8-1DA20B704231}"/>
    <cellStyle name="Normal 2 8 15 2 2" xfId="15490" xr:uid="{E134D0EC-5BBF-4E6D-9C4C-E6DF473E9E21}"/>
    <cellStyle name="Normal 2 8 15 2 3" xfId="15491" xr:uid="{28EA1808-35FF-42DA-B8BB-B396A535F8F9}"/>
    <cellStyle name="Normal 2 8 15 3" xfId="15492" xr:uid="{487399EE-1114-4EE3-AF0F-75DA811ED681}"/>
    <cellStyle name="Normal 2 8 15 3 2" xfId="15493" xr:uid="{3D2EC0E0-45D5-43EF-9B0A-B3D9FD7FE9B4}"/>
    <cellStyle name="Normal 2 8 15 3 3" xfId="15494" xr:uid="{A5565C7B-63C1-41FA-AE7D-90B1AF58C223}"/>
    <cellStyle name="Normal 2 8 15 4" xfId="15495" xr:uid="{2C7B36D7-A041-42E0-9D50-D92737A14867}"/>
    <cellStyle name="Normal 2 8 15 5" xfId="15496" xr:uid="{1FD8ADF3-E1FD-4BCB-8A20-95FE8BD6952A}"/>
    <cellStyle name="Normal 2 8 16" xfId="15497" xr:uid="{681F07B5-49CA-4856-9AEE-38719050ED85}"/>
    <cellStyle name="Normal 2 8 16 2" xfId="15498" xr:uid="{C2BC12B7-D9D3-4B3D-BEEB-EE10FB4E3E93}"/>
    <cellStyle name="Normal 2 8 16 2 2" xfId="15499" xr:uid="{5D10B564-D2CA-4DC6-9EB8-959ACA780381}"/>
    <cellStyle name="Normal 2 8 16 2 3" xfId="15500" xr:uid="{59BB5044-0ADA-4E04-9DAB-C58011D0E187}"/>
    <cellStyle name="Normal 2 8 16 3" xfId="15501" xr:uid="{92510CAB-02B2-4F2D-A8C5-F1DA048B15A2}"/>
    <cellStyle name="Normal 2 8 16 3 2" xfId="15502" xr:uid="{91EA2AC0-BCFE-4774-A3A9-A9F0C06F3A79}"/>
    <cellStyle name="Normal 2 8 16 3 3" xfId="15503" xr:uid="{30ED21FB-71B9-417C-A0B9-BCC83C340857}"/>
    <cellStyle name="Normal 2 8 16 4" xfId="15504" xr:uid="{D9BBA996-731A-4F92-B83F-7077912DE4A3}"/>
    <cellStyle name="Normal 2 8 16 5" xfId="15505" xr:uid="{40F424E5-8099-42EE-9CB8-9B07BECADA6A}"/>
    <cellStyle name="Normal 2 8 17" xfId="15506" xr:uid="{76FF72A0-0DF0-4E52-BF4A-93829DEE3E1E}"/>
    <cellStyle name="Normal 2 8 17 2" xfId="15507" xr:uid="{7AFB1BB0-0E66-4AE5-9F7F-8E77B97392C7}"/>
    <cellStyle name="Normal 2 8 17 2 2" xfId="15508" xr:uid="{89060AF8-D00E-48F8-814B-D5A761F60CB8}"/>
    <cellStyle name="Normal 2 8 17 2 3" xfId="15509" xr:uid="{288B02C6-6768-4976-8A1C-0DF891E30B01}"/>
    <cellStyle name="Normal 2 8 17 3" xfId="15510" xr:uid="{12A60115-C038-43B2-B964-20A8AEB3B734}"/>
    <cellStyle name="Normal 2 8 17 3 2" xfId="15511" xr:uid="{D980765D-3284-45CF-B904-6DC93B7ADC3D}"/>
    <cellStyle name="Normal 2 8 17 3 3" xfId="15512" xr:uid="{E011C98D-4405-4E30-9391-570A781ACECE}"/>
    <cellStyle name="Normal 2 8 17 4" xfId="15513" xr:uid="{FFAE4733-7ED4-4CAB-B5B3-A41780F54146}"/>
    <cellStyle name="Normal 2 8 17 5" xfId="15514" xr:uid="{3555E521-8222-46DC-94F5-AF4973DA0E73}"/>
    <cellStyle name="Normal 2 8 18" xfId="15515" xr:uid="{89862E0B-010E-49DB-8E5E-59B30400BBAE}"/>
    <cellStyle name="Normal 2 8 18 2" xfId="15516" xr:uid="{C1810625-2823-4C34-918E-2C899AF72701}"/>
    <cellStyle name="Normal 2 8 18 2 2" xfId="15517" xr:uid="{BD27EEA8-FCE7-4975-8C6B-47B75167E5BC}"/>
    <cellStyle name="Normal 2 8 18 2 3" xfId="15518" xr:uid="{A945D769-3DAA-4480-8570-852C5EAF658C}"/>
    <cellStyle name="Normal 2 8 18 3" xfId="15519" xr:uid="{C7735A39-A78B-40A6-95E9-6150B96B2E9C}"/>
    <cellStyle name="Normal 2 8 18 3 2" xfId="15520" xr:uid="{481AE25F-14F0-4D11-AAC6-321645F1F2F6}"/>
    <cellStyle name="Normal 2 8 18 3 3" xfId="15521" xr:uid="{16044599-CE0B-4336-8BA8-C029EABAFDFD}"/>
    <cellStyle name="Normal 2 8 18 4" xfId="15522" xr:uid="{1AD9CE5B-EF11-43D8-BAC7-CB2740330308}"/>
    <cellStyle name="Normal 2 8 18 5" xfId="15523" xr:uid="{E30FD04B-56FA-49A6-A9D9-CC2E82D73E26}"/>
    <cellStyle name="Normal 2 8 19" xfId="15524" xr:uid="{8E855D8B-2A5A-4587-91EF-A0DE120AA7C8}"/>
    <cellStyle name="Normal 2 8 19 2" xfId="15525" xr:uid="{BF4D709E-0B7B-4497-9053-AEF935E7D4AD}"/>
    <cellStyle name="Normal 2 8 19 2 2" xfId="15526" xr:uid="{FDF22360-E3E7-400D-BC92-97C460D0287B}"/>
    <cellStyle name="Normal 2 8 19 2 3" xfId="15527" xr:uid="{FDCBFE01-7D49-4AD8-8010-07E4203D4179}"/>
    <cellStyle name="Normal 2 8 19 3" xfId="15528" xr:uid="{ED03620D-7816-4E7D-9F44-46F56641EBBF}"/>
    <cellStyle name="Normal 2 8 19 3 2" xfId="15529" xr:uid="{36EEC681-6FD4-4082-927C-7EE92B66D669}"/>
    <cellStyle name="Normal 2 8 19 3 3" xfId="15530" xr:uid="{F1C5FB8C-7FC3-43CD-814D-7F88ADE30F39}"/>
    <cellStyle name="Normal 2 8 19 4" xfId="15531" xr:uid="{408EF5C5-969C-49F8-A43E-A97828303172}"/>
    <cellStyle name="Normal 2 8 19 5" xfId="15532" xr:uid="{5C849AE7-55AD-4AA6-A4C5-E7138B1C6CC2}"/>
    <cellStyle name="Normal 2 8 2" xfId="15533" xr:uid="{F6B7ADBE-4079-449D-BF2B-6FB87309110E}"/>
    <cellStyle name="Normal 2 8 2 2" xfId="15534" xr:uid="{22162116-027B-4BE6-A7AC-818C00172FCB}"/>
    <cellStyle name="Normal 2 8 2 2 2" xfId="15535" xr:uid="{A19D20A1-2B18-45DF-9488-30AAD70D6BC4}"/>
    <cellStyle name="Normal 2 8 2 2 3" xfId="15536" xr:uid="{99C18304-DCAA-43EA-A1ED-72E6E3F0A316}"/>
    <cellStyle name="Normal 2 8 2 3" xfId="15537" xr:uid="{4F9E992E-D1F3-4088-8E76-C4C1AE5FAFA3}"/>
    <cellStyle name="Normal 2 8 2 3 2" xfId="15538" xr:uid="{973866D3-B749-49CB-AACF-B9ED0BC6FFFD}"/>
    <cellStyle name="Normal 2 8 2 3 3" xfId="15539" xr:uid="{9AFBADCF-1492-4AAA-A5C3-CBB0E15301FC}"/>
    <cellStyle name="Normal 2 8 2 4" xfId="15540" xr:uid="{BD316DDF-5280-4FA7-9012-E946F5417C4D}"/>
    <cellStyle name="Normal 2 8 2 5" xfId="15541" xr:uid="{3DDF02B0-1E02-4526-89C4-CAADAEEE5E1E}"/>
    <cellStyle name="Normal 2 8 20" xfId="15542" xr:uid="{1B4E3D6F-50F5-4607-B943-48E2EB668CCC}"/>
    <cellStyle name="Normal 2 8 20 2" xfId="15543" xr:uid="{450A543E-8E9F-4C1E-B151-91702AABF9B0}"/>
    <cellStyle name="Normal 2 8 20 2 2" xfId="15544" xr:uid="{6FEA9E2D-DB8B-4CE9-9534-8D9AB9E55B35}"/>
    <cellStyle name="Normal 2 8 20 2 3" xfId="15545" xr:uid="{9B21C854-82C4-4333-AA04-464421D15243}"/>
    <cellStyle name="Normal 2 8 20 3" xfId="15546" xr:uid="{F3207AFB-792B-445F-8F15-93E487EF1448}"/>
    <cellStyle name="Normal 2 8 20 3 2" xfId="15547" xr:uid="{651DD6BE-93D9-4D82-93DF-A45972F273EF}"/>
    <cellStyle name="Normal 2 8 20 3 3" xfId="15548" xr:uid="{14BF564F-F532-4A0E-8B42-8026908C61DD}"/>
    <cellStyle name="Normal 2 8 20 4" xfId="15549" xr:uid="{8717A2C4-C6FC-4C4E-8642-AC53AE9A9DC8}"/>
    <cellStyle name="Normal 2 8 20 5" xfId="15550" xr:uid="{7EEC24B1-4E34-4980-A277-2F47692CE553}"/>
    <cellStyle name="Normal 2 8 21" xfId="15551" xr:uid="{7D1B266A-DC43-4D20-B58E-7619C05F3603}"/>
    <cellStyle name="Normal 2 8 21 2" xfId="15552" xr:uid="{749A889B-AB37-480A-A873-FBC7F5D8D1D3}"/>
    <cellStyle name="Normal 2 8 21 2 2" xfId="15553" xr:uid="{1752F2F9-1851-44F5-9F35-F1A01C6476D1}"/>
    <cellStyle name="Normal 2 8 21 2 3" xfId="15554" xr:uid="{C267FADC-B14F-4473-9886-C57F3CC76648}"/>
    <cellStyle name="Normal 2 8 21 3" xfId="15555" xr:uid="{06182120-03E6-4614-8D31-1DAFE75FCCCF}"/>
    <cellStyle name="Normal 2 8 21 3 2" xfId="15556" xr:uid="{37B57DC6-6DF3-433E-A091-A47B53F16560}"/>
    <cellStyle name="Normal 2 8 21 3 3" xfId="15557" xr:uid="{0C84D065-A339-4B72-916B-0D0430F0047B}"/>
    <cellStyle name="Normal 2 8 21 4" xfId="15558" xr:uid="{10DFE119-53A9-40B5-9DE3-F9B06BC3D4A0}"/>
    <cellStyle name="Normal 2 8 21 5" xfId="15559" xr:uid="{60E1E1B1-99A8-4716-94C9-54C04BFD8A8D}"/>
    <cellStyle name="Normal 2 8 22" xfId="15560" xr:uid="{925DD02A-EF40-4A05-8264-94F7DB65227D}"/>
    <cellStyle name="Normal 2 8 22 2" xfId="15561" xr:uid="{D6CED5BA-DB17-4FF4-B154-0CB27876C016}"/>
    <cellStyle name="Normal 2 8 22 2 2" xfId="15562" xr:uid="{91E35627-FF20-4B08-8054-F5C5BA0C5978}"/>
    <cellStyle name="Normal 2 8 22 2 3" xfId="15563" xr:uid="{EC916684-228E-4305-8D69-330B9BC39C6B}"/>
    <cellStyle name="Normal 2 8 22 3" xfId="15564" xr:uid="{7EDB369C-7375-4D89-96B4-0F53E3827402}"/>
    <cellStyle name="Normal 2 8 22 3 2" xfId="15565" xr:uid="{B507618C-2A42-4993-9456-E35592A8CB95}"/>
    <cellStyle name="Normal 2 8 22 3 3" xfId="15566" xr:uid="{0B9D86C9-3578-490A-9243-8CB3CD68C83E}"/>
    <cellStyle name="Normal 2 8 22 4" xfId="15567" xr:uid="{55E9E8DF-E2CD-4E28-8F89-496C1E7052D3}"/>
    <cellStyle name="Normal 2 8 22 5" xfId="15568" xr:uid="{9ECBCF7D-A9B1-4410-8DC6-C293BDA2978B}"/>
    <cellStyle name="Normal 2 8 23" xfId="15569" xr:uid="{C8026375-32B5-46B2-9CFD-A15F102E6BA4}"/>
    <cellStyle name="Normal 2 8 23 2" xfId="15570" xr:uid="{A40FE073-CE6D-45F4-BA38-F883206E8BB0}"/>
    <cellStyle name="Normal 2 8 23 2 2" xfId="15571" xr:uid="{36A2781C-49B1-454D-8544-DE93F5E1DDDA}"/>
    <cellStyle name="Normal 2 8 23 2 3" xfId="15572" xr:uid="{4ADD8D64-C925-4192-8FC5-076F31D151EF}"/>
    <cellStyle name="Normal 2 8 23 3" xfId="15573" xr:uid="{3ABE16C0-9ACC-4B45-83F0-2BF8B594541D}"/>
    <cellStyle name="Normal 2 8 23 3 2" xfId="15574" xr:uid="{E2731146-F7B7-456E-8F78-78ABEF007682}"/>
    <cellStyle name="Normal 2 8 23 3 3" xfId="15575" xr:uid="{555A3B36-4D78-40A3-BD97-76B12D2B2070}"/>
    <cellStyle name="Normal 2 8 23 4" xfId="15576" xr:uid="{4F9AFDE0-5956-4169-B315-BC312084F612}"/>
    <cellStyle name="Normal 2 8 23 5" xfId="15577" xr:uid="{06375FAB-5175-436C-B7B7-2898238E8E76}"/>
    <cellStyle name="Normal 2 8 24" xfId="15578" xr:uid="{A277F955-8A1A-4D5D-B6F6-EA6C93709630}"/>
    <cellStyle name="Normal 2 8 24 2" xfId="15579" xr:uid="{8A49DB75-3FA3-4CDF-BB7C-3BF461D62284}"/>
    <cellStyle name="Normal 2 8 24 3" xfId="15580" xr:uid="{DF1A0285-5C7B-433C-8227-5DBA59557F41}"/>
    <cellStyle name="Normal 2 8 25" xfId="15581" xr:uid="{59F9213C-FE86-4988-B599-B600B63D51EC}"/>
    <cellStyle name="Normal 2 8 25 2" xfId="15582" xr:uid="{A26B5D11-4272-479C-845B-DA01B3DCA1BE}"/>
    <cellStyle name="Normal 2 8 25 3" xfId="15583" xr:uid="{B4DA69B2-2B8A-4914-B1FD-D94945BAAB6F}"/>
    <cellStyle name="Normal 2 8 26" xfId="15584" xr:uid="{F638DA23-FA98-4C2D-9711-856C39558D47}"/>
    <cellStyle name="Normal 2 8 27" xfId="15585" xr:uid="{F4A6A5D9-9D8A-4650-B275-3191652FE281}"/>
    <cellStyle name="Normal 2 8 3" xfId="15586" xr:uid="{F7E1EAFF-2923-450F-A655-7E5FB8A44CD1}"/>
    <cellStyle name="Normal 2 8 3 2" xfId="15587" xr:uid="{024F54B5-BB57-4177-9080-36865C1E4FE2}"/>
    <cellStyle name="Normal 2 8 3 2 2" xfId="15588" xr:uid="{35A0F114-43AF-42B6-93BE-51EDB85BF510}"/>
    <cellStyle name="Normal 2 8 3 2 3" xfId="15589" xr:uid="{88BBD09C-03D4-452B-963D-EFB17D6B43E0}"/>
    <cellStyle name="Normal 2 8 3 3" xfId="15590" xr:uid="{5929A412-D97A-4BC1-A5FD-BFE242E92D6F}"/>
    <cellStyle name="Normal 2 8 3 3 2" xfId="15591" xr:uid="{E71FF673-CBF2-4811-B1BB-CF56AEDAAC4B}"/>
    <cellStyle name="Normal 2 8 3 3 3" xfId="15592" xr:uid="{2AC9F91A-F501-445A-89FC-7BB0A57AE4D6}"/>
    <cellStyle name="Normal 2 8 3 4" xfId="15593" xr:uid="{EE90E1C8-E92E-42A4-AE3B-48259CDF772D}"/>
    <cellStyle name="Normal 2 8 3 5" xfId="15594" xr:uid="{E6ED1E57-46C9-4049-BE58-85FC411423BB}"/>
    <cellStyle name="Normal 2 8 4" xfId="15595" xr:uid="{15B299AC-E6DD-44CC-B07C-EE7AC0CB4596}"/>
    <cellStyle name="Normal 2 8 4 2" xfId="15596" xr:uid="{EC0D939F-BE52-4142-80E8-E7FC95C87D1A}"/>
    <cellStyle name="Normal 2 8 4 2 2" xfId="15597" xr:uid="{8261D72F-21BD-4ADA-89B5-FEE1D8B53582}"/>
    <cellStyle name="Normal 2 8 4 2 3" xfId="15598" xr:uid="{190D1543-1102-4DBE-AEDE-7F38B726EE2D}"/>
    <cellStyle name="Normal 2 8 4 3" xfId="15599" xr:uid="{5059B5C6-3638-43D9-9D58-F5D2FCD8B299}"/>
    <cellStyle name="Normal 2 8 4 3 2" xfId="15600" xr:uid="{78D38DAF-3C39-469A-B40C-72DC97FFA9A0}"/>
    <cellStyle name="Normal 2 8 4 3 3" xfId="15601" xr:uid="{EB8B9999-151D-4302-B495-4921AC0DA8B4}"/>
    <cellStyle name="Normal 2 8 4 4" xfId="15602" xr:uid="{A3D15A1D-083E-46EA-9714-0B8DD65D27B5}"/>
    <cellStyle name="Normal 2 8 4 5" xfId="15603" xr:uid="{2D90F22C-B570-4DC2-A746-C8D8FA996B13}"/>
    <cellStyle name="Normal 2 8 5" xfId="15604" xr:uid="{33D275AA-BF1B-4661-A883-92E8D2FA2604}"/>
    <cellStyle name="Normal 2 8 5 2" xfId="15605" xr:uid="{0A5BD869-067E-42AD-82C3-CF1BA7B51732}"/>
    <cellStyle name="Normal 2 8 5 2 2" xfId="15606" xr:uid="{66B5E15B-0619-410D-A5CB-DA88AA2B6C65}"/>
    <cellStyle name="Normal 2 8 5 2 3" xfId="15607" xr:uid="{DDE3CEB5-991B-41FE-9E64-80C19775E3B7}"/>
    <cellStyle name="Normal 2 8 5 3" xfId="15608" xr:uid="{05913B3D-60EC-4AF3-A45F-71655161D5D1}"/>
    <cellStyle name="Normal 2 8 5 3 2" xfId="15609" xr:uid="{962D41F0-5135-4436-8975-B5B024E07AD5}"/>
    <cellStyle name="Normal 2 8 5 3 3" xfId="15610" xr:uid="{131DF2F5-5ECB-4325-A572-481781BEA144}"/>
    <cellStyle name="Normal 2 8 5 4" xfId="15611" xr:uid="{7A4B1927-BDB3-41E4-A43B-1DD261CB2CA7}"/>
    <cellStyle name="Normal 2 8 5 5" xfId="15612" xr:uid="{5D33A612-E501-4CEF-8D4C-F61769CF99B2}"/>
    <cellStyle name="Normal 2 8 6" xfId="15613" xr:uid="{75A0E629-AA9A-4B02-AAEA-6A0069114C99}"/>
    <cellStyle name="Normal 2 8 6 2" xfId="15614" xr:uid="{4814FA99-F141-450F-8E59-5053A61ED4FE}"/>
    <cellStyle name="Normal 2 8 6 2 2" xfId="15615" xr:uid="{2D1D09B0-6224-46BC-8209-2AF9D484B6E3}"/>
    <cellStyle name="Normal 2 8 6 2 3" xfId="15616" xr:uid="{A785A681-0EC1-4F41-97D6-CE1A34BD0D1D}"/>
    <cellStyle name="Normal 2 8 6 3" xfId="15617" xr:uid="{92165FA1-43A0-466B-9F4D-28111D62222F}"/>
    <cellStyle name="Normal 2 8 6 3 2" xfId="15618" xr:uid="{4AA03AEE-67DD-4E73-8B1A-F7A3D69AEBC3}"/>
    <cellStyle name="Normal 2 8 6 3 3" xfId="15619" xr:uid="{3A892E2D-9163-451F-8228-D4A287ACD08D}"/>
    <cellStyle name="Normal 2 8 6 4" xfId="15620" xr:uid="{D06D5BD5-C58A-454B-882D-63A7E1C0075F}"/>
    <cellStyle name="Normal 2 8 6 5" xfId="15621" xr:uid="{3396D814-BED0-45CD-AABA-19C5DFFFC13F}"/>
    <cellStyle name="Normal 2 8 7" xfId="15622" xr:uid="{E92BB615-6012-41B6-A9EC-3FCB3B354442}"/>
    <cellStyle name="Normal 2 8 7 2" xfId="15623" xr:uid="{5311F2F7-3FEB-40B8-A0B3-C6A53C1A4177}"/>
    <cellStyle name="Normal 2 8 7 2 2" xfId="15624" xr:uid="{02463B5F-8EDC-4A51-AC20-3E5FAC1A07A6}"/>
    <cellStyle name="Normal 2 8 7 2 3" xfId="15625" xr:uid="{6861485F-7A14-4D56-AFBA-7459EE7BF01E}"/>
    <cellStyle name="Normal 2 8 7 3" xfId="15626" xr:uid="{92135111-2B52-45B9-BC8B-273C7EC486CE}"/>
    <cellStyle name="Normal 2 8 7 3 2" xfId="15627" xr:uid="{A8B41E6A-1BB7-432E-A20A-14821BAE005C}"/>
    <cellStyle name="Normal 2 8 7 3 3" xfId="15628" xr:uid="{75F20D61-0DDA-4A09-A3B1-6549A6EB0BAC}"/>
    <cellStyle name="Normal 2 8 7 4" xfId="15629" xr:uid="{EFD3C485-A6E1-499A-B000-8FDDB90D4E45}"/>
    <cellStyle name="Normal 2 8 7 5" xfId="15630" xr:uid="{BDB90662-6F89-4AC3-AD30-55FE1BE09822}"/>
    <cellStyle name="Normal 2 8 8" xfId="15631" xr:uid="{5841F507-09C0-433F-B2C8-6933BFCAFCFA}"/>
    <cellStyle name="Normal 2 8 8 2" xfId="15632" xr:uid="{6735D931-5051-47FE-AB41-72DB96B7ED7B}"/>
    <cellStyle name="Normal 2 8 8 2 2" xfId="15633" xr:uid="{36B71F7B-DD06-4131-B8CA-CAF1DF642D8F}"/>
    <cellStyle name="Normal 2 8 8 2 3" xfId="15634" xr:uid="{4C83BA3B-49EE-4A9E-A78C-0D621BDECEAA}"/>
    <cellStyle name="Normal 2 8 8 3" xfId="15635" xr:uid="{B6D05A24-C70C-44FB-8418-31ED1886686E}"/>
    <cellStyle name="Normal 2 8 8 3 2" xfId="15636" xr:uid="{1F8265E0-CFCA-4248-9D88-C344AC110E45}"/>
    <cellStyle name="Normal 2 8 8 3 3" xfId="15637" xr:uid="{47A3AA0D-7B83-4EE5-BA9B-445359BAAA0E}"/>
    <cellStyle name="Normal 2 8 8 4" xfId="15638" xr:uid="{9FDCE2C2-609C-4F83-AE76-CC32081B2822}"/>
    <cellStyle name="Normal 2 8 8 5" xfId="15639" xr:uid="{6FA02B8F-ABB1-436D-9B75-E153A981ED66}"/>
    <cellStyle name="Normal 2 8 9" xfId="15640" xr:uid="{A38C1794-C9BE-41A8-B8FB-5B4FBDDDDEE9}"/>
    <cellStyle name="Normal 2 8 9 2" xfId="15641" xr:uid="{B63AC00B-4EEE-4FC5-874C-1AEBF4A0199D}"/>
    <cellStyle name="Normal 2 8 9 2 2" xfId="15642" xr:uid="{6AF35450-A92B-4F48-8FB6-1D9249CDE352}"/>
    <cellStyle name="Normal 2 8 9 2 3" xfId="15643" xr:uid="{DD964280-2C45-4728-A157-41111638DAD2}"/>
    <cellStyle name="Normal 2 8 9 3" xfId="15644" xr:uid="{AF86F9AB-246D-49E4-B607-4AE05360C7DA}"/>
    <cellStyle name="Normal 2 8 9 3 2" xfId="15645" xr:uid="{398134B9-F1DC-43AE-B3A9-0D752BF50997}"/>
    <cellStyle name="Normal 2 8 9 3 3" xfId="15646" xr:uid="{480CBAC0-3751-439D-A11E-AA50099A4012}"/>
    <cellStyle name="Normal 2 8 9 4" xfId="15647" xr:uid="{B3E3EEBA-745E-4794-990E-7816878A3438}"/>
    <cellStyle name="Normal 2 8 9 5" xfId="15648" xr:uid="{68E9EB85-14A2-41D7-BF09-17759C7A1547}"/>
    <cellStyle name="Normal 2 80" xfId="15649" xr:uid="{21F259BC-9C50-4F69-82BF-B9DA6A48F8F3}"/>
    <cellStyle name="Normal 2 80 2" xfId="15650" xr:uid="{56E6647D-7DCD-4F5D-80DA-A32321D7FC7B}"/>
    <cellStyle name="Normal 2 80 2 2" xfId="15651" xr:uid="{B2F96C78-EF79-447A-A70A-E359D9384078}"/>
    <cellStyle name="Normal 2 80 2 3" xfId="15652" xr:uid="{6F7B4F4B-279E-4593-A715-0B9553BCA0F8}"/>
    <cellStyle name="Normal 2 80 3" xfId="15653" xr:uid="{0526D1CC-EB1D-478A-89C9-83548ED77C70}"/>
    <cellStyle name="Normal 2 80 3 2" xfId="15654" xr:uid="{BF2BA5A6-00D1-40DD-995F-B4A014551693}"/>
    <cellStyle name="Normal 2 80 3 3" xfId="15655" xr:uid="{4D3FF336-7007-43C9-8DC1-D58C4E2CD21B}"/>
    <cellStyle name="Normal 2 80 4" xfId="15656" xr:uid="{059D1E3B-B214-4CA3-96DA-8B5F235AF00B}"/>
    <cellStyle name="Normal 2 80 5" xfId="15657" xr:uid="{DBCDAC9A-4B60-4A47-AF30-F86C07047767}"/>
    <cellStyle name="Normal 2 81" xfId="15658" xr:uid="{C85C122B-BD9E-4476-8C6A-3DC52A46DECA}"/>
    <cellStyle name="Normal 2 81 2" xfId="15659" xr:uid="{8DDD9E09-1177-46CA-AE19-4B35BB8391E8}"/>
    <cellStyle name="Normal 2 81 2 2" xfId="15660" xr:uid="{A8390B82-7CCE-476E-B1B7-D828F23F00BB}"/>
    <cellStyle name="Normal 2 81 2 3" xfId="15661" xr:uid="{79BE8299-2CE0-4752-828E-789DD539D42E}"/>
    <cellStyle name="Normal 2 81 3" xfId="15662" xr:uid="{2893738C-71AB-47CC-95B2-A0F618B302A1}"/>
    <cellStyle name="Normal 2 81 3 2" xfId="15663" xr:uid="{821770E2-732A-47B1-8D40-A84C8245B37B}"/>
    <cellStyle name="Normal 2 81 3 3" xfId="15664" xr:uid="{4AE012DE-3A0F-4A58-969E-DCDA716604F1}"/>
    <cellStyle name="Normal 2 81 4" xfId="15665" xr:uid="{9481E426-8C7C-486C-8498-A1921D35ACFE}"/>
    <cellStyle name="Normal 2 81 5" xfId="15666" xr:uid="{35E3BA42-BC7E-400B-AAEE-BD78BDE7352B}"/>
    <cellStyle name="Normal 2 82" xfId="15667" xr:uid="{71CD2D04-7E72-4CD9-A46F-28DC115474BD}"/>
    <cellStyle name="Normal 2 82 2" xfId="15668" xr:uid="{3C1D6319-8B51-4988-A96B-BD2319692EF0}"/>
    <cellStyle name="Normal 2 82 2 2" xfId="15669" xr:uid="{6DD35EC2-C2ED-4C5D-9777-1EB560DFC356}"/>
    <cellStyle name="Normal 2 82 2 3" xfId="15670" xr:uid="{3BDD90FF-F626-43E0-94A6-9469FCB0D276}"/>
    <cellStyle name="Normal 2 82 3" xfId="15671" xr:uid="{723BEA03-8B14-4FF1-A73E-1C17E6CF9FE3}"/>
    <cellStyle name="Normal 2 82 3 2" xfId="15672" xr:uid="{EB0CD7E2-F5DD-4F4B-8B22-B47687FEDAB1}"/>
    <cellStyle name="Normal 2 82 3 3" xfId="15673" xr:uid="{B631B567-B580-4B4F-84B9-A139410C7FBC}"/>
    <cellStyle name="Normal 2 82 4" xfId="15674" xr:uid="{F93AC689-8E1C-4661-B87F-FE2F840BD7EF}"/>
    <cellStyle name="Normal 2 82 5" xfId="15675" xr:uid="{89312B87-CAC7-4E26-AA19-C5E94D70B3A1}"/>
    <cellStyle name="Normal 2 83" xfId="15676" xr:uid="{ED22B423-486A-43CC-A7B0-E0753E4D97BD}"/>
    <cellStyle name="Normal 2 83 2" xfId="15677" xr:uid="{5CEAFC82-F1C1-4188-89B1-85350CB6906A}"/>
    <cellStyle name="Normal 2 83 2 2" xfId="15678" xr:uid="{3F475BFA-B19A-4D9F-8372-1BCBF1DF4001}"/>
    <cellStyle name="Normal 2 83 2 3" xfId="15679" xr:uid="{C2122783-92D4-413F-92A7-FD82148E97C8}"/>
    <cellStyle name="Normal 2 83 3" xfId="15680" xr:uid="{B4F0D68F-CD77-48E8-A07E-895050D084CA}"/>
    <cellStyle name="Normal 2 83 3 2" xfId="15681" xr:uid="{80A752AF-862B-44F7-8507-F6E7A4787B2B}"/>
    <cellStyle name="Normal 2 83 3 3" xfId="15682" xr:uid="{289DE2F2-5676-43DC-90AC-1D68BDD3C758}"/>
    <cellStyle name="Normal 2 83 4" xfId="15683" xr:uid="{DB046189-4D1B-4348-9D97-1E9661022F6F}"/>
    <cellStyle name="Normal 2 83 5" xfId="15684" xr:uid="{651A13FA-9ADC-4369-89D3-90D5926EF41B}"/>
    <cellStyle name="Normal 2 84" xfId="15685" xr:uid="{08F515AB-8FEC-44E5-BA17-9715E1814052}"/>
    <cellStyle name="Normal 2 84 2" xfId="15686" xr:uid="{D55121EB-85E3-4F0A-8E7D-34CA41A87FBF}"/>
    <cellStyle name="Normal 2 84 2 2" xfId="15687" xr:uid="{D415BFC7-AEFE-40B0-9905-D874E76D0DAD}"/>
    <cellStyle name="Normal 2 84 2 3" xfId="15688" xr:uid="{9FCDF596-AAFE-42F6-AA8A-13AEB9D93927}"/>
    <cellStyle name="Normal 2 84 3" xfId="15689" xr:uid="{36D20904-40A8-4A1C-A370-A6D393899E38}"/>
    <cellStyle name="Normal 2 84 3 2" xfId="15690" xr:uid="{D10C71E7-2C73-48B2-95EF-7E8818662EEE}"/>
    <cellStyle name="Normal 2 84 3 3" xfId="15691" xr:uid="{FC2DFA80-5993-4AC3-88F9-F523F236F893}"/>
    <cellStyle name="Normal 2 84 4" xfId="15692" xr:uid="{52038719-C589-4F6C-A183-98DE574C5E9F}"/>
    <cellStyle name="Normal 2 84 5" xfId="15693" xr:uid="{5B7DFA40-B6DD-4965-8C89-D332D7AA3AC5}"/>
    <cellStyle name="Normal 2 85" xfId="15694" xr:uid="{B744B959-A3F1-41E7-B457-087C7685C02A}"/>
    <cellStyle name="Normal 2 85 2" xfId="15695" xr:uid="{C243C3E2-F082-4A3A-8195-255DAC51BCCC}"/>
    <cellStyle name="Normal 2 85 2 2" xfId="15696" xr:uid="{F20D5A49-20EC-4AAF-B359-CCA4FD5192A9}"/>
    <cellStyle name="Normal 2 85 2 3" xfId="15697" xr:uid="{93EDE149-0887-439E-B084-3C49AFD31EC7}"/>
    <cellStyle name="Normal 2 85 3" xfId="15698" xr:uid="{9AB8D21A-F987-4EE7-B1F7-27A2DF0E6116}"/>
    <cellStyle name="Normal 2 85 3 2" xfId="15699" xr:uid="{F8C6A6CD-656B-4D75-BDF2-C0B2CCFC291E}"/>
    <cellStyle name="Normal 2 85 3 3" xfId="15700" xr:uid="{79AA4D3A-7107-454B-80C3-632D45410FA9}"/>
    <cellStyle name="Normal 2 85 4" xfId="15701" xr:uid="{498372A1-E454-41D2-ABF8-2EC55B7B62AD}"/>
    <cellStyle name="Normal 2 85 5" xfId="15702" xr:uid="{160641B7-F056-475A-B7B7-A3F365C879E0}"/>
    <cellStyle name="Normal 2 86" xfId="15703" xr:uid="{9B407FDD-5770-4679-B4DC-4E80ABDBFFEF}"/>
    <cellStyle name="Normal 2 86 2" xfId="15704" xr:uid="{46A1F2AE-C934-43C7-AA1A-45C4C8C92F8E}"/>
    <cellStyle name="Normal 2 86 2 2" xfId="15705" xr:uid="{407A7D02-F9FE-409E-A75F-89BDBC020426}"/>
    <cellStyle name="Normal 2 86 2 3" xfId="15706" xr:uid="{72320714-80B3-429A-9C3C-94FA2AF051CB}"/>
    <cellStyle name="Normal 2 86 3" xfId="15707" xr:uid="{EE8BC479-9A09-4A90-9971-E1B8FAFB14B5}"/>
    <cellStyle name="Normal 2 86 3 2" xfId="15708" xr:uid="{67A3EC56-4866-4343-8D64-E9B6200DD89E}"/>
    <cellStyle name="Normal 2 86 3 3" xfId="15709" xr:uid="{8BB8E93A-D171-4555-81D2-49BACE57A39D}"/>
    <cellStyle name="Normal 2 86 4" xfId="15710" xr:uid="{9B671963-A1BA-434D-AC05-759D9FB2FFC5}"/>
    <cellStyle name="Normal 2 86 5" xfId="15711" xr:uid="{3F6B7909-6487-4707-974C-1D8F142D4F7F}"/>
    <cellStyle name="Normal 2 87" xfId="15712" xr:uid="{0C8457A6-0FCF-469C-8D5C-75DE4FFC61DE}"/>
    <cellStyle name="Normal 2 87 2" xfId="15713" xr:uid="{78EA6AD9-780B-4DDE-A3AC-FE8616558EB8}"/>
    <cellStyle name="Normal 2 87 2 2" xfId="15714" xr:uid="{26305914-A600-42D0-88DE-39DEC7F6F95E}"/>
    <cellStyle name="Normal 2 87 2 3" xfId="15715" xr:uid="{5B30C9A4-4F79-4B85-AB78-04C51D2E9683}"/>
    <cellStyle name="Normal 2 87 3" xfId="15716" xr:uid="{A494B0FF-29CB-418F-B03D-9CF94880E075}"/>
    <cellStyle name="Normal 2 87 3 2" xfId="15717" xr:uid="{72D4E222-FFB7-4BCB-9202-6431B41C7D25}"/>
    <cellStyle name="Normal 2 87 3 3" xfId="15718" xr:uid="{2E6522CE-35A4-4CC8-950F-6681ADF8BDA5}"/>
    <cellStyle name="Normal 2 87 4" xfId="15719" xr:uid="{2395AC58-810A-4393-9E80-4F039C3C727D}"/>
    <cellStyle name="Normal 2 87 5" xfId="15720" xr:uid="{316F1019-842C-40A6-8E66-F41825675BFD}"/>
    <cellStyle name="Normal 2 88" xfId="15721" xr:uid="{3F3F5FB3-63DF-4246-8702-462D14175DE3}"/>
    <cellStyle name="Normal 2 88 2" xfId="15722" xr:uid="{8931D8A8-292E-4B05-88E0-5E99CE7C7D77}"/>
    <cellStyle name="Normal 2 88 2 2" xfId="15723" xr:uid="{3E5FB1EB-83A9-4A6A-A039-716D40CDB10E}"/>
    <cellStyle name="Normal 2 88 2 3" xfId="15724" xr:uid="{0194AB39-3938-4D09-9193-1245FF57DA6C}"/>
    <cellStyle name="Normal 2 88 3" xfId="15725" xr:uid="{DBFB68ED-8B76-4BDE-8F39-427153C3BCD3}"/>
    <cellStyle name="Normal 2 88 3 2" xfId="15726" xr:uid="{1F8C847F-C3FD-4445-82E8-5BCFCA0480F0}"/>
    <cellStyle name="Normal 2 88 3 3" xfId="15727" xr:uid="{7FAD4D66-C372-4B87-9D15-32230834A659}"/>
    <cellStyle name="Normal 2 88 4" xfId="15728" xr:uid="{F5DD7F01-4B84-4A89-B32C-0ED1FA172AF7}"/>
    <cellStyle name="Normal 2 88 5" xfId="15729" xr:uid="{46F42900-21B6-4D1B-8880-14D6D4BEBC70}"/>
    <cellStyle name="Normal 2 89" xfId="15730" xr:uid="{B1EA989C-E5C2-42CD-BC49-38CB0CD5F4A3}"/>
    <cellStyle name="Normal 2 89 2" xfId="15731" xr:uid="{B3BAA684-F7B8-4410-A28A-C59ECB75D9DF}"/>
    <cellStyle name="Normal 2 89 2 2" xfId="15732" xr:uid="{B70F843B-0462-4889-98F6-BD6DD3F87454}"/>
    <cellStyle name="Normal 2 89 2 3" xfId="15733" xr:uid="{F3A53B7D-D183-4E88-ACE2-83EC35482E35}"/>
    <cellStyle name="Normal 2 89 3" xfId="15734" xr:uid="{A656E695-E93B-4CAE-96B4-E85182918585}"/>
    <cellStyle name="Normal 2 89 3 2" xfId="15735" xr:uid="{A2C4560E-D3A0-4B83-A86D-6CF133DF1287}"/>
    <cellStyle name="Normal 2 89 3 3" xfId="15736" xr:uid="{10FD46F3-7EF6-4196-9610-5AD89F9D9EC5}"/>
    <cellStyle name="Normal 2 89 4" xfId="15737" xr:uid="{D600696D-08B1-4EBD-9C1F-EA081FAC5DF0}"/>
    <cellStyle name="Normal 2 89 5" xfId="15738" xr:uid="{10345E99-DF0D-45B2-947F-429933DE9841}"/>
    <cellStyle name="Normal 2 9" xfId="15739" xr:uid="{99AC2EB3-073A-43B2-8CAF-0860489F89CF}"/>
    <cellStyle name="Normal 2 9 10" xfId="15740" xr:uid="{015DDAE0-B028-497E-8BAB-0977021FC84B}"/>
    <cellStyle name="Normal 2 9 10 2" xfId="15741" xr:uid="{B3236DA2-5170-4682-AAD5-5249DC6BE865}"/>
    <cellStyle name="Normal 2 9 10 2 2" xfId="15742" xr:uid="{89EECB72-28D0-4F53-80A9-6C57E33E296B}"/>
    <cellStyle name="Normal 2 9 10 2 3" xfId="15743" xr:uid="{51BD3B01-2F24-42B6-B01C-4616682E322B}"/>
    <cellStyle name="Normal 2 9 10 3" xfId="15744" xr:uid="{98FC92AD-8532-49B3-8A95-8BC9D1FD18B1}"/>
    <cellStyle name="Normal 2 9 10 3 2" xfId="15745" xr:uid="{1638F90F-6C37-4C70-B837-AC6BD897AB83}"/>
    <cellStyle name="Normal 2 9 10 3 3" xfId="15746" xr:uid="{794D3E1E-0762-4E1F-BA59-512645745934}"/>
    <cellStyle name="Normal 2 9 10 4" xfId="15747" xr:uid="{68ED34EA-FFAD-43FA-B07C-ECFCBAE00D3C}"/>
    <cellStyle name="Normal 2 9 10 5" xfId="15748" xr:uid="{9ADA3EBD-7B39-4EC5-94A3-32F49BC04138}"/>
    <cellStyle name="Normal 2 9 11" xfId="15749" xr:uid="{2354309F-B4DD-45B7-826C-A4975060860D}"/>
    <cellStyle name="Normal 2 9 11 2" xfId="15750" xr:uid="{58C7A315-C674-48A1-B936-2725F05C8E5D}"/>
    <cellStyle name="Normal 2 9 11 2 2" xfId="15751" xr:uid="{F1080A4D-1567-4C11-B597-41BEA1736893}"/>
    <cellStyle name="Normal 2 9 11 2 3" xfId="15752" xr:uid="{8C96197C-9761-46F0-B541-C5C5E5E3DF3E}"/>
    <cellStyle name="Normal 2 9 11 3" xfId="15753" xr:uid="{7F321B38-BAE8-4706-A683-7F1AC38DF9F1}"/>
    <cellStyle name="Normal 2 9 11 3 2" xfId="15754" xr:uid="{A17636F6-B732-44AC-9220-02AC955D9516}"/>
    <cellStyle name="Normal 2 9 11 3 3" xfId="15755" xr:uid="{8FC9A59B-08B8-4BDB-BF47-B7EAEB57C05B}"/>
    <cellStyle name="Normal 2 9 11 4" xfId="15756" xr:uid="{C08861D3-BA02-4ECE-9F14-B67994288416}"/>
    <cellStyle name="Normal 2 9 11 5" xfId="15757" xr:uid="{EBF7E3FE-F456-47F4-9EDE-5B4C8B0D9A3B}"/>
    <cellStyle name="Normal 2 9 12" xfId="15758" xr:uid="{824AB1FF-1900-46E2-A18E-C55A05A1E5C2}"/>
    <cellStyle name="Normal 2 9 12 2" xfId="15759" xr:uid="{82696344-6AC0-4DF1-8EF9-8DD5D8198DF7}"/>
    <cellStyle name="Normal 2 9 12 2 2" xfId="15760" xr:uid="{AC74E973-344D-43F9-805A-829C9AC8B1AD}"/>
    <cellStyle name="Normal 2 9 12 2 3" xfId="15761" xr:uid="{C954F616-B86D-49B8-9563-25B2D975F060}"/>
    <cellStyle name="Normal 2 9 12 3" xfId="15762" xr:uid="{0DDBBD04-83DC-4310-8A54-C49AFD1D5F3A}"/>
    <cellStyle name="Normal 2 9 12 3 2" xfId="15763" xr:uid="{3E6F3482-A259-4133-AC70-269C63224CDE}"/>
    <cellStyle name="Normal 2 9 12 3 3" xfId="15764" xr:uid="{AAE03614-544B-4FD4-A63F-CF93EFE5201D}"/>
    <cellStyle name="Normal 2 9 12 4" xfId="15765" xr:uid="{2DD96733-2D67-47CA-A09E-FA96FF18AF27}"/>
    <cellStyle name="Normal 2 9 12 5" xfId="15766" xr:uid="{4C81D7CB-CAA8-4897-9B78-E093B3057314}"/>
    <cellStyle name="Normal 2 9 13" xfId="15767" xr:uid="{79E8753E-2DB2-43E2-B182-B24EDBE81CB0}"/>
    <cellStyle name="Normal 2 9 13 2" xfId="15768" xr:uid="{D86CDF80-6BEF-439A-8604-683559F65E77}"/>
    <cellStyle name="Normal 2 9 13 2 2" xfId="15769" xr:uid="{0A5A3740-9736-4351-8EC5-420F9E21FC8E}"/>
    <cellStyle name="Normal 2 9 13 2 3" xfId="15770" xr:uid="{88A5A139-D98A-42F1-A994-07ED5D9B10A8}"/>
    <cellStyle name="Normal 2 9 13 3" xfId="15771" xr:uid="{6A97B040-59DC-4B7D-AC18-5621C508A95F}"/>
    <cellStyle name="Normal 2 9 13 3 2" xfId="15772" xr:uid="{0BA6A27D-94F6-4B4B-858E-08D199C3B1B9}"/>
    <cellStyle name="Normal 2 9 13 3 3" xfId="15773" xr:uid="{F8F477C8-A34F-4EFF-A573-44203287506C}"/>
    <cellStyle name="Normal 2 9 13 4" xfId="15774" xr:uid="{7B22603D-B24A-4195-AF1E-86B221B5501B}"/>
    <cellStyle name="Normal 2 9 13 5" xfId="15775" xr:uid="{77813315-E766-4530-9F94-D9F72A45716B}"/>
    <cellStyle name="Normal 2 9 14" xfId="15776" xr:uid="{57257385-E4D9-430B-BBF3-DB14DD38C7DB}"/>
    <cellStyle name="Normal 2 9 14 2" xfId="15777" xr:uid="{78210F1C-43DD-4DAE-9D45-F8156E6006DA}"/>
    <cellStyle name="Normal 2 9 14 2 2" xfId="15778" xr:uid="{7CB51A95-1027-44FB-B73E-297B86E703B2}"/>
    <cellStyle name="Normal 2 9 14 2 3" xfId="15779" xr:uid="{87900DFB-66FE-4DC7-BD5A-81A9194BFC2A}"/>
    <cellStyle name="Normal 2 9 14 3" xfId="15780" xr:uid="{9EA1372B-EE94-4C87-8137-6962AED33F6C}"/>
    <cellStyle name="Normal 2 9 14 3 2" xfId="15781" xr:uid="{B0E0978A-744A-4BD7-89B4-D08F7964DC64}"/>
    <cellStyle name="Normal 2 9 14 3 3" xfId="15782" xr:uid="{2C77DD33-A960-45D0-8003-E294EABE20E8}"/>
    <cellStyle name="Normal 2 9 14 4" xfId="15783" xr:uid="{099A0218-141F-42D0-835F-CDFAF3334EB7}"/>
    <cellStyle name="Normal 2 9 14 5" xfId="15784" xr:uid="{3BAA1404-0A72-4A5C-81C6-628F1950521E}"/>
    <cellStyle name="Normal 2 9 15" xfId="15785" xr:uid="{AFEFE88A-AD6A-4C4D-B1A9-173DECCF8908}"/>
    <cellStyle name="Normal 2 9 15 2" xfId="15786" xr:uid="{CF1E0A75-BC15-4D46-A7DC-DE23DF83723B}"/>
    <cellStyle name="Normal 2 9 15 2 2" xfId="15787" xr:uid="{5009DC5F-6C12-42CA-A197-E707D422C54C}"/>
    <cellStyle name="Normal 2 9 15 2 3" xfId="15788" xr:uid="{E84679B3-9A27-4553-A37D-2FF042B8DDB1}"/>
    <cellStyle name="Normal 2 9 15 3" xfId="15789" xr:uid="{57867398-BED2-41A7-992A-C6D3B489F50E}"/>
    <cellStyle name="Normal 2 9 15 3 2" xfId="15790" xr:uid="{C0084FC9-8232-48F6-8DB9-3A685CDE3B22}"/>
    <cellStyle name="Normal 2 9 15 3 3" xfId="15791" xr:uid="{6CF72F32-9995-43FD-8005-6DE662628E98}"/>
    <cellStyle name="Normal 2 9 15 4" xfId="15792" xr:uid="{1BDEB451-0A2F-4235-8401-BA0C90498055}"/>
    <cellStyle name="Normal 2 9 15 5" xfId="15793" xr:uid="{25C7BE61-FE2A-4D8E-B1A8-6D80552E140C}"/>
    <cellStyle name="Normal 2 9 16" xfId="15794" xr:uid="{FBB7CED0-5A31-4AF4-9DE8-0531C1295D33}"/>
    <cellStyle name="Normal 2 9 16 2" xfId="15795" xr:uid="{9AFBA933-C1EF-4315-8F8D-04FBC46E9762}"/>
    <cellStyle name="Normal 2 9 16 2 2" xfId="15796" xr:uid="{1F595C67-C766-49E9-8FFE-F2DC27A67BA5}"/>
    <cellStyle name="Normal 2 9 16 2 3" xfId="15797" xr:uid="{25DA4E58-B9FC-4324-A5DC-44825E1E4B7D}"/>
    <cellStyle name="Normal 2 9 16 3" xfId="15798" xr:uid="{37F65EB8-6B06-407A-8193-88BCBDD4872D}"/>
    <cellStyle name="Normal 2 9 16 3 2" xfId="15799" xr:uid="{9FC69515-7966-4C19-AE25-89C9AFFD74A8}"/>
    <cellStyle name="Normal 2 9 16 3 3" xfId="15800" xr:uid="{4736D90C-2AEA-42D0-9071-2BCA6D04F1B7}"/>
    <cellStyle name="Normal 2 9 16 4" xfId="15801" xr:uid="{5F75F7D7-EDB0-4D1E-8B3E-380475F1740F}"/>
    <cellStyle name="Normal 2 9 16 5" xfId="15802" xr:uid="{0EA00C15-D91D-44B3-BC25-52FCE5A3AE25}"/>
    <cellStyle name="Normal 2 9 17" xfId="15803" xr:uid="{AF4AAD68-1F48-403B-8B9A-DA2574E7DB4A}"/>
    <cellStyle name="Normal 2 9 17 2" xfId="15804" xr:uid="{F0C6C69E-C0F4-4032-B381-FE84C63131DA}"/>
    <cellStyle name="Normal 2 9 17 2 2" xfId="15805" xr:uid="{FA8EB8F2-4E61-4B83-AD11-2ACECD9E8F3D}"/>
    <cellStyle name="Normal 2 9 17 2 3" xfId="15806" xr:uid="{64038852-92A6-4A21-8B39-7B0D62DA414B}"/>
    <cellStyle name="Normal 2 9 17 3" xfId="15807" xr:uid="{CC07E7DD-2986-499F-860F-5D82B314B64A}"/>
    <cellStyle name="Normal 2 9 17 3 2" xfId="15808" xr:uid="{B65E7543-2B10-4AC2-93CA-FF088EA3032E}"/>
    <cellStyle name="Normal 2 9 17 3 3" xfId="15809" xr:uid="{BEBEE305-3FD4-4DD8-871B-0D4F3599EF93}"/>
    <cellStyle name="Normal 2 9 17 4" xfId="15810" xr:uid="{3C954AD8-4CFA-4106-B3C5-099A4EC467C4}"/>
    <cellStyle name="Normal 2 9 17 5" xfId="15811" xr:uid="{2BBED347-DE4E-4A9A-A75E-D2564B320403}"/>
    <cellStyle name="Normal 2 9 18" xfId="15812" xr:uid="{3009DA8E-8917-48FE-86D8-4DDAF0741C4C}"/>
    <cellStyle name="Normal 2 9 18 2" xfId="15813" xr:uid="{C4FB50BE-76DB-429E-8BCC-613C6202ED81}"/>
    <cellStyle name="Normal 2 9 18 2 2" xfId="15814" xr:uid="{AE75ECAB-4168-4717-800F-E333F21A4836}"/>
    <cellStyle name="Normal 2 9 18 2 3" xfId="15815" xr:uid="{D063B2FA-EFD6-4970-A47C-2384E034EC91}"/>
    <cellStyle name="Normal 2 9 18 3" xfId="15816" xr:uid="{EBF6E2F7-5C3D-4EBC-8CB6-103D4C7159FB}"/>
    <cellStyle name="Normal 2 9 18 3 2" xfId="15817" xr:uid="{22BFC67D-4DE5-4473-B460-78793787A32F}"/>
    <cellStyle name="Normal 2 9 18 3 3" xfId="15818" xr:uid="{4FB89B74-D70B-4AEA-B174-7DC90DAA0FCD}"/>
    <cellStyle name="Normal 2 9 18 4" xfId="15819" xr:uid="{2AAE9EE8-2E40-4564-9224-4FAB7AAA7766}"/>
    <cellStyle name="Normal 2 9 18 5" xfId="15820" xr:uid="{A0AE6EFB-3643-4FE8-8D68-21251D45C6F1}"/>
    <cellStyle name="Normal 2 9 19" xfId="15821" xr:uid="{AFE614EC-D7BE-4E83-86BD-C0B6C8FF62B7}"/>
    <cellStyle name="Normal 2 9 19 2" xfId="15822" xr:uid="{A18AD8DE-ABCD-4A6F-9D44-715A6FF3CF5F}"/>
    <cellStyle name="Normal 2 9 19 2 2" xfId="15823" xr:uid="{B437AF74-0ACC-4C98-9D17-3C044F4363D1}"/>
    <cellStyle name="Normal 2 9 19 2 3" xfId="15824" xr:uid="{B611490A-AC8E-4CED-A863-92A61EF2AF0F}"/>
    <cellStyle name="Normal 2 9 19 3" xfId="15825" xr:uid="{9B58FABF-0610-4AD6-8F0A-E774D48911DD}"/>
    <cellStyle name="Normal 2 9 19 3 2" xfId="15826" xr:uid="{9148AB08-ABC1-4E7A-818F-21354D438ECC}"/>
    <cellStyle name="Normal 2 9 19 3 3" xfId="15827" xr:uid="{C9D1E4D9-5590-417D-A347-E16CD6792E16}"/>
    <cellStyle name="Normal 2 9 19 4" xfId="15828" xr:uid="{1ED74284-17CD-47FA-A653-583B13259C83}"/>
    <cellStyle name="Normal 2 9 19 5" xfId="15829" xr:uid="{4513508F-F86D-497E-8870-D127809DC472}"/>
    <cellStyle name="Normal 2 9 2" xfId="15830" xr:uid="{83315D8D-B02C-479B-9952-344989021E19}"/>
    <cellStyle name="Normal 2 9 2 2" xfId="15831" xr:uid="{FD5A4850-4B12-4FAE-9111-71CDEC3A8697}"/>
    <cellStyle name="Normal 2 9 2 2 2" xfId="15832" xr:uid="{56EA1E5B-C849-4B43-A743-A5410EEA8E95}"/>
    <cellStyle name="Normal 2 9 2 2 3" xfId="15833" xr:uid="{13CDE751-E465-47BC-9B71-78CA830C647F}"/>
    <cellStyle name="Normal 2 9 2 3" xfId="15834" xr:uid="{741C5051-7D8A-41CC-A9A4-6BA142DB29A3}"/>
    <cellStyle name="Normal 2 9 2 3 2" xfId="15835" xr:uid="{5A7F6D32-F46D-407C-A3C6-555A6333794D}"/>
    <cellStyle name="Normal 2 9 2 3 3" xfId="15836" xr:uid="{478FCF16-66CE-441A-AABE-B943A6D390A4}"/>
    <cellStyle name="Normal 2 9 2 4" xfId="15837" xr:uid="{AB57BC7D-4543-4B11-A21E-B6076D5BEBA6}"/>
    <cellStyle name="Normal 2 9 2 5" xfId="15838" xr:uid="{8608259F-61D1-42B4-8210-E4FD95C368AC}"/>
    <cellStyle name="Normal 2 9 20" xfId="15839" xr:uid="{5B122BB8-3381-4F7F-82AE-935B2A712615}"/>
    <cellStyle name="Normal 2 9 20 2" xfId="15840" xr:uid="{0C59829C-6089-4FBD-A51C-6E51B0E762E3}"/>
    <cellStyle name="Normal 2 9 20 2 2" xfId="15841" xr:uid="{8ACEE80B-3B26-4EE5-B4BB-84295D51A450}"/>
    <cellStyle name="Normal 2 9 20 2 3" xfId="15842" xr:uid="{EAECDE51-7045-42CD-AFF2-5D5BAC13D8FB}"/>
    <cellStyle name="Normal 2 9 20 3" xfId="15843" xr:uid="{18A4E38E-6EED-401C-9A01-97997B9305E4}"/>
    <cellStyle name="Normal 2 9 20 3 2" xfId="15844" xr:uid="{C083FB86-C641-448E-9594-ACA736BC1FE9}"/>
    <cellStyle name="Normal 2 9 20 3 3" xfId="15845" xr:uid="{A5D5635B-54DC-4D38-B403-D5F8BC39C2CE}"/>
    <cellStyle name="Normal 2 9 20 4" xfId="15846" xr:uid="{BC0D5EED-2C88-4BD6-9838-F62CF2F4E78A}"/>
    <cellStyle name="Normal 2 9 20 5" xfId="15847" xr:uid="{DB45FEAD-CB1C-4FB7-811A-465973ED52C1}"/>
    <cellStyle name="Normal 2 9 21" xfId="15848" xr:uid="{1A47AE0B-0730-4331-9C5E-71444807ADBD}"/>
    <cellStyle name="Normal 2 9 21 2" xfId="15849" xr:uid="{79F4CD95-EFF1-4A67-80B8-796B4CB7DDB9}"/>
    <cellStyle name="Normal 2 9 21 2 2" xfId="15850" xr:uid="{E575C3B6-F4C8-497C-BB4C-46C18D2EFF66}"/>
    <cellStyle name="Normal 2 9 21 2 3" xfId="15851" xr:uid="{E37CF38F-DC8B-422B-A207-40271EAA107E}"/>
    <cellStyle name="Normal 2 9 21 3" xfId="15852" xr:uid="{7C8BE807-765C-4075-851D-43EF54DEC110}"/>
    <cellStyle name="Normal 2 9 21 3 2" xfId="15853" xr:uid="{34048D5F-3BC9-4042-B93C-93A6012B62E2}"/>
    <cellStyle name="Normal 2 9 21 3 3" xfId="15854" xr:uid="{3D705E2D-1416-4EB6-999C-D603F70649F1}"/>
    <cellStyle name="Normal 2 9 21 4" xfId="15855" xr:uid="{6897424C-21B1-4855-A090-5AB35E060271}"/>
    <cellStyle name="Normal 2 9 21 5" xfId="15856" xr:uid="{FB7F32A1-812D-4159-9EA9-65A7EF1A47A4}"/>
    <cellStyle name="Normal 2 9 22" xfId="15857" xr:uid="{6993A33D-7C0B-42A3-9AF0-CF368C0F222D}"/>
    <cellStyle name="Normal 2 9 22 2" xfId="15858" xr:uid="{C607DBD7-D343-42B0-A426-A07EA9A6D3C5}"/>
    <cellStyle name="Normal 2 9 22 2 2" xfId="15859" xr:uid="{D0BC84FE-8B2A-4F05-89D2-369C9663B5E8}"/>
    <cellStyle name="Normal 2 9 22 2 3" xfId="15860" xr:uid="{EDD46AE6-F992-45CC-8B5E-4F98EAF760B8}"/>
    <cellStyle name="Normal 2 9 22 3" xfId="15861" xr:uid="{FA4C3E4D-2B75-4065-9F11-37B61290845F}"/>
    <cellStyle name="Normal 2 9 22 3 2" xfId="15862" xr:uid="{C7A4C1A6-7896-43C0-8C51-13509B03FD81}"/>
    <cellStyle name="Normal 2 9 22 3 3" xfId="15863" xr:uid="{4439CA25-A1E4-449B-A73A-064F3E678991}"/>
    <cellStyle name="Normal 2 9 22 4" xfId="15864" xr:uid="{334CBC1A-1599-4872-9294-55C834BD125A}"/>
    <cellStyle name="Normal 2 9 22 5" xfId="15865" xr:uid="{A85D5F7A-60B4-4471-A695-DE146904AD7D}"/>
    <cellStyle name="Normal 2 9 23" xfId="15866" xr:uid="{6A5EE085-1BC9-4F7C-BB72-E989BFA8F06D}"/>
    <cellStyle name="Normal 2 9 23 2" xfId="15867" xr:uid="{96578883-ED0E-40CF-83CE-7329F1E7A281}"/>
    <cellStyle name="Normal 2 9 23 2 2" xfId="15868" xr:uid="{D267DF11-8156-46C4-BF10-9219E2BD9528}"/>
    <cellStyle name="Normal 2 9 23 2 3" xfId="15869" xr:uid="{35E891BB-23E7-478A-AABD-9321DBE6D150}"/>
    <cellStyle name="Normal 2 9 23 3" xfId="15870" xr:uid="{AC5DF9A5-7B8A-463B-A496-8867F5791618}"/>
    <cellStyle name="Normal 2 9 23 3 2" xfId="15871" xr:uid="{BF74ED4E-E78E-46F0-9324-F9C7B160828C}"/>
    <cellStyle name="Normal 2 9 23 3 3" xfId="15872" xr:uid="{52FD9771-ECE0-4502-8D1E-FBBF9B0DACED}"/>
    <cellStyle name="Normal 2 9 23 4" xfId="15873" xr:uid="{F3634F72-A0EE-4D2A-93F2-44271F996D3D}"/>
    <cellStyle name="Normal 2 9 23 5" xfId="15874" xr:uid="{37BCA1DA-55AE-49DE-9378-A201EA5E925B}"/>
    <cellStyle name="Normal 2 9 24" xfId="15875" xr:uid="{7AA07649-ABA9-4E92-8FFF-90169C4045E3}"/>
    <cellStyle name="Normal 2 9 24 2" xfId="15876" xr:uid="{7DD7D201-7150-4125-A3DC-32CF5E323E7F}"/>
    <cellStyle name="Normal 2 9 24 3" xfId="15877" xr:uid="{B46B3645-C32E-43E2-9C9D-A210437F1CCB}"/>
    <cellStyle name="Normal 2 9 25" xfId="15878" xr:uid="{2118411A-B32C-4B42-BE0C-2A54B4B865FF}"/>
    <cellStyle name="Normal 2 9 25 2" xfId="15879" xr:uid="{8F40D500-9B3F-4F84-A5CE-1B7F6814E732}"/>
    <cellStyle name="Normal 2 9 25 3" xfId="15880" xr:uid="{4CECCE92-6B0A-4EFC-AAD3-B67F26A53223}"/>
    <cellStyle name="Normal 2 9 26" xfId="15881" xr:uid="{548AAE7A-452C-42F9-974E-D3AB11E1BC9D}"/>
    <cellStyle name="Normal 2 9 27" xfId="15882" xr:uid="{4F32468B-149D-456A-8A87-5EE6AC6B979B}"/>
    <cellStyle name="Normal 2 9 3" xfId="15883" xr:uid="{90E0B547-2640-4EBF-968E-F2086C5D1490}"/>
    <cellStyle name="Normal 2 9 3 2" xfId="15884" xr:uid="{EDC91076-2CDE-4A69-B360-E758D75AE05B}"/>
    <cellStyle name="Normal 2 9 3 2 2" xfId="15885" xr:uid="{EAAF4649-1C66-4177-ACF5-EB760A4D1C2C}"/>
    <cellStyle name="Normal 2 9 3 2 3" xfId="15886" xr:uid="{939736E0-FCC1-4713-9CE1-188CBD78178D}"/>
    <cellStyle name="Normal 2 9 3 3" xfId="15887" xr:uid="{57EBC03E-1849-4445-8F82-94A14F9E5308}"/>
    <cellStyle name="Normal 2 9 3 3 2" xfId="15888" xr:uid="{A1CC2378-D0EB-4847-9523-848A6F79B032}"/>
    <cellStyle name="Normal 2 9 3 3 3" xfId="15889" xr:uid="{5B39724E-75E3-4631-AD8C-C7117753B291}"/>
    <cellStyle name="Normal 2 9 3 4" xfId="15890" xr:uid="{BA1DF682-9396-47C1-899E-4182CEEC4287}"/>
    <cellStyle name="Normal 2 9 3 5" xfId="15891" xr:uid="{746F9315-E0EB-4546-A144-F177BA59CCC3}"/>
    <cellStyle name="Normal 2 9 4" xfId="15892" xr:uid="{13412242-AD3C-4CBB-81EF-02C7C78BD793}"/>
    <cellStyle name="Normal 2 9 4 2" xfId="15893" xr:uid="{EEF9E54F-B368-45B8-B886-E8C9C24F35A7}"/>
    <cellStyle name="Normal 2 9 4 2 2" xfId="15894" xr:uid="{541279D1-DBF0-4E00-9C92-FA81679F116D}"/>
    <cellStyle name="Normal 2 9 4 2 3" xfId="15895" xr:uid="{61034FAB-938B-4259-9571-233740F0E6A8}"/>
    <cellStyle name="Normal 2 9 4 3" xfId="15896" xr:uid="{12495471-DF84-42FF-B560-A18D7A684E9A}"/>
    <cellStyle name="Normal 2 9 4 3 2" xfId="15897" xr:uid="{016B6422-0553-4C21-A953-A433A9645861}"/>
    <cellStyle name="Normal 2 9 4 3 3" xfId="15898" xr:uid="{884939F4-3C33-486C-965F-AE3F1FBB5270}"/>
    <cellStyle name="Normal 2 9 4 4" xfId="15899" xr:uid="{7A307FA3-B822-4B29-9961-0B538A158FF3}"/>
    <cellStyle name="Normal 2 9 4 5" xfId="15900" xr:uid="{2CBB320B-7335-4104-8FE0-01F4B878D10A}"/>
    <cellStyle name="Normal 2 9 5" xfId="15901" xr:uid="{64895472-4ED8-4D44-8FC3-6B7267416DBE}"/>
    <cellStyle name="Normal 2 9 5 2" xfId="15902" xr:uid="{CB7BEFAB-9F6B-47B9-973A-FBDF51C9E3EA}"/>
    <cellStyle name="Normal 2 9 5 2 2" xfId="15903" xr:uid="{13730704-2899-4128-99F5-7F181F795307}"/>
    <cellStyle name="Normal 2 9 5 2 3" xfId="15904" xr:uid="{41B7D1DF-8A81-4DC0-8FE0-A8F5516DA3CD}"/>
    <cellStyle name="Normal 2 9 5 3" xfId="15905" xr:uid="{9F224211-5F08-4630-BC55-0F5AD3D2F766}"/>
    <cellStyle name="Normal 2 9 5 3 2" xfId="15906" xr:uid="{E2BF8993-AE11-4C04-A94B-C514540347F0}"/>
    <cellStyle name="Normal 2 9 5 3 3" xfId="15907" xr:uid="{F4FDA051-84F8-4B50-8690-DC07CF905AB7}"/>
    <cellStyle name="Normal 2 9 5 4" xfId="15908" xr:uid="{1A8EA0C0-7DFB-4EE7-B0B8-C0C917CDEF3F}"/>
    <cellStyle name="Normal 2 9 5 5" xfId="15909" xr:uid="{F7D7F5A4-ED55-4FB4-9856-E01EEEC2B1EC}"/>
    <cellStyle name="Normal 2 9 6" xfId="15910" xr:uid="{2528E754-181D-4ADC-BD29-0D02D0D75E5E}"/>
    <cellStyle name="Normal 2 9 6 2" xfId="15911" xr:uid="{4523D498-9392-41B3-A8E8-BA6759F044BA}"/>
    <cellStyle name="Normal 2 9 6 2 2" xfId="15912" xr:uid="{8ACE9C1D-CC3D-4DF9-85DB-FFE0D2F0F8FA}"/>
    <cellStyle name="Normal 2 9 6 2 3" xfId="15913" xr:uid="{EB2277FB-0453-4831-A420-B5A4CE35B20E}"/>
    <cellStyle name="Normal 2 9 6 3" xfId="15914" xr:uid="{37663C08-F181-415B-89B0-BA1DD6DFF083}"/>
    <cellStyle name="Normal 2 9 6 3 2" xfId="15915" xr:uid="{17510FD3-2A44-4BCA-9D3A-E31F2BC03BD0}"/>
    <cellStyle name="Normal 2 9 6 3 3" xfId="15916" xr:uid="{0F7878C3-268F-4073-9EE4-C420375716AB}"/>
    <cellStyle name="Normal 2 9 6 4" xfId="15917" xr:uid="{B7E7C717-1B58-4BC6-9FF7-AC55BC562445}"/>
    <cellStyle name="Normal 2 9 6 5" xfId="15918" xr:uid="{39B0DD30-97DA-447A-BAEA-D6C059A138F3}"/>
    <cellStyle name="Normal 2 9 7" xfId="15919" xr:uid="{1D97EAA0-BEB6-4D5E-BF19-6EE7924B5267}"/>
    <cellStyle name="Normal 2 9 7 2" xfId="15920" xr:uid="{47B3E81F-2D1C-476B-B53C-36CC4AF6585D}"/>
    <cellStyle name="Normal 2 9 7 2 2" xfId="15921" xr:uid="{19D41939-C621-480D-A325-5692E784F8EA}"/>
    <cellStyle name="Normal 2 9 7 2 3" xfId="15922" xr:uid="{ADA3B929-FB46-44F1-B3EF-B8D4ECB0E66D}"/>
    <cellStyle name="Normal 2 9 7 3" xfId="15923" xr:uid="{B4DC9BF7-36D9-4A67-B04F-109E5E37D66F}"/>
    <cellStyle name="Normal 2 9 7 3 2" xfId="15924" xr:uid="{6624E994-3916-4E82-BF99-DFF66D20114C}"/>
    <cellStyle name="Normal 2 9 7 3 3" xfId="15925" xr:uid="{7110E5A9-B353-4731-9E4F-AB7015533F8F}"/>
    <cellStyle name="Normal 2 9 7 4" xfId="15926" xr:uid="{8E34CE6B-C8EC-4CBD-BE86-3AB5E7AA90E7}"/>
    <cellStyle name="Normal 2 9 7 5" xfId="15927" xr:uid="{EDA8A414-3957-46A5-B211-27DEBC9EEC07}"/>
    <cellStyle name="Normal 2 9 8" xfId="15928" xr:uid="{E252513D-40C8-4A42-9AAB-3389D4284191}"/>
    <cellStyle name="Normal 2 9 8 2" xfId="15929" xr:uid="{5A654C13-F97B-4A4B-AA9C-8967A2EBBF5E}"/>
    <cellStyle name="Normal 2 9 8 2 2" xfId="15930" xr:uid="{EB9AAB2F-3A7C-4F4C-B960-2CBB41FBCF0B}"/>
    <cellStyle name="Normal 2 9 8 2 3" xfId="15931" xr:uid="{E686E289-18B0-4719-84F5-4372F9B707DD}"/>
    <cellStyle name="Normal 2 9 8 3" xfId="15932" xr:uid="{26952B08-F256-468B-8A44-C690D0159C0B}"/>
    <cellStyle name="Normal 2 9 8 3 2" xfId="15933" xr:uid="{3C3918E2-0859-44E4-A572-E9C1BC07974B}"/>
    <cellStyle name="Normal 2 9 8 3 3" xfId="15934" xr:uid="{4A11EF04-B0B4-4D15-A809-481D26FB0A9A}"/>
    <cellStyle name="Normal 2 9 8 4" xfId="15935" xr:uid="{478FA53F-BB74-43A1-854C-DE3EE16FCD6E}"/>
    <cellStyle name="Normal 2 9 8 5" xfId="15936" xr:uid="{04C70B20-6440-4391-80AE-BBE29D9301AA}"/>
    <cellStyle name="Normal 2 9 9" xfId="15937" xr:uid="{49A4039A-2202-4E4F-8131-7B965808B32C}"/>
    <cellStyle name="Normal 2 9 9 2" xfId="15938" xr:uid="{B0E091B9-5F1C-4AFD-9584-C0C5B521D32F}"/>
    <cellStyle name="Normal 2 9 9 2 2" xfId="15939" xr:uid="{07AA2E64-091F-4418-BB5A-3691B12AB832}"/>
    <cellStyle name="Normal 2 9 9 2 3" xfId="15940" xr:uid="{284B0981-EFC6-4B36-87B7-DB67E17BFB38}"/>
    <cellStyle name="Normal 2 9 9 3" xfId="15941" xr:uid="{4DE0BBD8-7F51-4E4A-9330-5596FB928D7D}"/>
    <cellStyle name="Normal 2 9 9 3 2" xfId="15942" xr:uid="{433C29F7-6577-4DE0-B3D5-73DC274DA671}"/>
    <cellStyle name="Normal 2 9 9 3 3" xfId="15943" xr:uid="{72C21A6F-195B-4D24-8E06-5EAF8D7B5992}"/>
    <cellStyle name="Normal 2 9 9 4" xfId="15944" xr:uid="{D6C4D85B-8FCE-4954-8399-6D6154F86EC9}"/>
    <cellStyle name="Normal 2 9 9 5" xfId="15945" xr:uid="{73029616-ADC9-47BA-84C1-FF53726B4604}"/>
    <cellStyle name="Normal 2 90" xfId="15946" xr:uid="{992303F4-2FCC-4383-8B66-360E13E1DE08}"/>
    <cellStyle name="Normal 2 90 2" xfId="15947" xr:uid="{62AF6BF4-D067-4AB5-BB74-EA6B686A148B}"/>
    <cellStyle name="Normal 2 90 2 2" xfId="15948" xr:uid="{36332C6D-0A43-44E3-A4D7-D76C5B75C213}"/>
    <cellStyle name="Normal 2 90 2 3" xfId="15949" xr:uid="{0FA082B7-93B7-45D8-B6FC-4791ACD02FBB}"/>
    <cellStyle name="Normal 2 90 3" xfId="15950" xr:uid="{C957B034-36F5-4D81-9626-4603A2512FE5}"/>
    <cellStyle name="Normal 2 90 3 2" xfId="15951" xr:uid="{BAC70D3C-3CF7-4EDD-8AA1-7ABF874B199B}"/>
    <cellStyle name="Normal 2 90 3 3" xfId="15952" xr:uid="{4B24EF56-7DDD-4293-801E-315F46834E42}"/>
    <cellStyle name="Normal 2 90 4" xfId="15953" xr:uid="{81F4AFB9-C599-4DAF-AC63-93A03DD0069A}"/>
    <cellStyle name="Normal 2 90 5" xfId="15954" xr:uid="{C042DB47-38C9-4457-AC18-B5024F439052}"/>
    <cellStyle name="Normal 2 91" xfId="15955" xr:uid="{EDFB412A-6904-4A26-8F5E-A52606B7D901}"/>
    <cellStyle name="Normal 2 91 2" xfId="15956" xr:uid="{2E9A885C-0EA4-4FA0-820A-7D850F035D79}"/>
    <cellStyle name="Normal 2 91 2 2" xfId="15957" xr:uid="{8BC98951-D9E8-4177-B1A3-08B481BE5D05}"/>
    <cellStyle name="Normal 2 91 2 3" xfId="15958" xr:uid="{F515301F-4756-4639-8A52-D516E289A57D}"/>
    <cellStyle name="Normal 2 91 3" xfId="15959" xr:uid="{EB54836A-732A-4AB7-9BDE-757F63DEA05B}"/>
    <cellStyle name="Normal 2 91 3 2" xfId="15960" xr:uid="{16B85D72-3364-4746-A7A4-E2B8AF76DFE2}"/>
    <cellStyle name="Normal 2 91 3 3" xfId="15961" xr:uid="{FDAF109C-6242-432A-8F7C-BA214AA90ABE}"/>
    <cellStyle name="Normal 2 91 4" xfId="15962" xr:uid="{ACB1C830-6C68-4541-8DB6-B517226ECB32}"/>
    <cellStyle name="Normal 2 91 5" xfId="15963" xr:uid="{F93C15EF-D7FB-4D8D-85F3-3433EE0F000F}"/>
    <cellStyle name="Normal 2 92" xfId="15964" xr:uid="{A45B02D2-9572-45E4-91B7-CCEC2DBBD8B3}"/>
    <cellStyle name="Normal 2 92 2" xfId="15965" xr:uid="{EFE613E8-192C-4E71-AD17-0E58EDDB3373}"/>
    <cellStyle name="Normal 2 92 2 2" xfId="15966" xr:uid="{7D912550-52A0-477E-93E6-35C964F1253E}"/>
    <cellStyle name="Normal 2 92 2 3" xfId="15967" xr:uid="{0720F622-5F75-4E03-9CED-C211F9A47B21}"/>
    <cellStyle name="Normal 2 92 3" xfId="15968" xr:uid="{1572EA45-A8D4-4C62-A81E-312FB3E4A576}"/>
    <cellStyle name="Normal 2 92 3 2" xfId="15969" xr:uid="{4EC23F73-D380-4C62-AB0E-4A8DD86A54CE}"/>
    <cellStyle name="Normal 2 92 3 3" xfId="15970" xr:uid="{E1FC669D-1157-4D6C-92B3-B157916EAA96}"/>
    <cellStyle name="Normal 2 92 4" xfId="15971" xr:uid="{70DA7396-D015-4B7C-AE73-EAEA13BA5EAF}"/>
    <cellStyle name="Normal 2 92 5" xfId="15972" xr:uid="{2D0D4F24-8F5F-43C5-A4DF-8A4B50438CB4}"/>
    <cellStyle name="Normal 2 93" xfId="15973" xr:uid="{8B5B4667-8CA5-40A6-B5D2-A3E164118423}"/>
    <cellStyle name="Normal 2 93 2" xfId="15974" xr:uid="{51BA4A4D-8433-43BD-B97E-3C3A74CC11AF}"/>
    <cellStyle name="Normal 2 93 2 2" xfId="15975" xr:uid="{7D07EA58-E03C-410C-A632-62E7D4937E31}"/>
    <cellStyle name="Normal 2 93 2 3" xfId="15976" xr:uid="{7620B9E3-1238-45DB-AFD9-EE2C6960443D}"/>
    <cellStyle name="Normal 2 93 3" xfId="15977" xr:uid="{BAC240A1-D2F1-46E1-8B41-1E5E4F59A858}"/>
    <cellStyle name="Normal 2 93 3 2" xfId="15978" xr:uid="{DDBC3C02-2963-4491-A615-DB2B6464AD22}"/>
    <cellStyle name="Normal 2 93 3 3" xfId="15979" xr:uid="{1B25E4DF-DC5F-47D0-9173-F40871381A62}"/>
    <cellStyle name="Normal 2 93 4" xfId="15980" xr:uid="{6285B967-CA14-45FD-BD46-8F954EB500CD}"/>
    <cellStyle name="Normal 2 93 5" xfId="15981" xr:uid="{D4C94E92-87FD-4667-9BEF-796D7E2737FC}"/>
    <cellStyle name="Normal 2 94" xfId="15982" xr:uid="{2432E7E3-E87C-4A4A-9B01-BC646287B441}"/>
    <cellStyle name="Normal 2 94 2" xfId="15983" xr:uid="{F75B8E4C-1D5D-4C0E-8784-4B3264442037}"/>
    <cellStyle name="Normal 2 94 2 2" xfId="15984" xr:uid="{82236EB8-72A5-40CA-BD88-3834EA8F366D}"/>
    <cellStyle name="Normal 2 94 2 3" xfId="15985" xr:uid="{333CBDC1-26C5-4479-9AA1-4C99482A9E9B}"/>
    <cellStyle name="Normal 2 94 3" xfId="15986" xr:uid="{2E916DE1-8989-4DC4-9FAC-397C0B708560}"/>
    <cellStyle name="Normal 2 94 3 2" xfId="15987" xr:uid="{D31BCA4A-D535-4970-BE35-5105F28D3C23}"/>
    <cellStyle name="Normal 2 94 3 3" xfId="15988" xr:uid="{AD00FA4A-2FD8-4B10-9401-0E01F58F1E32}"/>
    <cellStyle name="Normal 2 94 4" xfId="15989" xr:uid="{29B88C5B-BC70-4616-84A5-D99921124E57}"/>
    <cellStyle name="Normal 2 94 5" xfId="15990" xr:uid="{E06D6B31-A2FA-4838-9C0B-981C6A3179CD}"/>
    <cellStyle name="Normal 2 95" xfId="15991" xr:uid="{B8E9CCF6-1E54-4541-AE39-740E6414DCE0}"/>
    <cellStyle name="Normal 2 95 2" xfId="15992" xr:uid="{FD69BD8D-8BEB-48CB-98A0-FF7B6629F45C}"/>
    <cellStyle name="Normal 2 95 2 2" xfId="15993" xr:uid="{6EFC0976-422E-45D6-BFFD-34ACBE259A14}"/>
    <cellStyle name="Normal 2 95 2 3" xfId="15994" xr:uid="{46179033-BFA8-43EA-ADA9-F4ADFE067DB0}"/>
    <cellStyle name="Normal 2 95 3" xfId="15995" xr:uid="{0F04B5A7-8EA6-4396-A60F-BFB6DDCE2C12}"/>
    <cellStyle name="Normal 2 95 3 2" xfId="15996" xr:uid="{B7E4C7BA-FA80-44FA-87AA-86510A1FB6D7}"/>
    <cellStyle name="Normal 2 95 3 3" xfId="15997" xr:uid="{718912C7-BD16-45C2-916E-969078766EAE}"/>
    <cellStyle name="Normal 2 95 4" xfId="15998" xr:uid="{723A448C-0282-4FE5-95C4-130F65F4C907}"/>
    <cellStyle name="Normal 2 95 5" xfId="15999" xr:uid="{61459DDF-887F-4DE5-A094-DDF81E688B36}"/>
    <cellStyle name="Normal 2 96" xfId="16000" xr:uid="{0A894338-0410-4703-95F6-64DB417F06D4}"/>
    <cellStyle name="Normal 2 96 2" xfId="16001" xr:uid="{95F95B34-B97C-4348-9111-6CBA0F8077AC}"/>
    <cellStyle name="Normal 2 96 2 2" xfId="16002" xr:uid="{9B8A7A33-A00A-4184-84A4-1F3C7054FF2F}"/>
    <cellStyle name="Normal 2 96 2 3" xfId="16003" xr:uid="{B5A11864-2EE4-44F9-AA7E-8F232CC15F65}"/>
    <cellStyle name="Normal 2 96 3" xfId="16004" xr:uid="{9FB1AF12-EE17-4005-A4FB-0A3BCC7B1307}"/>
    <cellStyle name="Normal 2 96 3 2" xfId="16005" xr:uid="{921368F2-1713-4FE1-93F1-473C03F0837C}"/>
    <cellStyle name="Normal 2 96 3 3" xfId="16006" xr:uid="{53F06BE1-052E-4FED-87AA-46266F6F7A3A}"/>
    <cellStyle name="Normal 2 96 4" xfId="16007" xr:uid="{13EF9844-5A98-4760-8CBD-80A9EDC2A825}"/>
    <cellStyle name="Normal 2 96 5" xfId="16008" xr:uid="{9ADE4125-DFC3-457F-B910-384DCF73B763}"/>
    <cellStyle name="Normal 2 97" xfId="16009" xr:uid="{7FE1A69C-52A9-4152-A667-2A2A09C20BE5}"/>
    <cellStyle name="Normal 2 97 2" xfId="16010" xr:uid="{FC9F369D-B21C-4534-B41F-2D147A043819}"/>
    <cellStyle name="Normal 2 97 2 2" xfId="16011" xr:uid="{EB2788A9-44F4-4D41-8A02-5408804EA110}"/>
    <cellStyle name="Normal 2 97 2 3" xfId="16012" xr:uid="{86A06AC5-8BEA-4FDC-9152-F8D9C1D79ACF}"/>
    <cellStyle name="Normal 2 97 3" xfId="16013" xr:uid="{CDDBA68C-D7F7-407A-A934-0F5F29ED721F}"/>
    <cellStyle name="Normal 2 97 3 2" xfId="16014" xr:uid="{AF2B8B47-5560-479C-B283-3C5E461E37C4}"/>
    <cellStyle name="Normal 2 97 3 3" xfId="16015" xr:uid="{D3CA635D-6489-4657-8925-47CB1ED4FACD}"/>
    <cellStyle name="Normal 2 97 4" xfId="16016" xr:uid="{19637302-0408-4BE4-9C1D-2AD3EEBA6E45}"/>
    <cellStyle name="Normal 2 97 5" xfId="16017" xr:uid="{029FBEBC-CC7D-40A4-A5CF-43EBEC7ABAA7}"/>
    <cellStyle name="Normal 2 98" xfId="16018" xr:uid="{065D543C-4F7C-4764-B1FA-FA17825624F7}"/>
    <cellStyle name="Normal 2 98 2" xfId="16019" xr:uid="{8DAF099E-DE4E-4D24-90B5-2F43AE8CAE01}"/>
    <cellStyle name="Normal 2 98 2 2" xfId="16020" xr:uid="{33F469A5-9025-4912-8EE7-E03E903B1CF5}"/>
    <cellStyle name="Normal 2 98 2 3" xfId="16021" xr:uid="{53F463F9-1551-452D-85A0-E035CE6951F8}"/>
    <cellStyle name="Normal 2 98 3" xfId="16022" xr:uid="{2B3C640C-93A2-4968-BCE0-A9CCEEB9BA96}"/>
    <cellStyle name="Normal 2 98 3 2" xfId="16023" xr:uid="{0C67E459-4B9E-46CE-B742-892E01FC81F9}"/>
    <cellStyle name="Normal 2 98 3 3" xfId="16024" xr:uid="{FDA9C842-4413-4830-B93C-657448A8CBBF}"/>
    <cellStyle name="Normal 2 98 4" xfId="16025" xr:uid="{9CCC8559-2318-46FB-9DDB-19AFE7AA3A9D}"/>
    <cellStyle name="Normal 2 98 5" xfId="16026" xr:uid="{D5973954-E9BB-4545-B812-1108FEBBE914}"/>
    <cellStyle name="Normal 2 99" xfId="16027" xr:uid="{26E94D34-84FA-4A0B-9CE7-4529E44CFE5E}"/>
    <cellStyle name="Normal 2 99 2" xfId="16028" xr:uid="{E11BBA7E-52D4-4C08-ADE0-A191D38712C5}"/>
    <cellStyle name="Normal 2 99 2 2" xfId="16029" xr:uid="{1226B859-B940-4C2E-B33D-45E8722EC148}"/>
    <cellStyle name="Normal 2 99 2 3" xfId="16030" xr:uid="{60F0B255-2816-480A-920F-F59EF2BE57A1}"/>
    <cellStyle name="Normal 2 99 3" xfId="16031" xr:uid="{39BA8040-EE6A-43A9-B518-A28C650B8478}"/>
    <cellStyle name="Normal 2 99 3 2" xfId="16032" xr:uid="{0DD66BF0-EDCA-4EDE-AE91-14060F1AAD4F}"/>
    <cellStyle name="Normal 2 99 3 3" xfId="16033" xr:uid="{1B7A9D5D-3FE6-49C3-9497-F21E441E0ACA}"/>
    <cellStyle name="Normal 2 99 4" xfId="16034" xr:uid="{1E9E018D-1949-441B-BB82-E9A2A15CFBDF}"/>
    <cellStyle name="Normal 2 99 5" xfId="16035" xr:uid="{28A7E8E6-FF5F-48CB-8180-63A193B4F34E}"/>
    <cellStyle name="Normal 2_2006-2009 Updated Graph" xfId="16036" xr:uid="{164BC9D8-59F7-4126-823F-CB8AA55A9949}"/>
    <cellStyle name="Normal 20" xfId="420" xr:uid="{35ED7775-A779-42E0-9DFE-129DEF0EFFCC}"/>
    <cellStyle name="Normal 20 2" xfId="16037" xr:uid="{BE62BF00-64CA-4E1B-B781-57D98FE15432}"/>
    <cellStyle name="Normal 20 2 2" xfId="16038" xr:uid="{C8ED31DA-4CE7-4FAF-91D3-AE22713B35A2}"/>
    <cellStyle name="Normal 20 2 3" xfId="16039" xr:uid="{36359846-28D6-4467-B5DD-F18CA77CEBBB}"/>
    <cellStyle name="Normal 20 3" xfId="16040" xr:uid="{E431DD99-63BD-4F8C-84C9-D53DE60A0116}"/>
    <cellStyle name="Normal 20 3 2" xfId="16041" xr:uid="{73805E23-0016-450B-B810-3E9DA012FA3B}"/>
    <cellStyle name="Normal 20 3 3" xfId="16042" xr:uid="{819EEB29-96BE-4EB3-8A43-A930696F8306}"/>
    <cellStyle name="Normal 20 4" xfId="16043" xr:uid="{A21DFCD8-C225-43F9-9671-916F1F1D4CE3}"/>
    <cellStyle name="Normal 20 5" xfId="16044" xr:uid="{7BB5B59B-BAD9-4056-96FE-FCAC912ADC93}"/>
    <cellStyle name="Normal 21" xfId="421" xr:uid="{6C97CC9D-D978-4F50-9CA3-9ACAA4B10678}"/>
    <cellStyle name="Normal 21 2" xfId="16045" xr:uid="{B85DAEB6-5F3E-42AC-93F9-80012DB87A8D}"/>
    <cellStyle name="Normal 21 2 2" xfId="16046" xr:uid="{7F6C9E0D-5846-46F6-81E2-953B94D48F7A}"/>
    <cellStyle name="Normal 21 2 2 2" xfId="43203" xr:uid="{3FE1EF64-2473-494E-B461-3B926D723008}"/>
    <cellStyle name="Normal 21 2 3" xfId="16047" xr:uid="{00D62228-E4FC-40CD-913A-36B310189E91}"/>
    <cellStyle name="Normal 21 2 3 2" xfId="43202" xr:uid="{F9A44DE4-AF42-47B6-B083-1DD33D88345A}"/>
    <cellStyle name="Normal 21 2 4" xfId="16048" xr:uid="{F79DF7F8-2D3F-496B-863E-86587996F323}"/>
    <cellStyle name="Normal 21 2 4 2" xfId="43201" xr:uid="{47C26A4B-4A9F-4F5E-A272-B9405DFDEFBB}"/>
    <cellStyle name="Normal 21 2 5" xfId="43200" xr:uid="{90014E0C-6648-4C1A-99AB-FEBAA3D400C6}"/>
    <cellStyle name="Normal 21 3" xfId="16049" xr:uid="{17C4D208-2345-452E-8A6B-69E770C59522}"/>
    <cellStyle name="Normal 21 3 2" xfId="16050" xr:uid="{65D46DBC-74B6-4791-A466-FE531D154596}"/>
    <cellStyle name="Normal 21 3 3" xfId="16051" xr:uid="{0AEE5332-C567-4E00-A61F-B142998C7475}"/>
    <cellStyle name="Normal 21 4" xfId="16052" xr:uid="{EC136838-5634-47F6-9EFB-D72FCD17D380}"/>
    <cellStyle name="Normal 21 4 2" xfId="43199" xr:uid="{07C3DA58-9D13-45CD-BC08-A4583604B20F}"/>
    <cellStyle name="Normal 21 5" xfId="16053" xr:uid="{8AE41B45-F025-41C7-BDD3-8B73FDFB8590}"/>
    <cellStyle name="Normal 22" xfId="422" xr:uid="{7B1F4C53-131C-4556-BF1E-C7DF34EA64AD}"/>
    <cellStyle name="Normal 22 2" xfId="43167" xr:uid="{C47D29E0-BD1A-4CFF-820A-0C2EDEA89818}"/>
    <cellStyle name="Normal 22 3" xfId="16054" xr:uid="{EB1001D5-6CA9-4B0E-A737-66BBF6866F1A}"/>
    <cellStyle name="Normal 23" xfId="423" xr:uid="{5B9A3801-C0B8-4FEC-800A-594855CE847B}"/>
    <cellStyle name="Normal 23 2" xfId="43168" xr:uid="{36DE3A8F-2763-4CBA-957D-72240E0FE54E}"/>
    <cellStyle name="Normal 23 3" xfId="16055" xr:uid="{D6E087CB-B142-404B-A0BA-836585AF59B5}"/>
    <cellStyle name="Normal 24" xfId="424" xr:uid="{51B7C14E-0494-4B3D-8975-0650E6198F5E}"/>
    <cellStyle name="Normal 24 2" xfId="16057" xr:uid="{7B0DF1B1-636C-4AD9-BD45-746ACCDB94C5}"/>
    <cellStyle name="Normal 24 3" xfId="16058" xr:uid="{9719E806-71C3-4E9E-99B8-8AECA0B820C0}"/>
    <cellStyle name="Normal 24 4" xfId="43169" xr:uid="{015C4C57-AEBC-4296-A7D4-4F80237FDB7C}"/>
    <cellStyle name="Normal 24 5" xfId="16056" xr:uid="{9C29EC59-D8B0-4A8F-9819-C50E697F27C0}"/>
    <cellStyle name="Normal 25" xfId="425" xr:uid="{AF8B893A-EF1A-40B3-911B-1250C41E20CB}"/>
    <cellStyle name="Normal 25 2" xfId="43170" xr:uid="{FDD685EC-2E4E-4DE7-A8C4-5C892B2B55C9}"/>
    <cellStyle name="Normal 25 3" xfId="16059" xr:uid="{BE0609DF-E35B-413E-83D8-85AC1F293C78}"/>
    <cellStyle name="Normal 26" xfId="426" xr:uid="{D306DB71-3AB6-4DC5-9099-2EE582F18BDA}"/>
    <cellStyle name="Normal 26 2" xfId="43171" xr:uid="{01C1CDE6-C946-4EE4-84F4-1256C7AF115B}"/>
    <cellStyle name="Normal 26 3" xfId="16060" xr:uid="{B8037834-9007-47F5-BC6F-211A19750CD3}"/>
    <cellStyle name="Normal 27" xfId="427" xr:uid="{B343EB31-AC9E-4AD2-B1D8-DAFA5800B110}"/>
    <cellStyle name="Normal 27 2" xfId="43172" xr:uid="{F58FD976-087E-4EF3-BF3E-E9B95D6578CD}"/>
    <cellStyle name="Normal 27 3" xfId="16061" xr:uid="{E69E1146-E464-435D-89C0-5F14E737CCA4}"/>
    <cellStyle name="Normal 28" xfId="428" xr:uid="{5560C14A-4FA9-4553-9997-297A6A45E3F7}"/>
    <cellStyle name="Normal 28 2" xfId="43173" xr:uid="{7B9AC0FF-5AB9-4CE8-ADA4-D5A421540A19}"/>
    <cellStyle name="Normal 28 3" xfId="16062" xr:uid="{DE0E3E77-B29A-455C-B3E1-94D69F3C040C}"/>
    <cellStyle name="Normal 29" xfId="429" xr:uid="{44B41888-40A0-467B-B9F9-AD272121C166}"/>
    <cellStyle name="Normal 29 2" xfId="16064" xr:uid="{50DBA531-1F4D-4BEE-BA90-76A5BF81F817}"/>
    <cellStyle name="Normal 29 3" xfId="43174" xr:uid="{99DF7891-189B-475B-96D6-2E18DA99BA22}"/>
    <cellStyle name="Normal 29 4" xfId="16063" xr:uid="{4A63CB15-25AD-47ED-823E-6DDC96F9F601}"/>
    <cellStyle name="Normal 3" xfId="310" xr:uid="{8B66A520-CEC7-4152-A0BA-8C47FBB1C86B}"/>
    <cellStyle name="Normal 3 10" xfId="16066" xr:uid="{7D8E20A0-3832-4121-AB88-3AFC446D47A7}"/>
    <cellStyle name="Normal 3 10 10" xfId="16067" xr:uid="{376DF468-6073-46DF-BA02-61F421216FE5}"/>
    <cellStyle name="Normal 3 10 10 2" xfId="16068" xr:uid="{2A5C0BCA-AF04-4B86-B3D0-C61CE1C61AAA}"/>
    <cellStyle name="Normal 3 10 10 2 2" xfId="16069" xr:uid="{879F2D1C-2B39-4404-BAFB-DC575D996F08}"/>
    <cellStyle name="Normal 3 10 10 2 3" xfId="16070" xr:uid="{931D107E-0263-4DE8-984C-0DDC28FF4D14}"/>
    <cellStyle name="Normal 3 10 10 3" xfId="16071" xr:uid="{A9835A2F-D517-40F1-A6F4-CE0C7B044A7E}"/>
    <cellStyle name="Normal 3 10 10 3 2" xfId="16072" xr:uid="{A383F657-76CF-414C-81BC-A0F00FD5BE93}"/>
    <cellStyle name="Normal 3 10 10 3 3" xfId="16073" xr:uid="{7C1178F6-44FF-4320-A6AA-C22EFEE1E1FB}"/>
    <cellStyle name="Normal 3 10 10 4" xfId="16074" xr:uid="{5E23ADB1-7FFF-4CF2-91CD-8150C74DBD04}"/>
    <cellStyle name="Normal 3 10 10 5" xfId="16075" xr:uid="{FEEDDBD1-2FA2-403B-AC37-6B200F2B227B}"/>
    <cellStyle name="Normal 3 10 11" xfId="16076" xr:uid="{14446DE5-B1D9-44D1-ADD9-1B38623EA967}"/>
    <cellStyle name="Normal 3 10 11 2" xfId="16077" xr:uid="{DB200109-E768-4AA6-93A7-085D4C0C2030}"/>
    <cellStyle name="Normal 3 10 11 2 2" xfId="16078" xr:uid="{8D778FE6-C9DE-4A40-8743-5DFB4FD3E700}"/>
    <cellStyle name="Normal 3 10 11 2 3" xfId="16079" xr:uid="{5F5B360C-47A3-4629-B5CE-1E14638E3656}"/>
    <cellStyle name="Normal 3 10 11 3" xfId="16080" xr:uid="{B07D9D78-382C-4BD0-89B2-B858B58331A2}"/>
    <cellStyle name="Normal 3 10 11 3 2" xfId="16081" xr:uid="{337E1891-D856-4499-A9A7-AD67448B9D83}"/>
    <cellStyle name="Normal 3 10 11 3 3" xfId="16082" xr:uid="{03B3D937-1A41-4EFF-B2C9-3DE2DA90FBD0}"/>
    <cellStyle name="Normal 3 10 11 4" xfId="16083" xr:uid="{05FD9F28-0765-412C-81C9-F8A4239BC452}"/>
    <cellStyle name="Normal 3 10 11 5" xfId="16084" xr:uid="{1231B4E7-E25F-4DC9-B801-63E11E094CF6}"/>
    <cellStyle name="Normal 3 10 12" xfId="16085" xr:uid="{69AA0A1D-CE0D-4C2F-A21A-8237BAA24E0B}"/>
    <cellStyle name="Normal 3 10 12 2" xfId="16086" xr:uid="{53D5354A-ED99-4A96-A842-E21796B5731F}"/>
    <cellStyle name="Normal 3 10 12 2 2" xfId="16087" xr:uid="{2F67EBF1-DE6A-43BC-8423-F260A00625C2}"/>
    <cellStyle name="Normal 3 10 12 2 3" xfId="16088" xr:uid="{0FB95AB7-5958-4285-8349-8FF47FA6ED68}"/>
    <cellStyle name="Normal 3 10 12 3" xfId="16089" xr:uid="{FC28B8AC-A243-411F-AD74-FBD56B73218E}"/>
    <cellStyle name="Normal 3 10 12 3 2" xfId="16090" xr:uid="{454E1EF0-BC08-435E-BBFC-113C282A4C69}"/>
    <cellStyle name="Normal 3 10 12 3 3" xfId="16091" xr:uid="{52B50DDE-F5EF-47AF-9D42-52831C5D090C}"/>
    <cellStyle name="Normal 3 10 12 4" xfId="16092" xr:uid="{11B4341A-38F2-4268-8D9B-997B5784324D}"/>
    <cellStyle name="Normal 3 10 12 5" xfId="16093" xr:uid="{2C737F35-247F-4F2C-841B-5FE51B794337}"/>
    <cellStyle name="Normal 3 10 13" xfId="16094" xr:uid="{8AC35AF3-AE7A-4C9B-A6C9-540722042A80}"/>
    <cellStyle name="Normal 3 10 13 2" xfId="16095" xr:uid="{83056ABD-5763-4BD6-B715-DEF79E679B70}"/>
    <cellStyle name="Normal 3 10 13 2 2" xfId="16096" xr:uid="{200AF83E-23C9-4C52-8651-A02F0BE2CE11}"/>
    <cellStyle name="Normal 3 10 13 2 3" xfId="16097" xr:uid="{64E0E16A-234E-40FE-A13A-B75341A7EFCA}"/>
    <cellStyle name="Normal 3 10 13 3" xfId="16098" xr:uid="{4A55B578-BA64-4700-8364-C9E5E87F3212}"/>
    <cellStyle name="Normal 3 10 13 3 2" xfId="16099" xr:uid="{419A683E-2078-4F49-8AA2-43A1649983EB}"/>
    <cellStyle name="Normal 3 10 13 3 3" xfId="16100" xr:uid="{950DB7BF-3A3F-4133-853D-8C4A99A87D5B}"/>
    <cellStyle name="Normal 3 10 13 4" xfId="16101" xr:uid="{CB2D3C49-4465-437B-BBB0-A825250E1751}"/>
    <cellStyle name="Normal 3 10 13 5" xfId="16102" xr:uid="{22048430-555D-4C05-BF32-DB727756ADAC}"/>
    <cellStyle name="Normal 3 10 14" xfId="16103" xr:uid="{6739E923-B1A1-47AB-A1B3-6CAC9A81A215}"/>
    <cellStyle name="Normal 3 10 14 2" xfId="16104" xr:uid="{E73D21E3-5E48-42ED-9406-0184AEB3415B}"/>
    <cellStyle name="Normal 3 10 14 2 2" xfId="16105" xr:uid="{1025FA13-15FA-44D2-8BF1-E5914389F515}"/>
    <cellStyle name="Normal 3 10 14 2 3" xfId="16106" xr:uid="{393B7D4F-81EF-4254-9AC7-69C90F8C58D0}"/>
    <cellStyle name="Normal 3 10 14 3" xfId="16107" xr:uid="{2DC65B2A-FAF7-405C-9793-3A34EBC17E9C}"/>
    <cellStyle name="Normal 3 10 14 3 2" xfId="16108" xr:uid="{0D8266C9-E597-47DB-9328-7116BA4D6453}"/>
    <cellStyle name="Normal 3 10 14 3 3" xfId="16109" xr:uid="{9D83C5AF-E657-4582-AAB7-201997F36258}"/>
    <cellStyle name="Normal 3 10 14 4" xfId="16110" xr:uid="{8AD439D6-A1E0-49FE-93C1-EE161EE4197B}"/>
    <cellStyle name="Normal 3 10 14 5" xfId="16111" xr:uid="{92A70A88-9A4D-40A8-8BCA-D624EA16EC26}"/>
    <cellStyle name="Normal 3 10 15" xfId="16112" xr:uid="{8B4BEA75-65F3-45E0-B064-C4F37D9D61AB}"/>
    <cellStyle name="Normal 3 10 15 2" xfId="16113" xr:uid="{60EF8C3E-8650-4F11-B3A9-9309F99E76B8}"/>
    <cellStyle name="Normal 3 10 15 2 2" xfId="16114" xr:uid="{5D332A31-8E25-4BF1-B4C4-A80AC3580B16}"/>
    <cellStyle name="Normal 3 10 15 2 3" xfId="16115" xr:uid="{C31C1E8D-B984-4A7A-9E85-8BF895D2BE4C}"/>
    <cellStyle name="Normal 3 10 15 3" xfId="16116" xr:uid="{62AA81A1-9CC9-4721-8EF8-C701DA5E3488}"/>
    <cellStyle name="Normal 3 10 15 3 2" xfId="16117" xr:uid="{D3BADCBB-78F1-4D1B-96F8-4C4DA1525DC2}"/>
    <cellStyle name="Normal 3 10 15 3 3" xfId="16118" xr:uid="{7109CC4F-2CEF-4BE7-B286-DBB54D6D5154}"/>
    <cellStyle name="Normal 3 10 15 4" xfId="16119" xr:uid="{265C3C78-AE3B-4976-9F51-FFC13A2EE7D7}"/>
    <cellStyle name="Normal 3 10 15 5" xfId="16120" xr:uid="{D8473AC0-293C-4DEC-8D73-D5D4AC490D28}"/>
    <cellStyle name="Normal 3 10 16" xfId="16121" xr:uid="{649FF08F-AD1A-419F-8189-3633B99275BC}"/>
    <cellStyle name="Normal 3 10 16 2" xfId="16122" xr:uid="{91E67D88-FE86-4485-ABE3-A3FE7357D6BF}"/>
    <cellStyle name="Normal 3 10 16 2 2" xfId="16123" xr:uid="{73F23E96-AFAD-4BE6-B902-02095241706C}"/>
    <cellStyle name="Normal 3 10 16 2 3" xfId="16124" xr:uid="{B3E3E4B9-81DD-407E-86ED-4EF8D624EE1E}"/>
    <cellStyle name="Normal 3 10 16 3" xfId="16125" xr:uid="{2A3AD440-FD42-45AB-A81F-3F02DAC8B690}"/>
    <cellStyle name="Normal 3 10 16 3 2" xfId="16126" xr:uid="{D000DE44-C9C9-4797-822B-E22F31DD1276}"/>
    <cellStyle name="Normal 3 10 16 3 3" xfId="16127" xr:uid="{AE57E126-BAA2-48A6-9FFE-9BEA5E555102}"/>
    <cellStyle name="Normal 3 10 16 4" xfId="16128" xr:uid="{98AE6FA8-64B9-474E-A06D-B58829FBF7F4}"/>
    <cellStyle name="Normal 3 10 16 5" xfId="16129" xr:uid="{CDB583AD-8702-4536-A5EC-883E190B6F5D}"/>
    <cellStyle name="Normal 3 10 17" xfId="16130" xr:uid="{5DC1EA96-731D-4FFE-ADD7-574BA135AD10}"/>
    <cellStyle name="Normal 3 10 17 2" xfId="16131" xr:uid="{CAA5E6A7-DC53-4BC9-B4B8-2BD74B7CBD2E}"/>
    <cellStyle name="Normal 3 10 17 2 2" xfId="16132" xr:uid="{ACF8939A-44B1-4995-9183-0853207F0B2A}"/>
    <cellStyle name="Normal 3 10 17 2 3" xfId="16133" xr:uid="{9503CD57-D736-4358-91C7-5ABE352352DA}"/>
    <cellStyle name="Normal 3 10 17 3" xfId="16134" xr:uid="{A35F4A04-8377-4C78-B77E-ABB9EB04783F}"/>
    <cellStyle name="Normal 3 10 17 3 2" xfId="16135" xr:uid="{9435B6FD-C905-4FCB-BFAF-2B3EC69987F3}"/>
    <cellStyle name="Normal 3 10 17 3 3" xfId="16136" xr:uid="{2F39751D-1252-41FB-9C53-9AB7184BBAA1}"/>
    <cellStyle name="Normal 3 10 17 4" xfId="16137" xr:uid="{B78E1E24-217F-4CAF-8A65-26712AF210A7}"/>
    <cellStyle name="Normal 3 10 17 5" xfId="16138" xr:uid="{68197A02-DE24-4503-995A-B66DDBE9A34A}"/>
    <cellStyle name="Normal 3 10 18" xfId="16139" xr:uid="{1C6259F9-B12F-4CDD-864A-513BB27E3F6B}"/>
    <cellStyle name="Normal 3 10 18 2" xfId="16140" xr:uid="{410A7DD5-F4CA-43FA-8774-89C85BCF6053}"/>
    <cellStyle name="Normal 3 10 18 2 2" xfId="16141" xr:uid="{1433DFEE-0348-40A3-8FFB-02AC397F74EA}"/>
    <cellStyle name="Normal 3 10 18 2 3" xfId="16142" xr:uid="{788BE879-A10B-4DB0-85C4-24833E3C21A6}"/>
    <cellStyle name="Normal 3 10 18 3" xfId="16143" xr:uid="{1BB372EE-3CF9-4AFE-999F-49E314B8C37D}"/>
    <cellStyle name="Normal 3 10 18 3 2" xfId="16144" xr:uid="{0E9E5B9A-4864-4865-A2F2-AC4EDB1DE415}"/>
    <cellStyle name="Normal 3 10 18 3 3" xfId="16145" xr:uid="{D897AA54-F729-477A-8035-2189F640B55D}"/>
    <cellStyle name="Normal 3 10 18 4" xfId="16146" xr:uid="{4C870EC8-A30A-48D9-BAF4-4D9D0F1EB03A}"/>
    <cellStyle name="Normal 3 10 18 5" xfId="16147" xr:uid="{04E683FE-938D-4190-A7A1-D7A629C99D16}"/>
    <cellStyle name="Normal 3 10 19" xfId="16148" xr:uid="{775B8469-412C-42DF-8822-150D62235269}"/>
    <cellStyle name="Normal 3 10 19 2" xfId="16149" xr:uid="{608EFEDB-EC64-4695-9C02-95E4E9004D00}"/>
    <cellStyle name="Normal 3 10 19 2 2" xfId="16150" xr:uid="{0EEE220B-5DA0-400D-B12A-CE4AAD6D3709}"/>
    <cellStyle name="Normal 3 10 19 2 3" xfId="16151" xr:uid="{460393DC-A1F8-4B20-860F-66BF0349158F}"/>
    <cellStyle name="Normal 3 10 19 3" xfId="16152" xr:uid="{6E67D109-663E-4A13-970D-68EA2CD92053}"/>
    <cellStyle name="Normal 3 10 19 3 2" xfId="16153" xr:uid="{1B80FA0A-BC5E-4B47-BFFE-04C84585C28E}"/>
    <cellStyle name="Normal 3 10 19 3 3" xfId="16154" xr:uid="{7686F51B-F789-4A81-AAC9-7FD07A4369C2}"/>
    <cellStyle name="Normal 3 10 19 4" xfId="16155" xr:uid="{C5359A0C-A25D-43BB-9F95-6EB16B43C123}"/>
    <cellStyle name="Normal 3 10 19 5" xfId="16156" xr:uid="{FBCAA476-CBC3-4FA9-BAA8-0E40D606A3CF}"/>
    <cellStyle name="Normal 3 10 2" xfId="16157" xr:uid="{65349373-647E-4302-9E42-2CE186CA8902}"/>
    <cellStyle name="Normal 3 10 2 2" xfId="16158" xr:uid="{F488A5DE-B6F0-43A5-9B11-C9FEDACA1E0A}"/>
    <cellStyle name="Normal 3 10 2 2 2" xfId="16159" xr:uid="{5819D478-4F4B-464B-A952-7C0075D3E5CB}"/>
    <cellStyle name="Normal 3 10 2 2 3" xfId="16160" xr:uid="{83D2AEAF-90D8-4E33-95AA-63686167C08D}"/>
    <cellStyle name="Normal 3 10 2 3" xfId="16161" xr:uid="{C36EEA43-A379-4C78-8135-FFA69CD51BBF}"/>
    <cellStyle name="Normal 3 10 2 3 2" xfId="16162" xr:uid="{CD63C26A-4BFD-460F-AFAE-E13CF4A895AB}"/>
    <cellStyle name="Normal 3 10 2 3 3" xfId="16163" xr:uid="{D60D17DA-F270-48CD-BC8B-6910DC02DC34}"/>
    <cellStyle name="Normal 3 10 2 4" xfId="16164" xr:uid="{692EDEA8-15E6-4B36-A92E-0492B9D4A68A}"/>
    <cellStyle name="Normal 3 10 2 5" xfId="16165" xr:uid="{23B59E4A-479F-4352-B676-99CFF9096B0B}"/>
    <cellStyle name="Normal 3 10 20" xfId="16166" xr:uid="{297ECEB5-B960-45AB-AE85-8A69819713BE}"/>
    <cellStyle name="Normal 3 10 20 2" xfId="16167" xr:uid="{39B74575-7158-4D4D-9B1E-AFFFCD8BAE60}"/>
    <cellStyle name="Normal 3 10 20 2 2" xfId="16168" xr:uid="{2BD8BD59-6465-4BCD-AC32-91E17BDFC426}"/>
    <cellStyle name="Normal 3 10 20 2 3" xfId="16169" xr:uid="{1EA4496E-0B0D-465D-8F1E-8BB7C4D247CF}"/>
    <cellStyle name="Normal 3 10 20 3" xfId="16170" xr:uid="{61787BE3-1100-432A-9ED7-7E213F29F25D}"/>
    <cellStyle name="Normal 3 10 20 3 2" xfId="16171" xr:uid="{B1FEC364-3D00-4644-B336-20351DB68824}"/>
    <cellStyle name="Normal 3 10 20 3 3" xfId="16172" xr:uid="{ACC213C6-F835-410E-A2BF-A3F5D524CD96}"/>
    <cellStyle name="Normal 3 10 20 4" xfId="16173" xr:uid="{E633A070-5763-461D-80BC-F6AD7FE84A26}"/>
    <cellStyle name="Normal 3 10 20 5" xfId="16174" xr:uid="{404F8DAB-CCBC-4ABB-8B66-E1F47B9E99A9}"/>
    <cellStyle name="Normal 3 10 21" xfId="16175" xr:uid="{623DD112-7D86-4482-AF95-38F4061FFC63}"/>
    <cellStyle name="Normal 3 10 21 2" xfId="16176" xr:uid="{E5FB8587-6C3E-45BB-BB6D-641FA96597D6}"/>
    <cellStyle name="Normal 3 10 21 2 2" xfId="16177" xr:uid="{F114DBA8-54F9-4970-A918-AAE699C63911}"/>
    <cellStyle name="Normal 3 10 21 2 3" xfId="16178" xr:uid="{46048E1D-514F-44A6-960B-AED643F69C3F}"/>
    <cellStyle name="Normal 3 10 21 3" xfId="16179" xr:uid="{C659CF38-5D0E-4D8D-9550-157F1AEF4A00}"/>
    <cellStyle name="Normal 3 10 21 3 2" xfId="16180" xr:uid="{8C1657D4-654F-49E8-8E67-F186431A96F5}"/>
    <cellStyle name="Normal 3 10 21 3 3" xfId="16181" xr:uid="{5929E94F-A2EB-4180-A5FF-587EEDD8EFDD}"/>
    <cellStyle name="Normal 3 10 21 4" xfId="16182" xr:uid="{A40B5F7D-44CA-4B6F-8621-3158228FDE86}"/>
    <cellStyle name="Normal 3 10 21 5" xfId="16183" xr:uid="{A5FBF5E7-9783-4BA9-9033-0F203D4C5238}"/>
    <cellStyle name="Normal 3 10 22" xfId="16184" xr:uid="{4FE8C86C-6160-41ED-9580-B0DB8AA2D53C}"/>
    <cellStyle name="Normal 3 10 22 2" xfId="16185" xr:uid="{463FDD7A-3385-4E17-9354-7F8A0980FFEC}"/>
    <cellStyle name="Normal 3 10 22 2 2" xfId="16186" xr:uid="{4ED586DF-6AF7-4FB4-B746-76CC788AFC16}"/>
    <cellStyle name="Normal 3 10 22 2 3" xfId="16187" xr:uid="{FF70303B-86D5-4DE9-9682-155D23E4ECD4}"/>
    <cellStyle name="Normal 3 10 22 3" xfId="16188" xr:uid="{7DA296E3-F481-40DD-A530-2CFAFA91EF23}"/>
    <cellStyle name="Normal 3 10 22 3 2" xfId="16189" xr:uid="{1D8F7DA0-311D-4355-A348-F64687B378FF}"/>
    <cellStyle name="Normal 3 10 22 3 3" xfId="16190" xr:uid="{A85F15D0-A63F-41DB-97C2-18FB65964B5B}"/>
    <cellStyle name="Normal 3 10 22 4" xfId="16191" xr:uid="{C6C9A888-082F-434A-9502-4662BF10C774}"/>
    <cellStyle name="Normal 3 10 22 5" xfId="16192" xr:uid="{BD457DDC-68A9-4763-970D-60B9D3172228}"/>
    <cellStyle name="Normal 3 10 23" xfId="16193" xr:uid="{0249F5A1-D921-4872-88AB-3ED5C4A61EC7}"/>
    <cellStyle name="Normal 3 10 23 2" xfId="16194" xr:uid="{A90550F9-0FBC-422A-9BCC-7BF04BAE949D}"/>
    <cellStyle name="Normal 3 10 23 2 2" xfId="16195" xr:uid="{744EE68B-B4B2-4FFE-BBAA-9E7775AB4B95}"/>
    <cellStyle name="Normal 3 10 23 2 3" xfId="16196" xr:uid="{44FB570B-4351-44AA-AEA8-4FB5B174ABBA}"/>
    <cellStyle name="Normal 3 10 23 3" xfId="16197" xr:uid="{E9235843-9787-47A9-9B22-E38A6C4D3C92}"/>
    <cellStyle name="Normal 3 10 23 3 2" xfId="16198" xr:uid="{BCF1E31B-1B7B-47D0-BE48-5B579E31875F}"/>
    <cellStyle name="Normal 3 10 23 3 3" xfId="16199" xr:uid="{3B5848AD-F836-4F81-86F0-D4F8028A0760}"/>
    <cellStyle name="Normal 3 10 23 4" xfId="16200" xr:uid="{24561AA8-B878-43FF-88D3-690853584DB8}"/>
    <cellStyle name="Normal 3 10 23 5" xfId="16201" xr:uid="{354F4DAC-CBDC-41CB-8B3C-9A99E4940AB8}"/>
    <cellStyle name="Normal 3 10 24" xfId="16202" xr:uid="{1096A841-A48B-4C45-AA06-FDA2420D19D3}"/>
    <cellStyle name="Normal 3 10 24 10" xfId="16203" xr:uid="{9903F249-6980-4B7C-BCFD-74F51DCEF1B0}"/>
    <cellStyle name="Normal 3 10 24 11" xfId="16204" xr:uid="{432DB2A5-F283-4316-99D6-FEF53CEA897A}"/>
    <cellStyle name="Normal 3 10 24 11 2" xfId="16205" xr:uid="{05AD83E2-0181-4F0D-ABA4-E7E7324FEBE0}"/>
    <cellStyle name="Normal 3 10 24 11 2 2" xfId="16206" xr:uid="{C5EA3E3C-B25B-434E-B3DD-8B041E3DB1BF}"/>
    <cellStyle name="Normal 3 10 24 11 2 2 2" xfId="16207" xr:uid="{131497CD-3F52-4B85-BCF0-DA611CAE996A}"/>
    <cellStyle name="Normal 3 10 24 11 2 3" xfId="16208" xr:uid="{946CC61B-E6F4-4D70-944E-E2758D20B4D2}"/>
    <cellStyle name="Normal 3 10 24 11 2 4" xfId="16209" xr:uid="{E597D12C-85AB-49C5-9087-89E611F19C3C}"/>
    <cellStyle name="Normal 3 10 24 11 2 5" xfId="16210" xr:uid="{0A43B205-9254-44B0-9B62-AB95A05D6AAC}"/>
    <cellStyle name="Normal 3 10 24 11 3" xfId="16211" xr:uid="{1AFAFC49-C0D0-412C-9055-AB210458B7E0}"/>
    <cellStyle name="Normal 3 10 24 11 3 2" xfId="16212" xr:uid="{B234DBAE-7D90-4558-900C-AAB4F9AE9F0E}"/>
    <cellStyle name="Normal 3 10 24 11 4" xfId="16213" xr:uid="{C83C3D95-4395-4DBC-AF49-FEFE301D2FC2}"/>
    <cellStyle name="Normal 3 10 24 11 5" xfId="16214" xr:uid="{104018ED-E5C6-42B5-AA5B-5874D6E031EA}"/>
    <cellStyle name="Normal 3 10 24 12" xfId="16215" xr:uid="{6AF01F6D-3D17-4F3A-9195-C6C6465674A3}"/>
    <cellStyle name="Normal 3 10 24 13" xfId="16216" xr:uid="{009B8377-3033-459F-8073-1BAF53CC7916}"/>
    <cellStyle name="Normal 3 10 24 14" xfId="16217" xr:uid="{33BAEEF2-F1AC-45C4-B580-A43908D0A113}"/>
    <cellStyle name="Normal 3 10 24 15" xfId="16218" xr:uid="{E1ADC0C3-D4C6-449B-922F-1434EAE0162E}"/>
    <cellStyle name="Normal 3 10 24 15 2" xfId="16219" xr:uid="{33287C17-7F0C-493E-93F2-4A849E19EA73}"/>
    <cellStyle name="Normal 3 10 24 16" xfId="16220" xr:uid="{99EED2B2-8EDF-46AD-9D2B-0BB1553EAC4C}"/>
    <cellStyle name="Normal 3 10 24 17" xfId="16221" xr:uid="{B31FCD7D-C899-4594-8022-814B78A9D409}"/>
    <cellStyle name="Normal 3 10 24 18" xfId="16222" xr:uid="{2AD351DF-4DEE-4FAE-B37F-7F73DD520669}"/>
    <cellStyle name="Normal 3 10 24 2" xfId="16223" xr:uid="{CD5C4A57-AF23-41DB-A712-CF3C4674E427}"/>
    <cellStyle name="Normal 3 10 24 2 10" xfId="16224" xr:uid="{412F6A61-D7FD-4351-AC57-E641308F0074}"/>
    <cellStyle name="Normal 3 10 24 2 11" xfId="16225" xr:uid="{7132B2EE-E6E9-4044-9729-EC51F6C0A5CC}"/>
    <cellStyle name="Normal 3 10 24 2 12" xfId="16226" xr:uid="{995C4AD7-9AC0-4FE8-8EFD-53014BFBB17F}"/>
    <cellStyle name="Normal 3 10 24 2 13" xfId="16227" xr:uid="{0D5D5008-E814-49FD-9577-71E3AECB817F}"/>
    <cellStyle name="Normal 3 10 24 2 13 2" xfId="16228" xr:uid="{D28DAB16-382F-4796-AF79-AE9A353B34BA}"/>
    <cellStyle name="Normal 3 10 24 2 14" xfId="16229" xr:uid="{D263F3D0-DAB7-476A-9F43-26EBB31060BA}"/>
    <cellStyle name="Normal 3 10 24 2 15" xfId="16230" xr:uid="{3AE87D94-5291-40E4-A001-12FF9BCE7BBB}"/>
    <cellStyle name="Normal 3 10 24 2 16" xfId="16231" xr:uid="{48481170-EB80-4D4F-8289-C8CB64289CD4}"/>
    <cellStyle name="Normal 3 10 24 2 2" xfId="16232" xr:uid="{8EC93F37-8710-4F24-BDAC-82D669ECCB96}"/>
    <cellStyle name="Normal 3 10 24 2 2 10" xfId="16233" xr:uid="{C1C70AF9-A41D-4D6A-ADC0-A04801F80F1A}"/>
    <cellStyle name="Normal 3 10 24 2 2 11" xfId="16234" xr:uid="{D1AAA7FE-2132-4D72-B191-2BE6EB0BE81E}"/>
    <cellStyle name="Normal 3 10 24 2 2 12" xfId="16235" xr:uid="{54E97B96-DC6D-4145-9496-F5118340F1AF}"/>
    <cellStyle name="Normal 3 10 24 2 2 13" xfId="16236" xr:uid="{B89DA53B-3D54-4359-A5E5-698B915D3624}"/>
    <cellStyle name="Normal 3 10 24 2 2 13 2" xfId="16237" xr:uid="{11991F09-E503-418F-9DCE-7E196349E3CB}"/>
    <cellStyle name="Normal 3 10 24 2 2 14" xfId="16238" xr:uid="{8720C0BC-0A59-4FC2-BC0C-3E77D1CD934A}"/>
    <cellStyle name="Normal 3 10 24 2 2 15" xfId="16239" xr:uid="{51913D21-DE6B-405F-B22D-41336EEE1761}"/>
    <cellStyle name="Normal 3 10 24 2 2 16" xfId="16240" xr:uid="{C359027E-992F-4624-BAB3-3FC321AFBA33}"/>
    <cellStyle name="Normal 3 10 24 2 2 2" xfId="16241" xr:uid="{242A82FA-7D59-40E6-98DF-C17B2C433065}"/>
    <cellStyle name="Normal 3 10 24 2 2 2 10" xfId="16242" xr:uid="{2A3617B2-0E2B-4E03-B23C-EFA5819B5E1F}"/>
    <cellStyle name="Normal 3 10 24 2 2 2 11" xfId="16243" xr:uid="{F11CA3B1-5728-430C-A066-7414986D7F2E}"/>
    <cellStyle name="Normal 3 10 24 2 2 2 12" xfId="16244" xr:uid="{BBF3F8F6-8977-47E2-A370-FC613D8BFF43}"/>
    <cellStyle name="Normal 3 10 24 2 2 2 12 2" xfId="16245" xr:uid="{90329235-3C4F-41CC-98AE-62434A770C85}"/>
    <cellStyle name="Normal 3 10 24 2 2 2 13" xfId="16246" xr:uid="{536F5E64-2EF0-404C-AC2E-F9A6CB6E64C6}"/>
    <cellStyle name="Normal 3 10 24 2 2 2 14" xfId="16247" xr:uid="{BB9D2C97-2E35-4CEF-94C9-52B9A4EC831D}"/>
    <cellStyle name="Normal 3 10 24 2 2 2 15" xfId="16248" xr:uid="{67AE4026-EF90-4B04-9E4F-EA56A150172D}"/>
    <cellStyle name="Normal 3 10 24 2 2 2 2" xfId="16249" xr:uid="{6B151C9B-F624-4355-8EF5-67264714A1CC}"/>
    <cellStyle name="Normal 3 10 24 2 2 2 2 2" xfId="16250" xr:uid="{3E17505A-2C65-4533-A4EF-1AE4F23B0BA6}"/>
    <cellStyle name="Normal 3 10 24 2 2 2 2 2 2" xfId="16251" xr:uid="{E3C3CAE1-05D0-40D5-830F-EEC3B3F00538}"/>
    <cellStyle name="Normal 3 10 24 2 2 2 2 2 2 2" xfId="16252" xr:uid="{3BF9D75E-00C5-4209-B088-F3C7DF453F9E}"/>
    <cellStyle name="Normal 3 10 24 2 2 2 2 2 2 2 2" xfId="16253" xr:uid="{EDFF1F4F-D8D7-461C-A369-D937A7EBB436}"/>
    <cellStyle name="Normal 3 10 24 2 2 2 2 2 2 2 2 2" xfId="16254" xr:uid="{532D2E9E-9A68-4C13-82E8-C78F20460B26}"/>
    <cellStyle name="Normal 3 10 24 2 2 2 2 2 2 2 3" xfId="16255" xr:uid="{B7C7A374-A5E7-4191-92FA-C24F4557890D}"/>
    <cellStyle name="Normal 3 10 24 2 2 2 2 2 2 2 4" xfId="16256" xr:uid="{1DB726D0-C1CC-4BA7-AC47-B48092A1F24F}"/>
    <cellStyle name="Normal 3 10 24 2 2 2 2 2 2 2 5" xfId="16257" xr:uid="{F99C5059-DB4A-4019-9242-5C314295420F}"/>
    <cellStyle name="Normal 3 10 24 2 2 2 2 2 2 3" xfId="16258" xr:uid="{14046A17-5C79-4C5B-9DEE-A1370D9462A4}"/>
    <cellStyle name="Normal 3 10 24 2 2 2 2 2 2 3 2" xfId="16259" xr:uid="{2E2730AC-BDD9-441D-9923-3E1C0A1426AD}"/>
    <cellStyle name="Normal 3 10 24 2 2 2 2 2 2 4" xfId="16260" xr:uid="{E59A1EFE-FF83-4DE1-8015-A39B535D3018}"/>
    <cellStyle name="Normal 3 10 24 2 2 2 2 2 2 5" xfId="16261" xr:uid="{A146B635-A1FC-4B41-8AA1-9A70FEC8674C}"/>
    <cellStyle name="Normal 3 10 24 2 2 2 2 2 3" xfId="16262" xr:uid="{2F57652B-AC6E-4326-A09A-752B563B5606}"/>
    <cellStyle name="Normal 3 10 24 2 2 2 2 2 4" xfId="16263" xr:uid="{D850DC88-A9AF-4D07-B1D7-43766BE3BEEC}"/>
    <cellStyle name="Normal 3 10 24 2 2 2 2 2 5" xfId="16264" xr:uid="{758B5DFF-D4A8-453C-B6B5-90DAD4989260}"/>
    <cellStyle name="Normal 3 10 24 2 2 2 2 2 6" xfId="16265" xr:uid="{5CFF76D2-C1C3-411E-9FDD-58B37B6C52EF}"/>
    <cellStyle name="Normal 3 10 24 2 2 2 2 2 6 2" xfId="16266" xr:uid="{5571545F-6206-4237-A2E3-89C12C088FDB}"/>
    <cellStyle name="Normal 3 10 24 2 2 2 2 2 7" xfId="16267" xr:uid="{772AD52C-55DD-4586-8BB4-152F17198097}"/>
    <cellStyle name="Normal 3 10 24 2 2 2 2 2 8" xfId="16268" xr:uid="{FCD7A316-2430-4F75-8545-15A858F30CD1}"/>
    <cellStyle name="Normal 3 10 24 2 2 2 2 2 9" xfId="16269" xr:uid="{079DE881-45A7-4FED-894F-C85258AEA52C}"/>
    <cellStyle name="Normal 3 10 24 2 2 2 2 3" xfId="16270" xr:uid="{80BD86F6-604E-41A7-97C2-0DCD66168D13}"/>
    <cellStyle name="Normal 3 10 24 2 2 2 2 3 2" xfId="16271" xr:uid="{BB61ADD5-D8C5-4F07-B722-FC088EF70BCA}"/>
    <cellStyle name="Normal 3 10 24 2 2 2 2 3 2 2" xfId="16272" xr:uid="{86A1FCCF-C473-41CD-A172-E2B90F9F35A4}"/>
    <cellStyle name="Normal 3 10 24 2 2 2 2 3 2 2 2" xfId="16273" xr:uid="{C79CDC54-063D-4514-A920-0C0F1EFEECEB}"/>
    <cellStyle name="Normal 3 10 24 2 2 2 2 3 2 3" xfId="16274" xr:uid="{1EA3EB57-AB90-4AA2-9FBC-9C1F26829C87}"/>
    <cellStyle name="Normal 3 10 24 2 2 2 2 3 2 4" xfId="16275" xr:uid="{625206D4-F64F-499C-860E-983346B0BC62}"/>
    <cellStyle name="Normal 3 10 24 2 2 2 2 3 2 5" xfId="16276" xr:uid="{AD80AD1B-01FC-4CBC-AA4A-B28F738D7F4A}"/>
    <cellStyle name="Normal 3 10 24 2 2 2 2 3 3" xfId="16277" xr:uid="{EF641DF3-DCC5-47FD-A0E8-7F7D39A7CB69}"/>
    <cellStyle name="Normal 3 10 24 2 2 2 2 3 3 2" xfId="16278" xr:uid="{BE4480F5-C327-4287-B858-2C856B5B80BA}"/>
    <cellStyle name="Normal 3 10 24 2 2 2 2 3 4" xfId="16279" xr:uid="{2778E17F-7C12-4F8F-879A-9AF48BC5240A}"/>
    <cellStyle name="Normal 3 10 24 2 2 2 2 3 5" xfId="16280" xr:uid="{C345BD13-B5A4-4426-A158-70094AAB40CB}"/>
    <cellStyle name="Normal 3 10 24 2 2 2 2 4" xfId="16281" xr:uid="{00EFF676-056C-49D6-B25C-A23BB988ED18}"/>
    <cellStyle name="Normal 3 10 24 2 2 2 2 5" xfId="16282" xr:uid="{7A6D7F98-723D-49E9-BF28-90BCC12152E7}"/>
    <cellStyle name="Normal 3 10 24 2 2 2 2 6" xfId="16283" xr:uid="{5B06EAF0-FFF2-4313-A77F-77228B0C9A90}"/>
    <cellStyle name="Normal 3 10 24 2 2 2 2 6 2" xfId="16284" xr:uid="{19E1A343-2EE6-4CE8-B56F-E7B4D22B2A70}"/>
    <cellStyle name="Normal 3 10 24 2 2 2 2 7" xfId="16285" xr:uid="{838C54FD-55DC-45AC-A1A1-005595AD447A}"/>
    <cellStyle name="Normal 3 10 24 2 2 2 2 8" xfId="16286" xr:uid="{1615D117-9700-4A75-AAAB-AA5AAD4C2859}"/>
    <cellStyle name="Normal 3 10 24 2 2 2 2 9" xfId="16287" xr:uid="{4308814D-5E1A-410D-9CD9-DCBE4FE207F7}"/>
    <cellStyle name="Normal 3 10 24 2 2 2 3" xfId="16288" xr:uid="{E66B19B8-6FBC-4BBF-9C86-52416226A374}"/>
    <cellStyle name="Normal 3 10 24 2 2 2 3 2" xfId="16289" xr:uid="{F69BB178-DB3C-4195-9BB0-F2F1759C787A}"/>
    <cellStyle name="Normal 3 10 24 2 2 2 3 3" xfId="16290" xr:uid="{CF4D96C8-4B53-4C05-A72C-D012094908B1}"/>
    <cellStyle name="Normal 3 10 24 2 2 2 4" xfId="16291" xr:uid="{8FB05626-7986-4BFD-935B-2726F5339798}"/>
    <cellStyle name="Normal 3 10 24 2 2 2 4 2" xfId="16292" xr:uid="{93106694-5234-469F-9342-1838FA81E400}"/>
    <cellStyle name="Normal 3 10 24 2 2 2 4 3" xfId="16293" xr:uid="{5262A765-72AA-4BE5-9E51-B4B68993D62F}"/>
    <cellStyle name="Normal 3 10 24 2 2 2 5" xfId="16294" xr:uid="{7DF5D383-FC9C-4714-99B8-6388D557E600}"/>
    <cellStyle name="Normal 3 10 24 2 2 2 5 2" xfId="16295" xr:uid="{67B06FBF-25D8-4500-85B7-3EEDB27200C0}"/>
    <cellStyle name="Normal 3 10 24 2 2 2 5 3" xfId="16296" xr:uid="{800B0D72-CE8E-4075-BCDE-4A721BF9A128}"/>
    <cellStyle name="Normal 3 10 24 2 2 2 6" xfId="16297" xr:uid="{C012D149-6CAE-444B-9215-236324BB5F19}"/>
    <cellStyle name="Normal 3 10 24 2 2 2 6 2" xfId="16298" xr:uid="{8119AD5A-C374-44D9-9070-E58B3307BDCE}"/>
    <cellStyle name="Normal 3 10 24 2 2 2 6 3" xfId="16299" xr:uid="{3089FB32-78E5-4FEC-AE88-E5800BB6905C}"/>
    <cellStyle name="Normal 3 10 24 2 2 2 7" xfId="16300" xr:uid="{7B03AE35-E43D-4053-AE8A-091051814E37}"/>
    <cellStyle name="Normal 3 10 24 2 2 2 7 2" xfId="16301" xr:uid="{E5AED162-2BCC-4385-9BD6-BF318075A379}"/>
    <cellStyle name="Normal 3 10 24 2 2 2 7 3" xfId="16302" xr:uid="{38B8F65A-8BF3-48BC-B544-3EA52A4DA47E}"/>
    <cellStyle name="Normal 3 10 24 2 2 2 8" xfId="16303" xr:uid="{B37A27E7-1594-4A10-AFDC-FD2714FA546B}"/>
    <cellStyle name="Normal 3 10 24 2 2 2 8 2" xfId="16304" xr:uid="{19DE2CDA-D56A-4E21-AE74-D0E1FC63BE40}"/>
    <cellStyle name="Normal 3 10 24 2 2 2 8 2 2" xfId="16305" xr:uid="{1B25865F-D51C-4275-A818-8715884B514D}"/>
    <cellStyle name="Normal 3 10 24 2 2 2 8 2 2 2" xfId="16306" xr:uid="{1945E130-01F9-4A0E-9548-5415C49F5313}"/>
    <cellStyle name="Normal 3 10 24 2 2 2 8 2 3" xfId="16307" xr:uid="{33138903-C8DA-4479-84A6-11A4A15C11D9}"/>
    <cellStyle name="Normal 3 10 24 2 2 2 8 2 4" xfId="16308" xr:uid="{A10666B1-AFE8-4455-95A9-0D6600A3610F}"/>
    <cellStyle name="Normal 3 10 24 2 2 2 8 2 5" xfId="16309" xr:uid="{67F17F84-F090-4E56-9C20-41066D39D74C}"/>
    <cellStyle name="Normal 3 10 24 2 2 2 8 3" xfId="16310" xr:uid="{6E0CDAFD-EDBB-4BF5-8680-F0456CDA3AE7}"/>
    <cellStyle name="Normal 3 10 24 2 2 2 8 3 2" xfId="16311" xr:uid="{A479FD8A-E240-4B50-9302-127884105D6F}"/>
    <cellStyle name="Normal 3 10 24 2 2 2 8 4" xfId="16312" xr:uid="{7FA4703D-7349-426A-BE5D-7C5B4BDEB4ED}"/>
    <cellStyle name="Normal 3 10 24 2 2 2 8 5" xfId="16313" xr:uid="{168ED158-A7E1-4126-9BDF-FEBCCBD87784}"/>
    <cellStyle name="Normal 3 10 24 2 2 2 9" xfId="16314" xr:uid="{82B5BF87-7ECF-438E-8139-61DB65BF38E8}"/>
    <cellStyle name="Normal 3 10 24 2 2 3" xfId="16315" xr:uid="{B7AA7BF4-2CFA-4A58-BD31-6771D2B871F1}"/>
    <cellStyle name="Normal 3 10 24 2 2 3 2" xfId="16316" xr:uid="{1C9A5DBA-CF0A-4B4C-9950-6F3C35F6BC48}"/>
    <cellStyle name="Normal 3 10 24 2 2 3 3" xfId="16317" xr:uid="{E39A2026-0E8B-4AE5-BA7F-BE09C0197F74}"/>
    <cellStyle name="Normal 3 10 24 2 2 4" xfId="16318" xr:uid="{EC9920E9-6025-4BA2-8ED2-C383868405D9}"/>
    <cellStyle name="Normal 3 10 24 2 2 4 2" xfId="16319" xr:uid="{BAF73C43-3F73-4926-8F4F-83C0602A63D9}"/>
    <cellStyle name="Normal 3 10 24 2 2 4 2 2" xfId="16320" xr:uid="{865ECF84-5FFE-4F37-98D6-D5EFAC811ABC}"/>
    <cellStyle name="Normal 3 10 24 2 2 4 2 2 2" xfId="16321" xr:uid="{CEAE2AA8-F419-4EAF-9684-4D3B4FCE8E1F}"/>
    <cellStyle name="Normal 3 10 24 2 2 4 2 2 2 2" xfId="16322" xr:uid="{DCDD9077-9058-46BB-A9D7-4C31535F319A}"/>
    <cellStyle name="Normal 3 10 24 2 2 4 2 2 2 2 2" xfId="16323" xr:uid="{0BA58075-DCEA-4379-965E-C2374480BEAF}"/>
    <cellStyle name="Normal 3 10 24 2 2 4 2 2 2 3" xfId="16324" xr:uid="{5EA6620A-BDB6-493B-8427-C3DABB2C2822}"/>
    <cellStyle name="Normal 3 10 24 2 2 4 2 2 2 4" xfId="16325" xr:uid="{E5589415-6EFB-4159-B8A5-D3D6FE2669AD}"/>
    <cellStyle name="Normal 3 10 24 2 2 4 2 2 2 5" xfId="16326" xr:uid="{B100CA44-C5FC-497F-9EBB-CE4207D533A5}"/>
    <cellStyle name="Normal 3 10 24 2 2 4 2 2 3" xfId="16327" xr:uid="{92B77D6D-F1FC-47A1-B908-86AD2A6C7A6D}"/>
    <cellStyle name="Normal 3 10 24 2 2 4 2 2 3 2" xfId="16328" xr:uid="{963BC9B4-F23A-4A29-91A6-41EBE6BEE885}"/>
    <cellStyle name="Normal 3 10 24 2 2 4 2 2 4" xfId="16329" xr:uid="{D234A37E-E8BA-4355-B6FE-ADFA24CB763D}"/>
    <cellStyle name="Normal 3 10 24 2 2 4 2 2 5" xfId="16330" xr:uid="{82B78A8A-BB9A-48C6-AEA5-FB366C318BA5}"/>
    <cellStyle name="Normal 3 10 24 2 2 4 2 3" xfId="16331" xr:uid="{538FADB1-E446-463C-A086-5C22849FB3B5}"/>
    <cellStyle name="Normal 3 10 24 2 2 4 2 4" xfId="16332" xr:uid="{3505EB89-C317-41B8-8D33-8CF6C0BC4CAB}"/>
    <cellStyle name="Normal 3 10 24 2 2 4 2 5" xfId="16333" xr:uid="{F022A11A-4FAD-4B5A-96ED-B594938CB4A5}"/>
    <cellStyle name="Normal 3 10 24 2 2 4 2 6" xfId="16334" xr:uid="{4364DBD9-2DE1-43B4-AC07-95BC68D1FDC4}"/>
    <cellStyle name="Normal 3 10 24 2 2 4 2 6 2" xfId="16335" xr:uid="{628F8814-DF66-4BF4-9C12-D5E5E003E0C0}"/>
    <cellStyle name="Normal 3 10 24 2 2 4 2 7" xfId="16336" xr:uid="{8DC5B846-F1A0-43D5-8C69-C76310E89DDA}"/>
    <cellStyle name="Normal 3 10 24 2 2 4 2 8" xfId="16337" xr:uid="{4A471B97-1448-4BF8-804D-1B31AF34E75A}"/>
    <cellStyle name="Normal 3 10 24 2 2 4 2 9" xfId="16338" xr:uid="{6DECD205-318A-4E16-8FF5-F633141FBAEC}"/>
    <cellStyle name="Normal 3 10 24 2 2 4 3" xfId="16339" xr:uid="{369F1F71-0F2A-4734-929A-8935B19F9DF2}"/>
    <cellStyle name="Normal 3 10 24 2 2 4 3 2" xfId="16340" xr:uid="{583BBA83-7A7D-408C-959F-9EFDCA770669}"/>
    <cellStyle name="Normal 3 10 24 2 2 4 3 2 2" xfId="16341" xr:uid="{AA84263E-0969-4351-99FB-084E0171CBC3}"/>
    <cellStyle name="Normal 3 10 24 2 2 4 3 2 2 2" xfId="16342" xr:uid="{48678018-5914-49DE-8C5C-06550AEA525A}"/>
    <cellStyle name="Normal 3 10 24 2 2 4 3 2 3" xfId="16343" xr:uid="{4D062659-2271-4F83-80C7-48E992E6A2A4}"/>
    <cellStyle name="Normal 3 10 24 2 2 4 3 2 4" xfId="16344" xr:uid="{83887245-7552-4E9E-8DED-7DD23A9C17A1}"/>
    <cellStyle name="Normal 3 10 24 2 2 4 3 2 5" xfId="16345" xr:uid="{786BB6DA-A915-4D5D-852F-2699D5CB27F2}"/>
    <cellStyle name="Normal 3 10 24 2 2 4 3 3" xfId="16346" xr:uid="{5D6A81F9-55A1-4128-9D17-B43854BC5826}"/>
    <cellStyle name="Normal 3 10 24 2 2 4 3 3 2" xfId="16347" xr:uid="{AF02050B-08CC-463C-B2FB-AFBB7C26568B}"/>
    <cellStyle name="Normal 3 10 24 2 2 4 3 4" xfId="16348" xr:uid="{1A687D3F-707A-4625-9E08-431F177E4862}"/>
    <cellStyle name="Normal 3 10 24 2 2 4 3 5" xfId="16349" xr:uid="{CA641E95-696C-4D82-BAD4-387DCE8A6C11}"/>
    <cellStyle name="Normal 3 10 24 2 2 4 4" xfId="16350" xr:uid="{478B7F4D-3F02-4AD6-AF95-4185FD228881}"/>
    <cellStyle name="Normal 3 10 24 2 2 4 5" xfId="16351" xr:uid="{73C3DC82-5A5D-4F53-8DBD-A16F2E006973}"/>
    <cellStyle name="Normal 3 10 24 2 2 4 6" xfId="16352" xr:uid="{71618232-461D-4A35-B489-07B9B584463F}"/>
    <cellStyle name="Normal 3 10 24 2 2 4 6 2" xfId="16353" xr:uid="{5DDC8E8A-0E0C-4761-BD2D-4708321D51D6}"/>
    <cellStyle name="Normal 3 10 24 2 2 4 7" xfId="16354" xr:uid="{703E0F26-2C32-45D8-ACB1-848C432104AE}"/>
    <cellStyle name="Normal 3 10 24 2 2 4 8" xfId="16355" xr:uid="{1C58214C-5B3B-497B-8FA9-617994966AC6}"/>
    <cellStyle name="Normal 3 10 24 2 2 4 9" xfId="16356" xr:uid="{8FBAF03C-7FC3-4125-8CD5-974163290E55}"/>
    <cellStyle name="Normal 3 10 24 2 2 5" xfId="16357" xr:uid="{42034B35-5465-4A52-866F-111568F7F3D0}"/>
    <cellStyle name="Normal 3 10 24 2 2 6" xfId="16358" xr:uid="{D1DC89AE-521A-40D4-B6AB-F4F0C3649D31}"/>
    <cellStyle name="Normal 3 10 24 2 2 7" xfId="16359" xr:uid="{3623B735-3514-4803-987C-6ABBB619C59B}"/>
    <cellStyle name="Normal 3 10 24 2 2 8" xfId="16360" xr:uid="{6D6A029D-DD5C-4A3A-86D6-217FB874DB08}"/>
    <cellStyle name="Normal 3 10 24 2 2 9" xfId="16361" xr:uid="{C9986AD7-5888-4528-B304-C94F5E0021F1}"/>
    <cellStyle name="Normal 3 10 24 2 2 9 2" xfId="16362" xr:uid="{43E3FEC3-8FE2-4886-BEAA-6333CE34109A}"/>
    <cellStyle name="Normal 3 10 24 2 2 9 2 2" xfId="16363" xr:uid="{599DBE9D-6AF1-4A21-B298-02489BE850B7}"/>
    <cellStyle name="Normal 3 10 24 2 2 9 2 2 2" xfId="16364" xr:uid="{139D4E3E-E06C-42E7-BAC0-CE4EB1EA2590}"/>
    <cellStyle name="Normal 3 10 24 2 2 9 2 3" xfId="16365" xr:uid="{C97285E7-D3B5-464A-9AEA-3877B1560ABD}"/>
    <cellStyle name="Normal 3 10 24 2 2 9 2 4" xfId="16366" xr:uid="{501E6567-995C-4ECC-9A40-AE16FCF4FF81}"/>
    <cellStyle name="Normal 3 10 24 2 2 9 2 5" xfId="16367" xr:uid="{2FFDAC79-37D4-4A33-817A-12CA6D20E90A}"/>
    <cellStyle name="Normal 3 10 24 2 2 9 3" xfId="16368" xr:uid="{B40B4879-F9FC-46FE-8521-B897035F2690}"/>
    <cellStyle name="Normal 3 10 24 2 2 9 3 2" xfId="16369" xr:uid="{84A5EC6F-F674-49B1-BC38-F1EF7625D300}"/>
    <cellStyle name="Normal 3 10 24 2 2 9 4" xfId="16370" xr:uid="{6D08473D-C873-494E-943C-A02D4CDE795D}"/>
    <cellStyle name="Normal 3 10 24 2 2 9 5" xfId="16371" xr:uid="{68E2B3F7-FADA-4C37-BFAC-252232040463}"/>
    <cellStyle name="Normal 3 10 24 2 3" xfId="16372" xr:uid="{AD78E998-A429-46C6-BDDA-F90773D40691}"/>
    <cellStyle name="Normal 3 10 24 2 3 10" xfId="16373" xr:uid="{E56EA7B5-C12C-4299-A1A5-EA7EC0466737}"/>
    <cellStyle name="Normal 3 10 24 2 3 11" xfId="16374" xr:uid="{535E9729-419D-4202-B0CC-64577E4ABF77}"/>
    <cellStyle name="Normal 3 10 24 2 3 12" xfId="16375" xr:uid="{93217116-C1E4-48B9-8D56-914BD062B8E5}"/>
    <cellStyle name="Normal 3 10 24 2 3 12 2" xfId="16376" xr:uid="{574DD152-95E8-441C-AA30-28844CE4A4EB}"/>
    <cellStyle name="Normal 3 10 24 2 3 13" xfId="16377" xr:uid="{95514AC1-BB58-4144-ABA4-DB553E255028}"/>
    <cellStyle name="Normal 3 10 24 2 3 14" xfId="16378" xr:uid="{5F54B911-E5B4-4D5E-8C37-A38D48AA05FC}"/>
    <cellStyle name="Normal 3 10 24 2 3 15" xfId="16379" xr:uid="{47C2D9A0-81EE-46C4-92DA-A0D61AF53049}"/>
    <cellStyle name="Normal 3 10 24 2 3 2" xfId="16380" xr:uid="{06F82A8D-58D2-4092-BA31-9A8478EC6780}"/>
    <cellStyle name="Normal 3 10 24 2 3 2 2" xfId="16381" xr:uid="{0539F1CC-DD03-4B7E-ACA3-41E0F4A3F05C}"/>
    <cellStyle name="Normal 3 10 24 2 3 2 2 2" xfId="16382" xr:uid="{92CED1D7-E5D6-44B0-B473-5B7CFE8625F6}"/>
    <cellStyle name="Normal 3 10 24 2 3 2 2 2 2" xfId="16383" xr:uid="{2EEDE8DD-DBD9-4938-98E0-B73448EF39E4}"/>
    <cellStyle name="Normal 3 10 24 2 3 2 2 2 2 2" xfId="16384" xr:uid="{4BEDF133-E028-423A-BEC7-653C3A413B95}"/>
    <cellStyle name="Normal 3 10 24 2 3 2 2 2 2 2 2" xfId="16385" xr:uid="{590014FA-E753-4B12-9B8C-0DFB4FDA9E27}"/>
    <cellStyle name="Normal 3 10 24 2 3 2 2 2 2 3" xfId="16386" xr:uid="{FE95AE7B-C989-4082-A771-40744D2E4455}"/>
    <cellStyle name="Normal 3 10 24 2 3 2 2 2 2 4" xfId="16387" xr:uid="{57B45CA2-493A-41B9-A0D9-647AD3B1F086}"/>
    <cellStyle name="Normal 3 10 24 2 3 2 2 2 2 5" xfId="16388" xr:uid="{F5E94246-E131-4EF5-A2C4-DAB6C8FBD9D7}"/>
    <cellStyle name="Normal 3 10 24 2 3 2 2 2 3" xfId="16389" xr:uid="{88288D9B-82B6-4712-B27B-FBAA3B3BAB0F}"/>
    <cellStyle name="Normal 3 10 24 2 3 2 2 2 3 2" xfId="16390" xr:uid="{19852F61-AB17-49F4-8756-AAC30CC7375A}"/>
    <cellStyle name="Normal 3 10 24 2 3 2 2 2 4" xfId="16391" xr:uid="{B4831B7A-10AD-46AC-8BDD-8A8C63287D1B}"/>
    <cellStyle name="Normal 3 10 24 2 3 2 2 2 5" xfId="16392" xr:uid="{F99DCDE3-7DE6-472D-808B-688762C7F7B0}"/>
    <cellStyle name="Normal 3 10 24 2 3 2 2 3" xfId="16393" xr:uid="{22D8D957-979D-451B-8D64-0650C9A1F624}"/>
    <cellStyle name="Normal 3 10 24 2 3 2 2 4" xfId="16394" xr:uid="{E1302041-5FD6-41C3-9A01-11E04EF75AF7}"/>
    <cellStyle name="Normal 3 10 24 2 3 2 2 5" xfId="16395" xr:uid="{A1D832F3-C488-4986-B552-732AA2871CB5}"/>
    <cellStyle name="Normal 3 10 24 2 3 2 2 6" xfId="16396" xr:uid="{ECA9A09E-5E54-41A7-8A8C-FDF7EC2D3FE2}"/>
    <cellStyle name="Normal 3 10 24 2 3 2 2 6 2" xfId="16397" xr:uid="{3B224B09-A4BD-4BDF-BBDE-E569EE20B2FE}"/>
    <cellStyle name="Normal 3 10 24 2 3 2 2 7" xfId="16398" xr:uid="{DC7C2E64-4B2C-4E12-BDC9-4BCCC162BD43}"/>
    <cellStyle name="Normal 3 10 24 2 3 2 2 8" xfId="16399" xr:uid="{791097F6-1F3C-4F83-893F-395E3C867176}"/>
    <cellStyle name="Normal 3 10 24 2 3 2 2 9" xfId="16400" xr:uid="{32D3C324-5F1F-4C37-B68C-9634B6E807BB}"/>
    <cellStyle name="Normal 3 10 24 2 3 2 3" xfId="16401" xr:uid="{A4C287BF-7B01-4392-B20D-180C37F3DB2D}"/>
    <cellStyle name="Normal 3 10 24 2 3 2 3 2" xfId="16402" xr:uid="{3903B6DD-BF2C-4624-B053-C1693F38FEE7}"/>
    <cellStyle name="Normal 3 10 24 2 3 2 3 2 2" xfId="16403" xr:uid="{3FB4CA36-FFE5-46CE-ADD8-9E421E554CE4}"/>
    <cellStyle name="Normal 3 10 24 2 3 2 3 2 2 2" xfId="16404" xr:uid="{64DC6BCE-EAC7-49CB-A80F-8ED69BD3CDD9}"/>
    <cellStyle name="Normal 3 10 24 2 3 2 3 2 3" xfId="16405" xr:uid="{EFBADF49-34D2-4194-BA66-4AEC0B0B039B}"/>
    <cellStyle name="Normal 3 10 24 2 3 2 3 2 4" xfId="16406" xr:uid="{6E27F3D0-AE9D-4D32-8028-C08622C2898C}"/>
    <cellStyle name="Normal 3 10 24 2 3 2 3 2 5" xfId="16407" xr:uid="{53E13B04-6DD7-494B-A532-771D9384E808}"/>
    <cellStyle name="Normal 3 10 24 2 3 2 3 3" xfId="16408" xr:uid="{44B85668-29C3-44FD-AFE1-4ADFCFECA7C1}"/>
    <cellStyle name="Normal 3 10 24 2 3 2 3 3 2" xfId="16409" xr:uid="{0ECFE97C-E37E-41FE-8599-C1A048040773}"/>
    <cellStyle name="Normal 3 10 24 2 3 2 3 4" xfId="16410" xr:uid="{42660E7E-E52E-47FC-9F2D-57AD558D00BC}"/>
    <cellStyle name="Normal 3 10 24 2 3 2 3 5" xfId="16411" xr:uid="{A062C388-5DFE-45F3-92A7-9BE4EFA47484}"/>
    <cellStyle name="Normal 3 10 24 2 3 2 4" xfId="16412" xr:uid="{CDAB2CD4-590C-46C6-97F5-CEE4B976FFA0}"/>
    <cellStyle name="Normal 3 10 24 2 3 2 5" xfId="16413" xr:uid="{3D77D607-1723-42EB-88BA-E4D4C4F04680}"/>
    <cellStyle name="Normal 3 10 24 2 3 2 6" xfId="16414" xr:uid="{31BE72EE-3591-411A-BD90-2ED78BE10FCC}"/>
    <cellStyle name="Normal 3 10 24 2 3 2 6 2" xfId="16415" xr:uid="{D25AEE14-C9B6-4264-AF9C-02A890D4E45F}"/>
    <cellStyle name="Normal 3 10 24 2 3 2 7" xfId="16416" xr:uid="{1638D3B8-7DC8-4349-849C-9CBC3DDB5B12}"/>
    <cellStyle name="Normal 3 10 24 2 3 2 8" xfId="16417" xr:uid="{72E9FBA5-F126-4D26-B0B2-AAC2A4E4A8B2}"/>
    <cellStyle name="Normal 3 10 24 2 3 2 9" xfId="16418" xr:uid="{53135C99-240F-4364-B90E-9700BE4B5B5D}"/>
    <cellStyle name="Normal 3 10 24 2 3 3" xfId="16419" xr:uid="{23C6AA36-CB62-46DB-BC76-598DEC12C813}"/>
    <cellStyle name="Normal 3 10 24 2 3 4" xfId="16420" xr:uid="{68582356-E761-4B3E-A9E8-CAD3FED0B629}"/>
    <cellStyle name="Normal 3 10 24 2 3 5" xfId="16421" xr:uid="{EF1211DD-38BD-4987-930D-7E82D563C0A4}"/>
    <cellStyle name="Normal 3 10 24 2 3 6" xfId="16422" xr:uid="{CD0C5701-E915-4D26-8DA6-F99741A4FAE3}"/>
    <cellStyle name="Normal 3 10 24 2 3 7" xfId="16423" xr:uid="{690C9157-3517-46A2-A4C7-E417F7133352}"/>
    <cellStyle name="Normal 3 10 24 2 3 8" xfId="16424" xr:uid="{0863A360-7590-4E70-9874-4A553A158C87}"/>
    <cellStyle name="Normal 3 10 24 2 3 8 2" xfId="16425" xr:uid="{5ED29972-8768-42EB-BE26-F53455B138CF}"/>
    <cellStyle name="Normal 3 10 24 2 3 8 2 2" xfId="16426" xr:uid="{10BF7F27-4EF2-43FD-BE3F-A3223D317C3A}"/>
    <cellStyle name="Normal 3 10 24 2 3 8 2 2 2" xfId="16427" xr:uid="{B29E16DB-D6A1-40F6-83F1-7DD329ED8CB9}"/>
    <cellStyle name="Normal 3 10 24 2 3 8 2 3" xfId="16428" xr:uid="{1CA2E2EE-1747-444E-9B8F-D31E0E0EFA6F}"/>
    <cellStyle name="Normal 3 10 24 2 3 8 2 4" xfId="16429" xr:uid="{68BC6845-E8CD-4209-9384-A33EEBFF4816}"/>
    <cellStyle name="Normal 3 10 24 2 3 8 2 5" xfId="16430" xr:uid="{E69216A3-DA71-4A87-8C51-B57726EF8989}"/>
    <cellStyle name="Normal 3 10 24 2 3 8 3" xfId="16431" xr:uid="{A21A6B2A-0AE9-4F26-9030-0C54996F8C45}"/>
    <cellStyle name="Normal 3 10 24 2 3 8 3 2" xfId="16432" xr:uid="{A0D9AAE2-90EF-42D6-BD28-2828C3DD0935}"/>
    <cellStyle name="Normal 3 10 24 2 3 8 4" xfId="16433" xr:uid="{CE6445F9-DD31-451A-BE11-CE6C02562572}"/>
    <cellStyle name="Normal 3 10 24 2 3 8 5" xfId="16434" xr:uid="{D716FE7C-F740-4DAE-91F2-B2ADDDA44B7A}"/>
    <cellStyle name="Normal 3 10 24 2 3 9" xfId="16435" xr:uid="{7B678B4A-3036-4023-983F-21F3F55D81BB}"/>
    <cellStyle name="Normal 3 10 24 2 4" xfId="16436" xr:uid="{062D0A2B-CCA7-42EA-BA6A-03C8E4F5FD4E}"/>
    <cellStyle name="Normal 3 10 24 2 4 2" xfId="16437" xr:uid="{65BEA75E-75F2-4DF4-9A45-2DDA7ECF5920}"/>
    <cellStyle name="Normal 3 10 24 2 4 2 2" xfId="16438" xr:uid="{16B45765-7852-49F5-A81C-D4C0222E4E6F}"/>
    <cellStyle name="Normal 3 10 24 2 4 2 2 2" xfId="16439" xr:uid="{19CC1765-D9C4-43E3-B3D3-12C3BCCEEDF6}"/>
    <cellStyle name="Normal 3 10 24 2 4 2 2 2 2" xfId="16440" xr:uid="{1079F980-285E-4BA7-A83D-8019F9C9BE8B}"/>
    <cellStyle name="Normal 3 10 24 2 4 2 2 2 2 2" xfId="16441" xr:uid="{DA20F78E-1EF7-439D-8DCD-93E6902942E4}"/>
    <cellStyle name="Normal 3 10 24 2 4 2 2 2 3" xfId="16442" xr:uid="{3DED488F-1161-41F7-86F2-E9B244CC93ED}"/>
    <cellStyle name="Normal 3 10 24 2 4 2 2 2 4" xfId="16443" xr:uid="{A5FF9222-BCB5-4093-BDA4-1624E014D47C}"/>
    <cellStyle name="Normal 3 10 24 2 4 2 2 2 5" xfId="16444" xr:uid="{1320958E-327B-4DC8-AE60-6C2E2A515D45}"/>
    <cellStyle name="Normal 3 10 24 2 4 2 2 3" xfId="16445" xr:uid="{177BB813-2DD4-40DF-A816-A0893AFFE6DF}"/>
    <cellStyle name="Normal 3 10 24 2 4 2 2 3 2" xfId="16446" xr:uid="{7DABB949-CB49-4710-8197-EF323E72D55A}"/>
    <cellStyle name="Normal 3 10 24 2 4 2 2 4" xfId="16447" xr:uid="{E1158B7A-A9ED-4B07-8E82-3CE09DB652A0}"/>
    <cellStyle name="Normal 3 10 24 2 4 2 2 5" xfId="16448" xr:uid="{8148A526-D712-43D5-9B8A-66006A8FEB8E}"/>
    <cellStyle name="Normal 3 10 24 2 4 2 3" xfId="16449" xr:uid="{D226846E-0169-4AC0-8164-4416B0E543D5}"/>
    <cellStyle name="Normal 3 10 24 2 4 2 4" xfId="16450" xr:uid="{63D74F3F-48E3-4412-9AD1-9E574F0977E6}"/>
    <cellStyle name="Normal 3 10 24 2 4 2 5" xfId="16451" xr:uid="{F87D3ED7-27EA-4B70-B485-3ACCCC811E58}"/>
    <cellStyle name="Normal 3 10 24 2 4 2 6" xfId="16452" xr:uid="{AC2CFB32-E5C8-4611-9A15-A7CC8C41041D}"/>
    <cellStyle name="Normal 3 10 24 2 4 2 6 2" xfId="16453" xr:uid="{E605E593-237F-4872-8501-38AE1B624B81}"/>
    <cellStyle name="Normal 3 10 24 2 4 2 7" xfId="16454" xr:uid="{56A21434-AAE2-401E-A269-E1575ACE9845}"/>
    <cellStyle name="Normal 3 10 24 2 4 2 8" xfId="16455" xr:uid="{425AABB9-2E61-487C-9112-76FEDCE8A380}"/>
    <cellStyle name="Normal 3 10 24 2 4 2 9" xfId="16456" xr:uid="{D42F31B8-AE10-4B77-8DF0-D3CCFC201ECE}"/>
    <cellStyle name="Normal 3 10 24 2 4 3" xfId="16457" xr:uid="{94C0F09D-D2BA-49D0-AA8C-04719F13879F}"/>
    <cellStyle name="Normal 3 10 24 2 4 3 2" xfId="16458" xr:uid="{C1E0C039-AA89-4FDC-8548-E5F95AEAE9AE}"/>
    <cellStyle name="Normal 3 10 24 2 4 3 2 2" xfId="16459" xr:uid="{26E0CE6E-B15D-407D-8BAC-0839F599E198}"/>
    <cellStyle name="Normal 3 10 24 2 4 3 2 2 2" xfId="16460" xr:uid="{EE04DE85-EB8A-4C85-9C5A-925B7DE029AC}"/>
    <cellStyle name="Normal 3 10 24 2 4 3 2 3" xfId="16461" xr:uid="{A48E5A28-D6FC-4C3B-8BD4-AA535F1FBB75}"/>
    <cellStyle name="Normal 3 10 24 2 4 3 2 4" xfId="16462" xr:uid="{B71F0D54-76A8-4059-BBA0-114AC9F0CC3F}"/>
    <cellStyle name="Normal 3 10 24 2 4 3 2 5" xfId="16463" xr:uid="{7FB967B8-DD03-41FC-8467-56B57E7B4EB3}"/>
    <cellStyle name="Normal 3 10 24 2 4 3 3" xfId="16464" xr:uid="{50BBEF65-4676-4E7F-ACE3-DF4F483DBA4F}"/>
    <cellStyle name="Normal 3 10 24 2 4 3 3 2" xfId="16465" xr:uid="{723074F7-A530-4D25-BC6D-A6039474D37E}"/>
    <cellStyle name="Normal 3 10 24 2 4 3 4" xfId="16466" xr:uid="{3814248C-7699-4D8E-8D73-54CED7681150}"/>
    <cellStyle name="Normal 3 10 24 2 4 3 5" xfId="16467" xr:uid="{8C00D25D-7555-4C60-BF16-F8ED0144FA52}"/>
    <cellStyle name="Normal 3 10 24 2 4 4" xfId="16468" xr:uid="{8F56552F-7160-4FED-BFBD-20C912A9E8D9}"/>
    <cellStyle name="Normal 3 10 24 2 4 5" xfId="16469" xr:uid="{252F7461-77C7-45F1-B96A-B59198678EA8}"/>
    <cellStyle name="Normal 3 10 24 2 4 6" xfId="16470" xr:uid="{AF2B66A3-AE95-41F6-B593-BCCD7A12B2EA}"/>
    <cellStyle name="Normal 3 10 24 2 4 6 2" xfId="16471" xr:uid="{54F94426-43AC-44FF-9A8D-EC891BE79FA7}"/>
    <cellStyle name="Normal 3 10 24 2 4 7" xfId="16472" xr:uid="{EFFBD363-2DBE-40FA-AB18-9E38895F05E4}"/>
    <cellStyle name="Normal 3 10 24 2 4 8" xfId="16473" xr:uid="{955FC1D6-8671-44C5-93C5-0F823D6A8F7F}"/>
    <cellStyle name="Normal 3 10 24 2 4 9" xfId="16474" xr:uid="{B542538A-4D31-4EFC-AD80-A883EE946491}"/>
    <cellStyle name="Normal 3 10 24 2 5" xfId="16475" xr:uid="{D354F609-1412-49C9-BC2C-AEF135DAFE51}"/>
    <cellStyle name="Normal 3 10 24 2 5 2" xfId="16476" xr:uid="{F8C3FDB0-0C80-44F8-B9DF-9DA3ED3EE543}"/>
    <cellStyle name="Normal 3 10 24 2 5 3" xfId="16477" xr:uid="{9A24C580-18DA-4E82-BBD9-0478CCECB681}"/>
    <cellStyle name="Normal 3 10 24 2 6" xfId="16478" xr:uid="{8E0FEE87-C956-4D63-A4D3-40EB1740797A}"/>
    <cellStyle name="Normal 3 10 24 2 6 2" xfId="16479" xr:uid="{1EA75C2C-54DD-4389-A330-5712A9961543}"/>
    <cellStyle name="Normal 3 10 24 2 6 3" xfId="16480" xr:uid="{98E7446D-B205-48D5-A2A0-F33A92F23809}"/>
    <cellStyle name="Normal 3 10 24 2 7" xfId="16481" xr:uid="{77052A43-C6B7-4EB1-9F52-17C05F02A130}"/>
    <cellStyle name="Normal 3 10 24 2 7 2" xfId="16482" xr:uid="{D4F489AD-34B0-4FE1-A1AA-346E37DA582A}"/>
    <cellStyle name="Normal 3 10 24 2 7 3" xfId="16483" xr:uid="{324F8CD5-C94E-4011-97F2-B0E9AF3CE1D9}"/>
    <cellStyle name="Normal 3 10 24 2 8" xfId="16484" xr:uid="{195E4349-B9BC-488B-8397-5CC8E622FF85}"/>
    <cellStyle name="Normal 3 10 24 2 8 2" xfId="16485" xr:uid="{DDBA5BC5-4543-4F77-B2E8-8A264B4301BC}"/>
    <cellStyle name="Normal 3 10 24 2 8 3" xfId="16486" xr:uid="{571EB212-E4A5-44D3-B7D1-0767B8E2C550}"/>
    <cellStyle name="Normal 3 10 24 2 9" xfId="16487" xr:uid="{173A56FE-01E6-4BA1-A754-F70EC0549478}"/>
    <cellStyle name="Normal 3 10 24 2 9 2" xfId="16488" xr:uid="{C683D938-8253-4605-B7C2-5622A4B13724}"/>
    <cellStyle name="Normal 3 10 24 2 9 2 2" xfId="16489" xr:uid="{DB2EC360-4C20-4C64-9EC9-3673A35D52F6}"/>
    <cellStyle name="Normal 3 10 24 2 9 2 2 2" xfId="16490" xr:uid="{9B3EB480-BB9B-4FA0-A9D5-DBA89ED7874E}"/>
    <cellStyle name="Normal 3 10 24 2 9 2 3" xfId="16491" xr:uid="{7A18C7EF-0A78-4410-8519-912B44F13A00}"/>
    <cellStyle name="Normal 3 10 24 2 9 2 4" xfId="16492" xr:uid="{875156E2-C355-4F78-B175-FBD34E25762B}"/>
    <cellStyle name="Normal 3 10 24 2 9 2 5" xfId="16493" xr:uid="{3D786DA1-994E-4CDE-8FD9-9E86103339FF}"/>
    <cellStyle name="Normal 3 10 24 2 9 3" xfId="16494" xr:uid="{E631D2A0-F3AB-4BA4-B1CE-D737D7108F11}"/>
    <cellStyle name="Normal 3 10 24 2 9 3 2" xfId="16495" xr:uid="{37F92BFE-7A94-4897-826E-F434C0D5C268}"/>
    <cellStyle name="Normal 3 10 24 2 9 4" xfId="16496" xr:uid="{D4DC5073-0103-4564-880E-E4237663584B}"/>
    <cellStyle name="Normal 3 10 24 2 9 5" xfId="16497" xr:uid="{ACA73486-9386-452E-8262-0B01A734779A}"/>
    <cellStyle name="Normal 3 10 24 3" xfId="16498" xr:uid="{6C5FEC97-C159-4F4D-B125-B23BB943C5E1}"/>
    <cellStyle name="Normal 3 10 24 3 2" xfId="16499" xr:uid="{6081AF13-0BC3-4151-8F9D-D27A226E0383}"/>
    <cellStyle name="Normal 3 10 24 3 3" xfId="16500" xr:uid="{5E374E95-0AAB-42D5-9473-50C149363286}"/>
    <cellStyle name="Normal 3 10 24 4" xfId="16501" xr:uid="{FED7F33D-9F5B-4F6E-8035-A92669B144FE}"/>
    <cellStyle name="Normal 3 10 24 4 10" xfId="16502" xr:uid="{A7252FA5-B83D-4C1A-8F20-744D265D15D8}"/>
    <cellStyle name="Normal 3 10 24 4 11" xfId="16503" xr:uid="{E88416CA-17DD-46D4-88F7-AAFA4116986A}"/>
    <cellStyle name="Normal 3 10 24 4 12" xfId="16504" xr:uid="{2FFE2988-3F03-4100-8B35-58DA33B3CC9A}"/>
    <cellStyle name="Normal 3 10 24 4 12 2" xfId="16505" xr:uid="{EE52E104-AB7A-4F88-9CC2-0B0D1900FBA2}"/>
    <cellStyle name="Normal 3 10 24 4 13" xfId="16506" xr:uid="{687F5B19-0D31-4F88-8A5B-0630E9CECDA2}"/>
    <cellStyle name="Normal 3 10 24 4 14" xfId="16507" xr:uid="{44CFCFF8-C447-48BE-96A4-B1B30685BC8D}"/>
    <cellStyle name="Normal 3 10 24 4 15" xfId="16508" xr:uid="{FC7E5C3E-9DC4-4BD5-A163-F884E8362177}"/>
    <cellStyle name="Normal 3 10 24 4 2" xfId="16509" xr:uid="{10884EC6-8358-4833-AC63-0A73A22F6F8E}"/>
    <cellStyle name="Normal 3 10 24 4 2 2" xfId="16510" xr:uid="{1EE27827-5DCE-4D0B-B59B-144541A95627}"/>
    <cellStyle name="Normal 3 10 24 4 2 2 2" xfId="16511" xr:uid="{9D7C886C-8506-4234-9AFB-F4D666D94DC3}"/>
    <cellStyle name="Normal 3 10 24 4 2 2 2 2" xfId="16512" xr:uid="{73928DD4-E704-4E4F-8E79-E84908211506}"/>
    <cellStyle name="Normal 3 10 24 4 2 2 2 2 2" xfId="16513" xr:uid="{53BB0C5D-BBC5-432D-B71A-A59DFF5CD0F3}"/>
    <cellStyle name="Normal 3 10 24 4 2 2 2 2 2 2" xfId="16514" xr:uid="{FA3C9821-4874-42D7-9281-B2411A6C79F8}"/>
    <cellStyle name="Normal 3 10 24 4 2 2 2 2 3" xfId="16515" xr:uid="{13A73222-FF69-44BA-8147-8153FD2AF3F8}"/>
    <cellStyle name="Normal 3 10 24 4 2 2 2 2 4" xfId="16516" xr:uid="{C567F7E6-359A-4DB0-8274-6B17CCD7C972}"/>
    <cellStyle name="Normal 3 10 24 4 2 2 2 2 5" xfId="16517" xr:uid="{9DD61E6A-150A-4BEC-9E87-2486AC4F4724}"/>
    <cellStyle name="Normal 3 10 24 4 2 2 2 3" xfId="16518" xr:uid="{A3843715-C3BF-4098-B5E6-78E909AD12EF}"/>
    <cellStyle name="Normal 3 10 24 4 2 2 2 3 2" xfId="16519" xr:uid="{AC7D1E47-0DF5-406A-8DBD-A5C4AF343413}"/>
    <cellStyle name="Normal 3 10 24 4 2 2 2 4" xfId="16520" xr:uid="{697BD45C-8CF7-456E-B68A-B0C3472ABC5F}"/>
    <cellStyle name="Normal 3 10 24 4 2 2 2 5" xfId="16521" xr:uid="{EDAC78A1-1D85-438C-A0A9-68FB0A29441D}"/>
    <cellStyle name="Normal 3 10 24 4 2 2 3" xfId="16522" xr:uid="{8DA50BCB-2D2A-4EAA-871E-2ED80572460E}"/>
    <cellStyle name="Normal 3 10 24 4 2 2 4" xfId="16523" xr:uid="{CB0FB944-E3D4-45E9-95DC-4EAE41F72534}"/>
    <cellStyle name="Normal 3 10 24 4 2 2 5" xfId="16524" xr:uid="{24C9AC3C-A141-43C2-875F-0537D45C91A1}"/>
    <cellStyle name="Normal 3 10 24 4 2 2 6" xfId="16525" xr:uid="{EC7FBAAC-137E-4560-9DC3-4F077FC75E13}"/>
    <cellStyle name="Normal 3 10 24 4 2 2 6 2" xfId="16526" xr:uid="{BD30BF45-CE1F-40D1-A579-E40535E3A64F}"/>
    <cellStyle name="Normal 3 10 24 4 2 2 7" xfId="16527" xr:uid="{54E1812C-A140-4155-B1B3-FF4050E42FB7}"/>
    <cellStyle name="Normal 3 10 24 4 2 2 8" xfId="16528" xr:uid="{83DDEC58-AEFA-41F0-8272-69B01B19895E}"/>
    <cellStyle name="Normal 3 10 24 4 2 2 9" xfId="16529" xr:uid="{D11A53EE-CC01-4224-8CDC-16CECF689509}"/>
    <cellStyle name="Normal 3 10 24 4 2 3" xfId="16530" xr:uid="{C1D05E6F-0342-4ED5-93C9-AB37DCFD51BD}"/>
    <cellStyle name="Normal 3 10 24 4 2 3 2" xfId="16531" xr:uid="{2A652068-980B-428D-A0ED-B6B3E213A0F1}"/>
    <cellStyle name="Normal 3 10 24 4 2 3 2 2" xfId="16532" xr:uid="{04AF9CF3-2270-43E8-9009-C37A9DF8FAB3}"/>
    <cellStyle name="Normal 3 10 24 4 2 3 2 2 2" xfId="16533" xr:uid="{8356AC57-586D-454C-9885-CE0AA6A7CDB8}"/>
    <cellStyle name="Normal 3 10 24 4 2 3 2 3" xfId="16534" xr:uid="{68EF673D-9454-470E-93B4-C8491567806C}"/>
    <cellStyle name="Normal 3 10 24 4 2 3 2 4" xfId="16535" xr:uid="{6BEB677B-3936-4F94-AB11-9E0BE3DD960F}"/>
    <cellStyle name="Normal 3 10 24 4 2 3 2 5" xfId="16536" xr:uid="{B22C975E-EE46-4550-9ACD-A4ED82942EDC}"/>
    <cellStyle name="Normal 3 10 24 4 2 3 3" xfId="16537" xr:uid="{8B989C04-E154-4C00-8FB3-56728FAC2C97}"/>
    <cellStyle name="Normal 3 10 24 4 2 3 3 2" xfId="16538" xr:uid="{BD1815C4-8BF2-42AA-BF8C-13136EC960B8}"/>
    <cellStyle name="Normal 3 10 24 4 2 3 4" xfId="16539" xr:uid="{BDAE29D7-287C-4F16-A7BA-79597EB4940B}"/>
    <cellStyle name="Normal 3 10 24 4 2 3 5" xfId="16540" xr:uid="{4FA5C5DE-38F0-484C-9CF4-609ECC271BC2}"/>
    <cellStyle name="Normal 3 10 24 4 2 4" xfId="16541" xr:uid="{8EEFE1A5-77FB-4695-B4D0-194A09735F59}"/>
    <cellStyle name="Normal 3 10 24 4 2 5" xfId="16542" xr:uid="{C8A7232E-A2CB-43DA-B23B-5BD21DC03F2F}"/>
    <cellStyle name="Normal 3 10 24 4 2 6" xfId="16543" xr:uid="{05D4F60F-6B6A-4FEF-9CFD-ABEF5785CD66}"/>
    <cellStyle name="Normal 3 10 24 4 2 6 2" xfId="16544" xr:uid="{240BF5E6-8FDD-4139-95EF-60BD2F4C0B7B}"/>
    <cellStyle name="Normal 3 10 24 4 2 7" xfId="16545" xr:uid="{081128C9-EF5D-454F-BE69-6005B4CC942E}"/>
    <cellStyle name="Normal 3 10 24 4 2 8" xfId="16546" xr:uid="{D1FB2663-CB28-497F-ADEF-95A0AA6805E5}"/>
    <cellStyle name="Normal 3 10 24 4 2 9" xfId="16547" xr:uid="{8C9C8F59-4ED6-4D8A-9630-D5A399941694}"/>
    <cellStyle name="Normal 3 10 24 4 3" xfId="16548" xr:uid="{557984E3-E5D8-418D-ABE5-40164A91F4E5}"/>
    <cellStyle name="Normal 3 10 24 4 3 2" xfId="16549" xr:uid="{78EBC9A5-6848-4883-958D-AC97381680BE}"/>
    <cellStyle name="Normal 3 10 24 4 3 3" xfId="16550" xr:uid="{67FE89F4-848F-4371-ACCA-3543C9AF1A86}"/>
    <cellStyle name="Normal 3 10 24 4 4" xfId="16551" xr:uid="{727A1D58-F719-4BD5-ABC9-930B52113F77}"/>
    <cellStyle name="Normal 3 10 24 4 4 2" xfId="16552" xr:uid="{66D20A53-D595-4A3A-8570-C95A349B13F7}"/>
    <cellStyle name="Normal 3 10 24 4 4 3" xfId="16553" xr:uid="{A5D9CA2B-C15A-4185-BB19-24427AE3FEDA}"/>
    <cellStyle name="Normal 3 10 24 4 5" xfId="16554" xr:uid="{B0ED9EE7-6E14-4A81-974A-7B1DF336787C}"/>
    <cellStyle name="Normal 3 10 24 4 5 2" xfId="16555" xr:uid="{06795891-7AF4-4DD1-9F76-163D9E2858A9}"/>
    <cellStyle name="Normal 3 10 24 4 5 3" xfId="16556" xr:uid="{298CBFF2-298B-4824-BE0E-B5F0ABE6268A}"/>
    <cellStyle name="Normal 3 10 24 4 6" xfId="16557" xr:uid="{7A5E9BA5-4E00-41C3-B79C-2E8EC34598B5}"/>
    <cellStyle name="Normal 3 10 24 4 6 2" xfId="16558" xr:uid="{54045871-FDDB-4AAB-854C-6DC63FE62E2C}"/>
    <cellStyle name="Normal 3 10 24 4 6 3" xfId="16559" xr:uid="{15B84FE2-2E25-4577-B8C4-A2F659CBE152}"/>
    <cellStyle name="Normal 3 10 24 4 7" xfId="16560" xr:uid="{7504D4DA-1941-4AE0-AC3E-61A2D22941BF}"/>
    <cellStyle name="Normal 3 10 24 4 7 2" xfId="16561" xr:uid="{209A1556-28AF-4AED-A7B1-7B8A7ABBCB0F}"/>
    <cellStyle name="Normal 3 10 24 4 7 3" xfId="16562" xr:uid="{4C142079-3908-4ECB-B44F-840C42C02BF1}"/>
    <cellStyle name="Normal 3 10 24 4 8" xfId="16563" xr:uid="{9FA5866C-2E97-449E-8679-9A465D6FCD8A}"/>
    <cellStyle name="Normal 3 10 24 4 8 2" xfId="16564" xr:uid="{D59A72E7-F1F5-4F00-9A5B-FA415AB5C0C2}"/>
    <cellStyle name="Normal 3 10 24 4 8 2 2" xfId="16565" xr:uid="{9517F6BE-1928-4D21-851F-66BCA8A51D97}"/>
    <cellStyle name="Normal 3 10 24 4 8 2 2 2" xfId="16566" xr:uid="{BEB4AD7C-1123-4967-8AE4-2ED94A4F65D7}"/>
    <cellStyle name="Normal 3 10 24 4 8 2 3" xfId="16567" xr:uid="{6F77D821-B3E5-4A54-83F4-D1F1962374A5}"/>
    <cellStyle name="Normal 3 10 24 4 8 2 4" xfId="16568" xr:uid="{B1064F01-5007-407D-A1D1-2466DAAA6B05}"/>
    <cellStyle name="Normal 3 10 24 4 8 2 5" xfId="16569" xr:uid="{DFFB0F20-0DEB-4377-9690-45E694ACEA11}"/>
    <cellStyle name="Normal 3 10 24 4 8 3" xfId="16570" xr:uid="{511161B5-7EEC-4DDD-9965-D71EA7C2FDD0}"/>
    <cellStyle name="Normal 3 10 24 4 8 3 2" xfId="16571" xr:uid="{182449F2-5B51-4BEA-A00B-1DB660034048}"/>
    <cellStyle name="Normal 3 10 24 4 8 4" xfId="16572" xr:uid="{6B98CA82-A7E9-410A-BFE5-9531B86E866F}"/>
    <cellStyle name="Normal 3 10 24 4 8 5" xfId="16573" xr:uid="{082A6665-7E14-41AF-9FBF-B3D0AE2DF70D}"/>
    <cellStyle name="Normal 3 10 24 4 9" xfId="16574" xr:uid="{26E2D7E4-B39C-46EA-ACC3-658A393D8410}"/>
    <cellStyle name="Normal 3 10 24 5" xfId="16575" xr:uid="{EBAA4442-B8B8-45FC-916C-490400D8EB1E}"/>
    <cellStyle name="Normal 3 10 24 5 2" xfId="16576" xr:uid="{EA0F8044-30FD-4855-A57C-A9DF87590835}"/>
    <cellStyle name="Normal 3 10 24 5 3" xfId="16577" xr:uid="{A34DDA53-141D-44FB-BF7B-0350DB1BB3A3}"/>
    <cellStyle name="Normal 3 10 24 6" xfId="16578" xr:uid="{DF8D9502-26E0-4F3A-A555-26E544CFED94}"/>
    <cellStyle name="Normal 3 10 24 6 2" xfId="16579" xr:uid="{4C7960A8-F5A7-4E1C-A07C-C26CA8416CE4}"/>
    <cellStyle name="Normal 3 10 24 6 2 2" xfId="16580" xr:uid="{84180806-3A34-491E-9B70-F4B974E3A8AD}"/>
    <cellStyle name="Normal 3 10 24 6 2 2 2" xfId="16581" xr:uid="{63149EAC-CA90-40BB-B73B-0E6F6AA1A46A}"/>
    <cellStyle name="Normal 3 10 24 6 2 2 2 2" xfId="16582" xr:uid="{F86BEA3D-153B-418C-8A1E-1CEE70A29A62}"/>
    <cellStyle name="Normal 3 10 24 6 2 2 2 2 2" xfId="16583" xr:uid="{64903F08-5092-4E0C-A59F-85F96E5DFC7E}"/>
    <cellStyle name="Normal 3 10 24 6 2 2 2 3" xfId="16584" xr:uid="{24B0F387-5D8B-4D20-8C1E-1F3789F65F3D}"/>
    <cellStyle name="Normal 3 10 24 6 2 2 2 4" xfId="16585" xr:uid="{5A30BF42-005F-409A-80D4-06320110037F}"/>
    <cellStyle name="Normal 3 10 24 6 2 2 2 5" xfId="16586" xr:uid="{606E9399-3211-477A-846C-2DAB6EEF567A}"/>
    <cellStyle name="Normal 3 10 24 6 2 2 3" xfId="16587" xr:uid="{F9DD84EE-893D-4BD2-9EAF-74D976F5B575}"/>
    <cellStyle name="Normal 3 10 24 6 2 2 3 2" xfId="16588" xr:uid="{A2F216A8-FCDB-4D6B-8050-5ECFB0A6EDA9}"/>
    <cellStyle name="Normal 3 10 24 6 2 2 4" xfId="16589" xr:uid="{220346CD-19A3-4D77-ADF2-C03D385C21F4}"/>
    <cellStyle name="Normal 3 10 24 6 2 2 5" xfId="16590" xr:uid="{B6F89676-7F7A-46FD-9271-46AF30CA2F95}"/>
    <cellStyle name="Normal 3 10 24 6 2 3" xfId="16591" xr:uid="{A5C313ED-7391-4846-9D48-7A421C173D1F}"/>
    <cellStyle name="Normal 3 10 24 6 2 4" xfId="16592" xr:uid="{53673807-B1CA-49C7-BE78-7A4F4B090A0F}"/>
    <cellStyle name="Normal 3 10 24 6 2 5" xfId="16593" xr:uid="{847FEB1B-1267-4882-8D5C-88E49146FF6C}"/>
    <cellStyle name="Normal 3 10 24 6 2 6" xfId="16594" xr:uid="{925AE1E7-9D5F-40F5-8B26-1F50AA664EF2}"/>
    <cellStyle name="Normal 3 10 24 6 2 6 2" xfId="16595" xr:uid="{6E073419-0532-447E-A256-965B4CE942CF}"/>
    <cellStyle name="Normal 3 10 24 6 2 7" xfId="16596" xr:uid="{8B733A3C-ADE8-4B8C-B24D-CB59F81F954A}"/>
    <cellStyle name="Normal 3 10 24 6 2 8" xfId="16597" xr:uid="{4415F3ED-7F42-4263-A326-72D477B8EFB2}"/>
    <cellStyle name="Normal 3 10 24 6 2 9" xfId="16598" xr:uid="{11893DEF-62A3-4DA3-82BC-514E5B12BBB7}"/>
    <cellStyle name="Normal 3 10 24 6 3" xfId="16599" xr:uid="{CFEEC4EF-57C2-43AA-A636-B7B1B8023B82}"/>
    <cellStyle name="Normal 3 10 24 6 3 2" xfId="16600" xr:uid="{A7EE5E42-4795-48F1-833A-0E6B6D676366}"/>
    <cellStyle name="Normal 3 10 24 6 3 2 2" xfId="16601" xr:uid="{D8702E5D-4242-44AF-A1E6-E3ED6E003E3D}"/>
    <cellStyle name="Normal 3 10 24 6 3 2 2 2" xfId="16602" xr:uid="{E3AD3B51-9883-4711-A057-8BEED0ED1822}"/>
    <cellStyle name="Normal 3 10 24 6 3 2 3" xfId="16603" xr:uid="{E38A961D-24CA-4223-B849-D0C1E8EABF4B}"/>
    <cellStyle name="Normal 3 10 24 6 3 2 4" xfId="16604" xr:uid="{5DA3D971-20D4-4398-AB01-4C417BA63A5D}"/>
    <cellStyle name="Normal 3 10 24 6 3 2 5" xfId="16605" xr:uid="{10BB835C-AB33-4836-89B5-D19732FAC04B}"/>
    <cellStyle name="Normal 3 10 24 6 3 3" xfId="16606" xr:uid="{D3A45EA7-8E6B-4397-A7E1-28EEB42688DE}"/>
    <cellStyle name="Normal 3 10 24 6 3 3 2" xfId="16607" xr:uid="{832464F3-6980-42F4-ADD0-682AFE5B8B14}"/>
    <cellStyle name="Normal 3 10 24 6 3 4" xfId="16608" xr:uid="{82A044AF-816E-4317-8C7E-9D299211DB03}"/>
    <cellStyle name="Normal 3 10 24 6 3 5" xfId="16609" xr:uid="{955DB08F-E125-40C9-9664-718547F39AEA}"/>
    <cellStyle name="Normal 3 10 24 6 4" xfId="16610" xr:uid="{7236A857-689C-4FB2-8065-7F7ECEDC6AF3}"/>
    <cellStyle name="Normal 3 10 24 6 5" xfId="16611" xr:uid="{702B88E6-ADA6-4C43-AC0C-EC1AC591BE26}"/>
    <cellStyle name="Normal 3 10 24 6 6" xfId="16612" xr:uid="{DF29E32A-64FE-4C84-B1D5-DCC870731423}"/>
    <cellStyle name="Normal 3 10 24 6 6 2" xfId="16613" xr:uid="{26877DAD-2694-4138-8275-CD887A71CFD7}"/>
    <cellStyle name="Normal 3 10 24 6 7" xfId="16614" xr:uid="{B00782EC-F8E6-40B1-B1BC-40A45A675CC2}"/>
    <cellStyle name="Normal 3 10 24 6 8" xfId="16615" xr:uid="{E56679D2-30E0-4C99-B542-750814DD7C49}"/>
    <cellStyle name="Normal 3 10 24 6 9" xfId="16616" xr:uid="{58E15576-00D2-4FFA-B78B-530E1E74A163}"/>
    <cellStyle name="Normal 3 10 24 7" xfId="16617" xr:uid="{08832C9E-C806-40E2-8472-BF33985CBADB}"/>
    <cellStyle name="Normal 3 10 24 8" xfId="16618" xr:uid="{5D0F025E-9C20-4989-B6E3-A52A714E0B5B}"/>
    <cellStyle name="Normal 3 10 24 9" xfId="16619" xr:uid="{3B0C6BF2-6DAF-4FED-A918-48FD2E607FFD}"/>
    <cellStyle name="Normal 3 10 25" xfId="16620" xr:uid="{59DA5B8D-967A-4239-8EFB-80501B9A5878}"/>
    <cellStyle name="Normal 3 10 25 2" xfId="16621" xr:uid="{B6AA38A2-A32E-4C87-B8EE-79948D3CA6EB}"/>
    <cellStyle name="Normal 3 10 25 3" xfId="16622" xr:uid="{0CAD50EA-2CBE-4AC9-AE88-EB69A2959414}"/>
    <cellStyle name="Normal 3 10 26" xfId="16623" xr:uid="{99C01F77-91BF-4CF1-B802-9EE0FBEC36F6}"/>
    <cellStyle name="Normal 3 10 26 2" xfId="16624" xr:uid="{C61F4409-6F22-439B-95F8-74476950AA9F}"/>
    <cellStyle name="Normal 3 10 26 3" xfId="16625" xr:uid="{96038BC7-D239-4CD4-8C87-83E0191DCB15}"/>
    <cellStyle name="Normal 3 10 27" xfId="16626" xr:uid="{9A76C065-75F6-46D9-B392-BAE9B4589BC9}"/>
    <cellStyle name="Normal 3 10 27 2" xfId="16627" xr:uid="{C51928D9-3B43-4B7A-92D7-A2E7B883C787}"/>
    <cellStyle name="Normal 3 10 27 3" xfId="16628" xr:uid="{4533F540-F8F8-4841-AFBD-E4F4D6747657}"/>
    <cellStyle name="Normal 3 10 28" xfId="16629" xr:uid="{6987B52F-F6F0-4B5E-A5AF-5C744F5FB187}"/>
    <cellStyle name="Normal 3 10 28 2" xfId="16630" xr:uid="{A47FE5AD-A6F3-4909-A1EE-1F60B4C96BBF}"/>
    <cellStyle name="Normal 3 10 28 3" xfId="16631" xr:uid="{DC3A50BA-A6F6-45F0-81D8-458F5CD1F8F6}"/>
    <cellStyle name="Normal 3 10 29" xfId="16632" xr:uid="{D6C7F44C-8EBD-4BF9-83F4-55EEC04C64D5}"/>
    <cellStyle name="Normal 3 10 29 2" xfId="16633" xr:uid="{9FA8BA62-E90C-489B-801D-43B0570CF266}"/>
    <cellStyle name="Normal 3 10 29 3" xfId="16634" xr:uid="{46792587-7562-4638-9F37-BE4FC0F85A10}"/>
    <cellStyle name="Normal 3 10 3" xfId="16635" xr:uid="{091E8AB6-032B-45B7-9811-D003934E7C5F}"/>
    <cellStyle name="Normal 3 10 3 2" xfId="16636" xr:uid="{E28AB79A-AAC6-45AB-8953-DE59B72558F1}"/>
    <cellStyle name="Normal 3 10 3 2 2" xfId="16637" xr:uid="{B5E1F6B8-48B1-4462-972A-DC9A40661B0F}"/>
    <cellStyle name="Normal 3 10 3 2 3" xfId="16638" xr:uid="{10AF233B-956A-4145-88E3-B4799D13CB86}"/>
    <cellStyle name="Normal 3 10 3 3" xfId="16639" xr:uid="{ECD8136E-B404-4B9F-BD74-F1046FB7F0C0}"/>
    <cellStyle name="Normal 3 10 3 3 2" xfId="16640" xr:uid="{8F127FAF-44FF-47FA-B6A0-5724831A9779}"/>
    <cellStyle name="Normal 3 10 3 3 3" xfId="16641" xr:uid="{CA3BFA51-31C6-4F38-94C5-C498F1E2D866}"/>
    <cellStyle name="Normal 3 10 3 4" xfId="16642" xr:uid="{B3EF69C1-6AC5-4209-8FCF-9C08140DC0AF}"/>
    <cellStyle name="Normal 3 10 3 5" xfId="16643" xr:uid="{F0F30A82-059E-4D81-B2B0-5544F70AAD1E}"/>
    <cellStyle name="Normal 3 10 30" xfId="16644" xr:uid="{B4E4558A-6F74-4A19-9BEB-BE7F5CA8ACDC}"/>
    <cellStyle name="Normal 3 10 30 10" xfId="16645" xr:uid="{41960027-A34A-4F2C-B6E1-F04429C2979C}"/>
    <cellStyle name="Normal 3 10 30 11" xfId="16646" xr:uid="{BFA27FE1-BBE8-40A2-9DD5-D89D85BF0EE4}"/>
    <cellStyle name="Normal 3 10 30 12" xfId="16647" xr:uid="{318E3ADA-A99A-4691-9500-7C34A740276C}"/>
    <cellStyle name="Normal 3 10 30 13" xfId="16648" xr:uid="{4D8C4B93-7951-4F34-A3C4-97588CE2F134}"/>
    <cellStyle name="Normal 3 10 30 13 2" xfId="16649" xr:uid="{21264560-EE8D-4608-B4C3-FF5D82BC7DC6}"/>
    <cellStyle name="Normal 3 10 30 14" xfId="16650" xr:uid="{32346677-6CB0-4201-97E7-C2E37B4C265B}"/>
    <cellStyle name="Normal 3 10 30 15" xfId="16651" xr:uid="{D382ECED-F12B-4EDB-B4E2-DD4BC5A2AB83}"/>
    <cellStyle name="Normal 3 10 30 16" xfId="16652" xr:uid="{1871D99A-8A9D-400D-926A-265D3C28291E}"/>
    <cellStyle name="Normal 3 10 30 2" xfId="16653" xr:uid="{E6717A07-2EBB-40F4-8428-4E2AC277BD45}"/>
    <cellStyle name="Normal 3 10 30 2 10" xfId="16654" xr:uid="{4EC96647-1164-490F-BFDB-1F5070E2D80E}"/>
    <cellStyle name="Normal 3 10 30 2 11" xfId="16655" xr:uid="{8E2C89E0-879C-4B63-B5DF-845AAC37D8FA}"/>
    <cellStyle name="Normal 3 10 30 2 12" xfId="16656" xr:uid="{855507E3-41D5-4831-9985-C6D390C65BB8}"/>
    <cellStyle name="Normal 3 10 30 2 13" xfId="16657" xr:uid="{0D2C82CC-CF48-4067-B320-AD684D4EE906}"/>
    <cellStyle name="Normal 3 10 30 2 13 2" xfId="16658" xr:uid="{72D86F1D-8781-494E-B74B-DB8FCBFC2BC2}"/>
    <cellStyle name="Normal 3 10 30 2 14" xfId="16659" xr:uid="{625C5B55-751E-4A79-B051-0039F522B77A}"/>
    <cellStyle name="Normal 3 10 30 2 15" xfId="16660" xr:uid="{3739C60C-4E64-4FDF-AC9B-56849C459719}"/>
    <cellStyle name="Normal 3 10 30 2 16" xfId="16661" xr:uid="{80C3E995-AF16-46DA-A577-5CEB7C243A8D}"/>
    <cellStyle name="Normal 3 10 30 2 2" xfId="16662" xr:uid="{317C33D9-460B-45FE-A476-76FF8CE3763B}"/>
    <cellStyle name="Normal 3 10 30 2 2 10" xfId="16663" xr:uid="{C85269F5-7BDA-44E1-927B-023042E13060}"/>
    <cellStyle name="Normal 3 10 30 2 2 11" xfId="16664" xr:uid="{C03674D2-5A6E-498D-B24C-F29FB6E89467}"/>
    <cellStyle name="Normal 3 10 30 2 2 12" xfId="16665" xr:uid="{142C371A-329D-4486-B588-5DA0E8D340E9}"/>
    <cellStyle name="Normal 3 10 30 2 2 12 2" xfId="16666" xr:uid="{934CE2B4-059B-40AA-BE1E-562141AD2221}"/>
    <cellStyle name="Normal 3 10 30 2 2 13" xfId="16667" xr:uid="{CA928C88-B9EB-4F65-AB84-2BF6A36795E3}"/>
    <cellStyle name="Normal 3 10 30 2 2 14" xfId="16668" xr:uid="{08AC7B92-0472-498C-A500-81ABB3277CEA}"/>
    <cellStyle name="Normal 3 10 30 2 2 15" xfId="16669" xr:uid="{C81E0AC1-8035-4046-A5D7-185B35C59DE2}"/>
    <cellStyle name="Normal 3 10 30 2 2 2" xfId="16670" xr:uid="{52706399-4061-4CAD-BB23-B0F478ECCBF0}"/>
    <cellStyle name="Normal 3 10 30 2 2 2 2" xfId="16671" xr:uid="{CA400147-E12B-4FE7-AD7C-8B2F070BFE45}"/>
    <cellStyle name="Normal 3 10 30 2 2 2 2 2" xfId="16672" xr:uid="{A1A2A144-2ED4-4624-A3C3-A773C29EC946}"/>
    <cellStyle name="Normal 3 10 30 2 2 2 2 2 2" xfId="16673" xr:uid="{E93ABF67-B160-497E-B777-392C177285FB}"/>
    <cellStyle name="Normal 3 10 30 2 2 2 2 2 2 2" xfId="16674" xr:uid="{035DBBC3-2866-406E-A6F8-FE9ABB9AB3D0}"/>
    <cellStyle name="Normal 3 10 30 2 2 2 2 2 2 2 2" xfId="16675" xr:uid="{023D5DD4-D576-42EE-B20E-BB707FD641E3}"/>
    <cellStyle name="Normal 3 10 30 2 2 2 2 2 2 3" xfId="16676" xr:uid="{89837E99-E83E-4862-9309-881C07BC639B}"/>
    <cellStyle name="Normal 3 10 30 2 2 2 2 2 2 4" xfId="16677" xr:uid="{494AAEA8-C95B-4F33-8EC1-01ABBD6B0618}"/>
    <cellStyle name="Normal 3 10 30 2 2 2 2 2 2 5" xfId="16678" xr:uid="{6D04E9A8-217E-42E8-BCC4-CCF4A755BD21}"/>
    <cellStyle name="Normal 3 10 30 2 2 2 2 2 3" xfId="16679" xr:uid="{F8A8B87F-1259-4B91-9A03-906340C55E07}"/>
    <cellStyle name="Normal 3 10 30 2 2 2 2 2 3 2" xfId="16680" xr:uid="{C14E43B5-3F6B-4D7A-9729-F41A301BB878}"/>
    <cellStyle name="Normal 3 10 30 2 2 2 2 2 4" xfId="16681" xr:uid="{7471B1D2-3F91-4C22-9AB2-A9CA6D3C05B9}"/>
    <cellStyle name="Normal 3 10 30 2 2 2 2 2 5" xfId="16682" xr:uid="{B87E32E3-5469-447D-84D1-3A71FC63ECEA}"/>
    <cellStyle name="Normal 3 10 30 2 2 2 2 3" xfId="16683" xr:uid="{8D34C64F-B5C7-4C26-B588-8334BDE7D71C}"/>
    <cellStyle name="Normal 3 10 30 2 2 2 2 4" xfId="16684" xr:uid="{A12A0EB4-A86B-439D-9683-87E6565C5D70}"/>
    <cellStyle name="Normal 3 10 30 2 2 2 2 5" xfId="16685" xr:uid="{E45A37CD-D27B-4FD6-A8EB-1F1542B05FB1}"/>
    <cellStyle name="Normal 3 10 30 2 2 2 2 6" xfId="16686" xr:uid="{E97728B8-B9B8-448C-A961-1E5572BB7891}"/>
    <cellStyle name="Normal 3 10 30 2 2 2 2 6 2" xfId="16687" xr:uid="{4C31403F-818D-4798-935F-FE87784E0FDD}"/>
    <cellStyle name="Normal 3 10 30 2 2 2 2 7" xfId="16688" xr:uid="{9E2FD99B-ED7A-4F63-AB8F-06D1335307AF}"/>
    <cellStyle name="Normal 3 10 30 2 2 2 2 8" xfId="16689" xr:uid="{3B50349A-FBFC-4ADD-8928-50EE7E392E27}"/>
    <cellStyle name="Normal 3 10 30 2 2 2 2 9" xfId="16690" xr:uid="{A493F5A2-9533-477A-8637-2C7578102DD4}"/>
    <cellStyle name="Normal 3 10 30 2 2 2 3" xfId="16691" xr:uid="{75326BF4-D78D-49FE-80D7-3A14F0E60765}"/>
    <cellStyle name="Normal 3 10 30 2 2 2 3 2" xfId="16692" xr:uid="{2493F634-2546-42A2-A2B2-EC97ACC143B3}"/>
    <cellStyle name="Normal 3 10 30 2 2 2 3 2 2" xfId="16693" xr:uid="{0E5DA0CB-CF60-4FFE-ACBC-D8D31C5CD1FA}"/>
    <cellStyle name="Normal 3 10 30 2 2 2 3 2 2 2" xfId="16694" xr:uid="{C65C936D-4281-4E19-BBC9-8ABF0A14EF37}"/>
    <cellStyle name="Normal 3 10 30 2 2 2 3 2 3" xfId="16695" xr:uid="{42636041-AFF6-47BE-B0ED-835C2911E33A}"/>
    <cellStyle name="Normal 3 10 30 2 2 2 3 2 4" xfId="16696" xr:uid="{C7DFB833-14E9-41AE-8D7B-EE899E88DC22}"/>
    <cellStyle name="Normal 3 10 30 2 2 2 3 2 5" xfId="16697" xr:uid="{ED982A77-2FDA-4834-98BD-FF632D5CA6CC}"/>
    <cellStyle name="Normal 3 10 30 2 2 2 3 3" xfId="16698" xr:uid="{D31CFF85-F65E-4B0E-A495-E3CD0D886CF1}"/>
    <cellStyle name="Normal 3 10 30 2 2 2 3 3 2" xfId="16699" xr:uid="{7A0E65CC-6594-46CD-947D-4BFDBAD5BFE1}"/>
    <cellStyle name="Normal 3 10 30 2 2 2 3 4" xfId="16700" xr:uid="{D7BF555F-67B6-4C95-BAB7-155BBC4E0138}"/>
    <cellStyle name="Normal 3 10 30 2 2 2 3 5" xfId="16701" xr:uid="{29D0BA56-EE3C-4DF2-BDAA-17F1BC45D695}"/>
    <cellStyle name="Normal 3 10 30 2 2 2 4" xfId="16702" xr:uid="{511BCBF6-C7CC-488A-89FE-F2FF47CF8FB5}"/>
    <cellStyle name="Normal 3 10 30 2 2 2 5" xfId="16703" xr:uid="{D5BA5A87-7EFF-426D-89CC-F9CE6DB93103}"/>
    <cellStyle name="Normal 3 10 30 2 2 2 6" xfId="16704" xr:uid="{34929D21-32F1-4257-BF51-EE42E8984D67}"/>
    <cellStyle name="Normal 3 10 30 2 2 2 6 2" xfId="16705" xr:uid="{5B783F44-E14D-4F1B-950A-DE5302CDDDCF}"/>
    <cellStyle name="Normal 3 10 30 2 2 2 7" xfId="16706" xr:uid="{D7AED760-B055-44E2-8B7B-5B8D158B96C6}"/>
    <cellStyle name="Normal 3 10 30 2 2 2 8" xfId="16707" xr:uid="{DFFB3440-57C1-4B40-807D-CEDB6C0C2960}"/>
    <cellStyle name="Normal 3 10 30 2 2 2 9" xfId="16708" xr:uid="{5F2B81B9-C909-4346-9584-D9B930583B3D}"/>
    <cellStyle name="Normal 3 10 30 2 2 3" xfId="16709" xr:uid="{886AFE0B-E1DF-40E3-9497-F31C77995F4E}"/>
    <cellStyle name="Normal 3 10 30 2 2 4" xfId="16710" xr:uid="{D17CBC6C-86BB-45DE-BD7B-AC0C43BAD0F3}"/>
    <cellStyle name="Normal 3 10 30 2 2 5" xfId="16711" xr:uid="{64AE0462-28AD-4565-99B1-24E89E15CB8C}"/>
    <cellStyle name="Normal 3 10 30 2 2 6" xfId="16712" xr:uid="{DB7EB6ED-0643-47E1-8FD5-002E665E6A22}"/>
    <cellStyle name="Normal 3 10 30 2 2 7" xfId="16713" xr:uid="{CCF6FDBE-154B-49A4-8A58-54B67F618C53}"/>
    <cellStyle name="Normal 3 10 30 2 2 8" xfId="16714" xr:uid="{4974A31B-6064-497C-AA44-B8E8C5B5CEE4}"/>
    <cellStyle name="Normal 3 10 30 2 2 8 2" xfId="16715" xr:uid="{7542E4F5-89EA-4DBB-BDF1-C244CEEF81A2}"/>
    <cellStyle name="Normal 3 10 30 2 2 8 2 2" xfId="16716" xr:uid="{4A4CB5B1-AC8F-4562-AA3C-B4DD17770EC8}"/>
    <cellStyle name="Normal 3 10 30 2 2 8 2 2 2" xfId="16717" xr:uid="{3088DC88-7F96-4140-B24B-43973ABF7B45}"/>
    <cellStyle name="Normal 3 10 30 2 2 8 2 3" xfId="16718" xr:uid="{B5B3FFA1-966B-437B-B983-4FA7FFAB44E7}"/>
    <cellStyle name="Normal 3 10 30 2 2 8 2 4" xfId="16719" xr:uid="{DA31447D-C5B2-488B-A85B-0F3721AF91CB}"/>
    <cellStyle name="Normal 3 10 30 2 2 8 2 5" xfId="16720" xr:uid="{312341A0-D933-49D4-956B-367C4E9B73AD}"/>
    <cellStyle name="Normal 3 10 30 2 2 8 3" xfId="16721" xr:uid="{4B09A508-CD4A-4F3B-9713-BD4FC2073A5E}"/>
    <cellStyle name="Normal 3 10 30 2 2 8 3 2" xfId="16722" xr:uid="{C11C4B32-088C-4636-8750-A10EFE4BE74B}"/>
    <cellStyle name="Normal 3 10 30 2 2 8 4" xfId="16723" xr:uid="{EC61C765-6104-4D7A-9A2C-99A77FDE96F7}"/>
    <cellStyle name="Normal 3 10 30 2 2 8 5" xfId="16724" xr:uid="{13EBF81F-25CB-4A8C-9958-89E9AFC0B9D3}"/>
    <cellStyle name="Normal 3 10 30 2 2 9" xfId="16725" xr:uid="{A22B0A6D-E4C8-4C39-972A-80F0B27F712D}"/>
    <cellStyle name="Normal 3 10 30 2 3" xfId="16726" xr:uid="{81BBF646-5801-4A1C-8BC8-F4B2033A77E9}"/>
    <cellStyle name="Normal 3 10 30 2 4" xfId="16727" xr:uid="{A04165F8-7B17-4279-9505-12CEBC48521D}"/>
    <cellStyle name="Normal 3 10 30 2 4 2" xfId="16728" xr:uid="{2DCA5131-BFA3-411C-9DA8-3B2BED22EFA6}"/>
    <cellStyle name="Normal 3 10 30 2 4 2 2" xfId="16729" xr:uid="{179CA6CE-2007-490A-AF8F-D543F8F42617}"/>
    <cellStyle name="Normal 3 10 30 2 4 2 2 2" xfId="16730" xr:uid="{69667E2D-7334-4C3B-A454-75B261375AD6}"/>
    <cellStyle name="Normal 3 10 30 2 4 2 2 2 2" xfId="16731" xr:uid="{064FD13A-3EBA-436F-B987-15DC8BEBCA31}"/>
    <cellStyle name="Normal 3 10 30 2 4 2 2 2 2 2" xfId="16732" xr:uid="{B07873F1-D768-4477-90CD-8179323554E6}"/>
    <cellStyle name="Normal 3 10 30 2 4 2 2 2 3" xfId="16733" xr:uid="{6658D4A9-5FB6-477E-9997-EB4E2FB87C96}"/>
    <cellStyle name="Normal 3 10 30 2 4 2 2 2 4" xfId="16734" xr:uid="{EBCD0DB0-ECDE-423A-97AC-542269FB93B3}"/>
    <cellStyle name="Normal 3 10 30 2 4 2 2 2 5" xfId="16735" xr:uid="{4A84B818-9270-4946-803F-DBE084F09C4D}"/>
    <cellStyle name="Normal 3 10 30 2 4 2 2 3" xfId="16736" xr:uid="{BCDE2376-E7F3-446B-9579-EA7EB198D7A7}"/>
    <cellStyle name="Normal 3 10 30 2 4 2 2 3 2" xfId="16737" xr:uid="{6A345E59-1004-42B3-BE87-3EAEB547A7B0}"/>
    <cellStyle name="Normal 3 10 30 2 4 2 2 4" xfId="16738" xr:uid="{A808E97D-7386-4D3A-BB58-3A863179F0E4}"/>
    <cellStyle name="Normal 3 10 30 2 4 2 2 5" xfId="16739" xr:uid="{C3AF8947-5A30-4124-8B46-477A7034E712}"/>
    <cellStyle name="Normal 3 10 30 2 4 2 3" xfId="16740" xr:uid="{7D000A83-28AE-4CAE-B0DD-6B13131465DB}"/>
    <cellStyle name="Normal 3 10 30 2 4 2 4" xfId="16741" xr:uid="{046C262F-9172-478B-BA36-ED43A9C9709C}"/>
    <cellStyle name="Normal 3 10 30 2 4 2 5" xfId="16742" xr:uid="{9C859638-A59C-4ADC-94C6-4BCFE6B62518}"/>
    <cellStyle name="Normal 3 10 30 2 4 2 6" xfId="16743" xr:uid="{49833620-BA9E-40A4-961D-20FB9D9EB047}"/>
    <cellStyle name="Normal 3 10 30 2 4 2 6 2" xfId="16744" xr:uid="{1BB097E1-2791-49B4-9AB4-99CADA766525}"/>
    <cellStyle name="Normal 3 10 30 2 4 2 7" xfId="16745" xr:uid="{B1C2ABA7-AB3D-4535-8F17-A029CFAAC2B2}"/>
    <cellStyle name="Normal 3 10 30 2 4 2 8" xfId="16746" xr:uid="{05705A2E-7EBF-4F85-8591-F9038F2C7F73}"/>
    <cellStyle name="Normal 3 10 30 2 4 2 9" xfId="16747" xr:uid="{0F65D982-EF72-4C9E-B76C-BAD87C678F13}"/>
    <cellStyle name="Normal 3 10 30 2 4 3" xfId="16748" xr:uid="{A0D613FA-E39F-4827-B833-2BFCFCACE2E8}"/>
    <cellStyle name="Normal 3 10 30 2 4 3 2" xfId="16749" xr:uid="{F234C5F3-7388-43BF-9D31-545BEF339B51}"/>
    <cellStyle name="Normal 3 10 30 2 4 3 2 2" xfId="16750" xr:uid="{80A07830-E5E4-4ED9-B6BC-2829ECAAE37D}"/>
    <cellStyle name="Normal 3 10 30 2 4 3 2 2 2" xfId="16751" xr:uid="{EBE15A9E-6AFB-4080-B7F5-347E7C7330BB}"/>
    <cellStyle name="Normal 3 10 30 2 4 3 2 3" xfId="16752" xr:uid="{F47F68ED-08DD-4E81-94FF-5CCB03CEE51D}"/>
    <cellStyle name="Normal 3 10 30 2 4 3 2 4" xfId="16753" xr:uid="{15E5AB81-E0C0-482A-9EA5-D3FB46B4FA13}"/>
    <cellStyle name="Normal 3 10 30 2 4 3 2 5" xfId="16754" xr:uid="{1BD55823-C811-4938-ADD8-2C106431673C}"/>
    <cellStyle name="Normal 3 10 30 2 4 3 3" xfId="16755" xr:uid="{E388904F-357C-4E47-845A-393F08B3DA8C}"/>
    <cellStyle name="Normal 3 10 30 2 4 3 3 2" xfId="16756" xr:uid="{203CD345-68E8-47CF-8DD5-AEA0264B13E0}"/>
    <cellStyle name="Normal 3 10 30 2 4 3 4" xfId="16757" xr:uid="{696618B8-C1E2-4A7C-9CD8-FBA5B93DB3D7}"/>
    <cellStyle name="Normal 3 10 30 2 4 3 5" xfId="16758" xr:uid="{1266BA00-CFC3-412C-9DC4-1A7C49146A5D}"/>
    <cellStyle name="Normal 3 10 30 2 4 4" xfId="16759" xr:uid="{D078CE12-A064-4860-83A1-EE3B9E5ACF87}"/>
    <cellStyle name="Normal 3 10 30 2 4 5" xfId="16760" xr:uid="{F81A7188-FB95-482D-8005-4911AEF6464E}"/>
    <cellStyle name="Normal 3 10 30 2 4 6" xfId="16761" xr:uid="{D6AA7477-4BC1-4DDF-927F-F5D100291D86}"/>
    <cellStyle name="Normal 3 10 30 2 4 6 2" xfId="16762" xr:uid="{8AD94EAB-014B-40B8-8E27-86C7CA4D1C47}"/>
    <cellStyle name="Normal 3 10 30 2 4 7" xfId="16763" xr:uid="{1D0E3B08-C872-4EC1-9A4C-0D525283F2C5}"/>
    <cellStyle name="Normal 3 10 30 2 4 8" xfId="16764" xr:uid="{EA4D7B92-EAE9-4013-B970-F02FE8932C84}"/>
    <cellStyle name="Normal 3 10 30 2 4 9" xfId="16765" xr:uid="{51CC6286-A8D0-419B-BFE2-5BABD1E87E78}"/>
    <cellStyle name="Normal 3 10 30 2 5" xfId="16766" xr:uid="{EA6887E6-0077-4C2F-9E66-D85ED7717708}"/>
    <cellStyle name="Normal 3 10 30 2 5 2" xfId="16767" xr:uid="{07F8124E-A6CF-4F61-8188-6DB023184A1B}"/>
    <cellStyle name="Normal 3 10 30 2 5 3" xfId="16768" xr:uid="{CC4A8454-E7D3-4139-A205-8D359228E0C9}"/>
    <cellStyle name="Normal 3 10 30 2 6" xfId="16769" xr:uid="{F90B9A6F-92C2-4C7C-AF4B-10693DF992D7}"/>
    <cellStyle name="Normal 3 10 30 2 6 2" xfId="16770" xr:uid="{54CCE3E1-4FF8-45DD-B430-381D776A9F81}"/>
    <cellStyle name="Normal 3 10 30 2 6 3" xfId="16771" xr:uid="{E386F8C4-981A-4230-9105-4BF6D3A99BD8}"/>
    <cellStyle name="Normal 3 10 30 2 7" xfId="16772" xr:uid="{699B8CFD-3189-4BBF-9F44-46DE08535AFA}"/>
    <cellStyle name="Normal 3 10 30 2 7 2" xfId="16773" xr:uid="{3F50BF46-3E35-4BC8-8510-D310EBE6A3F9}"/>
    <cellStyle name="Normal 3 10 30 2 7 3" xfId="16774" xr:uid="{579F620B-D89C-4DD2-AEAA-80BFBD6F25BB}"/>
    <cellStyle name="Normal 3 10 30 2 8" xfId="16775" xr:uid="{AE346FFD-AE46-4BD1-B8FE-4A2A7BDEE602}"/>
    <cellStyle name="Normal 3 10 30 2 8 2" xfId="16776" xr:uid="{FEF7DCF0-D031-4D3F-8B37-54B3D35BF0E9}"/>
    <cellStyle name="Normal 3 10 30 2 8 3" xfId="16777" xr:uid="{7ABCB599-74E2-4BB5-A4CD-42B49D70B423}"/>
    <cellStyle name="Normal 3 10 30 2 9" xfId="16778" xr:uid="{8CB4518C-7862-4756-825C-8005B5A97F9A}"/>
    <cellStyle name="Normal 3 10 30 2 9 2" xfId="16779" xr:uid="{DCDB68CE-2480-4405-A588-8A990E6370F6}"/>
    <cellStyle name="Normal 3 10 30 2 9 2 2" xfId="16780" xr:uid="{04BAC588-017E-41D2-9FB6-3AE8D74BAFAF}"/>
    <cellStyle name="Normal 3 10 30 2 9 2 2 2" xfId="16781" xr:uid="{B0AC0414-134B-4810-8F23-B53E7FF0F3BB}"/>
    <cellStyle name="Normal 3 10 30 2 9 2 3" xfId="16782" xr:uid="{00BF5331-89DC-4C7B-87E1-A619E6C0A557}"/>
    <cellStyle name="Normal 3 10 30 2 9 2 4" xfId="16783" xr:uid="{FEF12F53-B86E-4E6E-9B29-644FB57B3B1E}"/>
    <cellStyle name="Normal 3 10 30 2 9 2 5" xfId="16784" xr:uid="{595EB8EC-6DAB-4BA4-90E9-385A47007D50}"/>
    <cellStyle name="Normal 3 10 30 2 9 3" xfId="16785" xr:uid="{2483072A-1773-4E30-897E-EF9CF491C517}"/>
    <cellStyle name="Normal 3 10 30 2 9 3 2" xfId="16786" xr:uid="{BD6511E6-AFBF-4E92-B8E3-4B5C567A25CE}"/>
    <cellStyle name="Normal 3 10 30 2 9 4" xfId="16787" xr:uid="{6258F0C3-D750-42E9-B186-9115A1F5EE13}"/>
    <cellStyle name="Normal 3 10 30 2 9 5" xfId="16788" xr:uid="{C085FE38-0E3D-48F1-9E2E-A81003E3CC08}"/>
    <cellStyle name="Normal 3 10 30 3" xfId="16789" xr:uid="{5FA21921-9182-45A1-B045-FB4CC8F8A4E2}"/>
    <cellStyle name="Normal 3 10 30 3 10" xfId="16790" xr:uid="{8DADDA34-01E9-4DC9-9164-E4E31CFA6092}"/>
    <cellStyle name="Normal 3 10 30 3 11" xfId="16791" xr:uid="{1DA95B29-36AF-4CD9-93A9-A884A6017D14}"/>
    <cellStyle name="Normal 3 10 30 3 12" xfId="16792" xr:uid="{64343A2E-0874-4271-9A6E-3AEC7C0EA483}"/>
    <cellStyle name="Normal 3 10 30 3 12 2" xfId="16793" xr:uid="{D422B546-2BE7-4793-B5A8-1BAB5B028F4C}"/>
    <cellStyle name="Normal 3 10 30 3 13" xfId="16794" xr:uid="{8DE71CF1-0B2E-4290-86AC-609EC53BDBF9}"/>
    <cellStyle name="Normal 3 10 30 3 14" xfId="16795" xr:uid="{66AA18C4-A1B9-4DCA-A727-CB8EC8516B60}"/>
    <cellStyle name="Normal 3 10 30 3 15" xfId="16796" xr:uid="{C9A4E169-7B21-4F8C-8847-D1F4DEF9782D}"/>
    <cellStyle name="Normal 3 10 30 3 2" xfId="16797" xr:uid="{C9E0C18E-0816-42E8-AE8C-DA151DDE231D}"/>
    <cellStyle name="Normal 3 10 30 3 2 2" xfId="16798" xr:uid="{EDF87968-346A-4AE9-993B-D188D5380A08}"/>
    <cellStyle name="Normal 3 10 30 3 2 2 2" xfId="16799" xr:uid="{070624A1-006F-494B-B555-837A29BD2102}"/>
    <cellStyle name="Normal 3 10 30 3 2 2 2 2" xfId="16800" xr:uid="{8C19F7C2-904A-466C-A311-F409BA1CB452}"/>
    <cellStyle name="Normal 3 10 30 3 2 2 2 2 2" xfId="16801" xr:uid="{FA253D6F-0124-4520-A869-D1C841AF59C6}"/>
    <cellStyle name="Normal 3 10 30 3 2 2 2 2 2 2" xfId="16802" xr:uid="{B679FEE0-14BA-4B6C-9D31-2B6857D30191}"/>
    <cellStyle name="Normal 3 10 30 3 2 2 2 2 3" xfId="16803" xr:uid="{E801157C-AE75-4369-B41B-DC85E4ECDFF5}"/>
    <cellStyle name="Normal 3 10 30 3 2 2 2 2 4" xfId="16804" xr:uid="{AB558072-48A0-422B-9E6B-E37B71E41B6A}"/>
    <cellStyle name="Normal 3 10 30 3 2 2 2 2 5" xfId="16805" xr:uid="{CE522032-44DC-4E97-B332-1DEDE29AC7DC}"/>
    <cellStyle name="Normal 3 10 30 3 2 2 2 3" xfId="16806" xr:uid="{D7677493-825B-4FE3-AE44-1E41063889E6}"/>
    <cellStyle name="Normal 3 10 30 3 2 2 2 3 2" xfId="16807" xr:uid="{EF2E06FA-B7CC-448F-87F4-D552AA65D516}"/>
    <cellStyle name="Normal 3 10 30 3 2 2 2 4" xfId="16808" xr:uid="{2B7859B8-0D9E-4AF2-8337-940FF1C36389}"/>
    <cellStyle name="Normal 3 10 30 3 2 2 2 5" xfId="16809" xr:uid="{81BA1AAC-DDA5-4AF1-A1EE-A8F0CC8A1686}"/>
    <cellStyle name="Normal 3 10 30 3 2 2 3" xfId="16810" xr:uid="{A50EE95C-AAE5-4E82-AAEA-3E85F3093E85}"/>
    <cellStyle name="Normal 3 10 30 3 2 2 4" xfId="16811" xr:uid="{53FC6EDE-A3E1-4FDD-B698-20D97FDE7D39}"/>
    <cellStyle name="Normal 3 10 30 3 2 2 5" xfId="16812" xr:uid="{97978C09-FE99-4436-A293-E4CD2EDDF3A9}"/>
    <cellStyle name="Normal 3 10 30 3 2 2 6" xfId="16813" xr:uid="{1C17A83B-3974-4512-B1C5-F9494B0D6CD8}"/>
    <cellStyle name="Normal 3 10 30 3 2 2 6 2" xfId="16814" xr:uid="{12A539D8-6200-4A9A-9F35-DCF8171684DF}"/>
    <cellStyle name="Normal 3 10 30 3 2 2 7" xfId="16815" xr:uid="{A36DC01F-D07E-46E8-A99E-0E76706AB8F9}"/>
    <cellStyle name="Normal 3 10 30 3 2 2 8" xfId="16816" xr:uid="{1B2184D3-9481-4444-8775-CC7A83930293}"/>
    <cellStyle name="Normal 3 10 30 3 2 2 9" xfId="16817" xr:uid="{E8751D53-CD17-4FCD-B3F9-3F8040C07646}"/>
    <cellStyle name="Normal 3 10 30 3 2 3" xfId="16818" xr:uid="{403D4858-D290-4B7A-8239-141E1260F325}"/>
    <cellStyle name="Normal 3 10 30 3 2 3 2" xfId="16819" xr:uid="{22B9688B-22E4-4648-BE9A-4AA4AA6B5CD2}"/>
    <cellStyle name="Normal 3 10 30 3 2 3 2 2" xfId="16820" xr:uid="{07136893-8CBE-49D6-A4F5-4AA2E7628EA6}"/>
    <cellStyle name="Normal 3 10 30 3 2 3 2 2 2" xfId="16821" xr:uid="{8065402B-18AE-4600-B7A8-F50EAA298EC5}"/>
    <cellStyle name="Normal 3 10 30 3 2 3 2 3" xfId="16822" xr:uid="{8D520C9A-E227-4D9C-9C43-31A2B0B0F2D6}"/>
    <cellStyle name="Normal 3 10 30 3 2 3 2 4" xfId="16823" xr:uid="{FAD36844-219D-418E-8C6A-9EEC8CBBCA63}"/>
    <cellStyle name="Normal 3 10 30 3 2 3 2 5" xfId="16824" xr:uid="{71E4F44B-288D-4110-95FD-F94459549566}"/>
    <cellStyle name="Normal 3 10 30 3 2 3 3" xfId="16825" xr:uid="{6E92BF19-AC0F-473D-9CA6-6C6D7090E746}"/>
    <cellStyle name="Normal 3 10 30 3 2 3 3 2" xfId="16826" xr:uid="{4C0118F2-2389-48E1-B3E4-76CEEC9359F7}"/>
    <cellStyle name="Normal 3 10 30 3 2 3 4" xfId="16827" xr:uid="{68B08D7D-2783-4223-B790-8311234DC764}"/>
    <cellStyle name="Normal 3 10 30 3 2 3 5" xfId="16828" xr:uid="{15448FDC-2914-4118-AE14-8ED340818782}"/>
    <cellStyle name="Normal 3 10 30 3 2 4" xfId="16829" xr:uid="{6C320B70-7D14-440E-927F-680CA02CB69C}"/>
    <cellStyle name="Normal 3 10 30 3 2 5" xfId="16830" xr:uid="{3AEC5B11-6CC5-44A7-AB66-0E4EABF69DF0}"/>
    <cellStyle name="Normal 3 10 30 3 2 6" xfId="16831" xr:uid="{B35DE9B2-9D8E-4870-B561-4258C45B6277}"/>
    <cellStyle name="Normal 3 10 30 3 2 6 2" xfId="16832" xr:uid="{9133AFC3-7AEC-462E-819E-9256F01E1D33}"/>
    <cellStyle name="Normal 3 10 30 3 2 7" xfId="16833" xr:uid="{D51DE6C1-F033-4C7B-B5FD-CAFA03047A1B}"/>
    <cellStyle name="Normal 3 10 30 3 2 8" xfId="16834" xr:uid="{D7182932-CE81-4685-84BB-7CB63D328638}"/>
    <cellStyle name="Normal 3 10 30 3 2 9" xfId="16835" xr:uid="{7B151F01-3E23-42BD-970F-6B9FC18EFE1D}"/>
    <cellStyle name="Normal 3 10 30 3 3" xfId="16836" xr:uid="{B7131784-167A-45F9-A9A3-C1FEC244DBCC}"/>
    <cellStyle name="Normal 3 10 30 3 3 2" xfId="16837" xr:uid="{4C158BD9-B95D-4BAC-B6EA-2FD8C2D26246}"/>
    <cellStyle name="Normal 3 10 30 3 3 3" xfId="16838" xr:uid="{B7DBFEBE-619C-47F6-9583-87CE38FF9DFB}"/>
    <cellStyle name="Normal 3 10 30 3 4" xfId="16839" xr:uid="{F6D472F0-43D9-40BE-B5AA-6678313ABAB5}"/>
    <cellStyle name="Normal 3 10 30 3 4 2" xfId="16840" xr:uid="{DBEB591B-E12F-458F-8C99-F36A598094FA}"/>
    <cellStyle name="Normal 3 10 30 3 4 3" xfId="16841" xr:uid="{4C117052-310F-45EC-AF97-E4C27DCBC116}"/>
    <cellStyle name="Normal 3 10 30 3 5" xfId="16842" xr:uid="{DEAB55CA-0659-4006-979F-7FEADDBCF7B7}"/>
    <cellStyle name="Normal 3 10 30 3 5 2" xfId="16843" xr:uid="{689B0294-1E7A-45FA-80A8-AFA9EC8B936C}"/>
    <cellStyle name="Normal 3 10 30 3 5 3" xfId="16844" xr:uid="{3138573B-A386-44C1-89D2-89A8156D8636}"/>
    <cellStyle name="Normal 3 10 30 3 6" xfId="16845" xr:uid="{CBF56724-DF21-47FD-8AE4-DD1AABD8B7BF}"/>
    <cellStyle name="Normal 3 10 30 3 6 2" xfId="16846" xr:uid="{A3A61971-226C-4F94-A524-6AC30BB78870}"/>
    <cellStyle name="Normal 3 10 30 3 6 3" xfId="16847" xr:uid="{4E638E05-0671-473F-B4AE-597672215625}"/>
    <cellStyle name="Normal 3 10 30 3 7" xfId="16848" xr:uid="{4F5F990F-4642-4A72-8875-520941592B28}"/>
    <cellStyle name="Normal 3 10 30 3 7 2" xfId="16849" xr:uid="{C4772701-2E85-4730-A62A-36CBEBF16D93}"/>
    <cellStyle name="Normal 3 10 30 3 7 3" xfId="16850" xr:uid="{70C84E09-B279-4D30-84A4-B9B86DE8A042}"/>
    <cellStyle name="Normal 3 10 30 3 8" xfId="16851" xr:uid="{C7577471-0276-4DD2-8A32-681FF334FF0A}"/>
    <cellStyle name="Normal 3 10 30 3 8 2" xfId="16852" xr:uid="{DDAE047D-F7BC-48B5-88A2-7700013AF177}"/>
    <cellStyle name="Normal 3 10 30 3 8 2 2" xfId="16853" xr:uid="{E58CD37E-23C8-427E-9EBC-56FEBB49117F}"/>
    <cellStyle name="Normal 3 10 30 3 8 2 2 2" xfId="16854" xr:uid="{5F565D85-BEFB-4514-8E16-B3E74DC591C6}"/>
    <cellStyle name="Normal 3 10 30 3 8 2 3" xfId="16855" xr:uid="{34187B21-456C-435F-87D9-9E01DFBCFF7D}"/>
    <cellStyle name="Normal 3 10 30 3 8 2 4" xfId="16856" xr:uid="{D880CD75-7185-49B6-9907-F9B28A631037}"/>
    <cellStyle name="Normal 3 10 30 3 8 2 5" xfId="16857" xr:uid="{30FA3624-15D9-4201-9B1B-865964EE3693}"/>
    <cellStyle name="Normal 3 10 30 3 8 3" xfId="16858" xr:uid="{964FAC86-368D-41AE-BE11-6D182DC24A90}"/>
    <cellStyle name="Normal 3 10 30 3 8 3 2" xfId="16859" xr:uid="{82BA2BCC-1E22-456A-A687-C0B6BBD78ECF}"/>
    <cellStyle name="Normal 3 10 30 3 8 4" xfId="16860" xr:uid="{EB9D8A84-829F-4361-B7F6-E7C3496E2D8B}"/>
    <cellStyle name="Normal 3 10 30 3 8 5" xfId="16861" xr:uid="{EA6A0C27-0EED-47DF-B59A-EF31FBAB08A9}"/>
    <cellStyle name="Normal 3 10 30 3 9" xfId="16862" xr:uid="{235993AD-4558-4EAE-9CD5-D8DC91F636EC}"/>
    <cellStyle name="Normal 3 10 30 4" xfId="16863" xr:uid="{55B10106-867B-4005-8E6F-0E33F4EE691F}"/>
    <cellStyle name="Normal 3 10 30 4 2" xfId="16864" xr:uid="{9D3C02C1-52B5-4389-B554-1BCE286ABECF}"/>
    <cellStyle name="Normal 3 10 30 4 2 2" xfId="16865" xr:uid="{CD656411-0349-4F05-B9D0-11245D21F166}"/>
    <cellStyle name="Normal 3 10 30 4 2 2 2" xfId="16866" xr:uid="{831AFFB4-217E-4D91-9154-78E366A4E1CD}"/>
    <cellStyle name="Normal 3 10 30 4 2 2 2 2" xfId="16867" xr:uid="{9DB10DEA-693F-4296-AFE5-44D694F83312}"/>
    <cellStyle name="Normal 3 10 30 4 2 2 2 2 2" xfId="16868" xr:uid="{9208A8AD-298C-4469-BA39-04EF9B4C7DA7}"/>
    <cellStyle name="Normal 3 10 30 4 2 2 2 3" xfId="16869" xr:uid="{72BEA1AA-6194-4507-87E9-AA2682E84531}"/>
    <cellStyle name="Normal 3 10 30 4 2 2 2 4" xfId="16870" xr:uid="{7A368199-5D14-4326-92AB-4E3BFFE405DB}"/>
    <cellStyle name="Normal 3 10 30 4 2 2 2 5" xfId="16871" xr:uid="{8CCFBBF5-522A-42BC-922E-7CF65E21A0AE}"/>
    <cellStyle name="Normal 3 10 30 4 2 2 3" xfId="16872" xr:uid="{393CC64E-AEF1-482A-A650-5EB2B507DC42}"/>
    <cellStyle name="Normal 3 10 30 4 2 2 3 2" xfId="16873" xr:uid="{91D1220B-0E95-454C-B9F9-DE8F6020CFCA}"/>
    <cellStyle name="Normal 3 10 30 4 2 2 4" xfId="16874" xr:uid="{25641F0F-1BB2-4B66-8BBF-F67A698778A3}"/>
    <cellStyle name="Normal 3 10 30 4 2 2 5" xfId="16875" xr:uid="{92B93C39-2B0E-4B1B-BD86-5D3B3A73C2EA}"/>
    <cellStyle name="Normal 3 10 30 4 2 3" xfId="16876" xr:uid="{412B94F4-FB53-4FAC-A63D-1F38C3AF468D}"/>
    <cellStyle name="Normal 3 10 30 4 2 4" xfId="16877" xr:uid="{69FF144A-0A08-4BC2-87B7-8D9F44A4E6B5}"/>
    <cellStyle name="Normal 3 10 30 4 2 5" xfId="16878" xr:uid="{EAD4F0D5-DB2F-4A0C-9C72-FC2EEB04E4B3}"/>
    <cellStyle name="Normal 3 10 30 4 2 6" xfId="16879" xr:uid="{FD4B56B8-FF54-4072-A2FA-219856CFA75E}"/>
    <cellStyle name="Normal 3 10 30 4 2 6 2" xfId="16880" xr:uid="{C2B8AA5D-A44B-4A1B-B1A1-E8DE03A89F6D}"/>
    <cellStyle name="Normal 3 10 30 4 2 7" xfId="16881" xr:uid="{08E7FDE2-0847-4079-96CA-A87AE5BD9E5F}"/>
    <cellStyle name="Normal 3 10 30 4 2 8" xfId="16882" xr:uid="{547B173E-1AD0-4E14-9FA8-CF4556319F04}"/>
    <cellStyle name="Normal 3 10 30 4 2 9" xfId="16883" xr:uid="{FC36648E-F0BD-403C-A8E2-7C0FEAB77798}"/>
    <cellStyle name="Normal 3 10 30 4 3" xfId="16884" xr:uid="{55CB90C5-FE69-4E95-B42E-F4614712D3B6}"/>
    <cellStyle name="Normal 3 10 30 4 3 2" xfId="16885" xr:uid="{463009ED-2112-4FB6-BCB1-E867925D7C3F}"/>
    <cellStyle name="Normal 3 10 30 4 3 2 2" xfId="16886" xr:uid="{9A4B9F19-7B4A-4FBB-873B-E8616F060074}"/>
    <cellStyle name="Normal 3 10 30 4 3 2 2 2" xfId="16887" xr:uid="{E77E1D03-3F0A-407C-9511-529E92C39FAE}"/>
    <cellStyle name="Normal 3 10 30 4 3 2 3" xfId="16888" xr:uid="{D64EFBFF-374D-4DCA-833C-8AC6A3391A23}"/>
    <cellStyle name="Normal 3 10 30 4 3 2 4" xfId="16889" xr:uid="{950F81F7-73D5-4F15-AD97-2053F7435A77}"/>
    <cellStyle name="Normal 3 10 30 4 3 2 5" xfId="16890" xr:uid="{8584202C-F824-4F87-94DB-9F3FE8DF7936}"/>
    <cellStyle name="Normal 3 10 30 4 3 3" xfId="16891" xr:uid="{1EFDDDCC-DF28-4CBF-9F5B-D6052C4DC08B}"/>
    <cellStyle name="Normal 3 10 30 4 3 3 2" xfId="16892" xr:uid="{205F8D0F-186E-4609-B1E0-664D909CE631}"/>
    <cellStyle name="Normal 3 10 30 4 3 4" xfId="16893" xr:uid="{3A514073-94F9-468D-B9CE-5B708EDAA996}"/>
    <cellStyle name="Normal 3 10 30 4 3 5" xfId="16894" xr:uid="{4556153B-2881-4712-A452-ED7F3D8673A6}"/>
    <cellStyle name="Normal 3 10 30 4 4" xfId="16895" xr:uid="{7D200F1A-A465-45C9-9239-541E0BFDC657}"/>
    <cellStyle name="Normal 3 10 30 4 5" xfId="16896" xr:uid="{908342A8-23BB-436E-92E5-348F3652A725}"/>
    <cellStyle name="Normal 3 10 30 4 6" xfId="16897" xr:uid="{106820EA-2565-4E1D-9716-FBD3C3370627}"/>
    <cellStyle name="Normal 3 10 30 4 6 2" xfId="16898" xr:uid="{7B5D83AA-5FAF-4C69-AC66-A97627FFF6A8}"/>
    <cellStyle name="Normal 3 10 30 4 7" xfId="16899" xr:uid="{1E688A90-F944-4FD4-8047-540065F50CBE}"/>
    <cellStyle name="Normal 3 10 30 4 8" xfId="16900" xr:uid="{C7E22996-0B5E-495C-9B88-12859E7AB6D6}"/>
    <cellStyle name="Normal 3 10 30 4 9" xfId="16901" xr:uid="{B3B4F953-AD2D-4B0F-9F81-832C687BCFBB}"/>
    <cellStyle name="Normal 3 10 30 5" xfId="16902" xr:uid="{4156F56F-FF99-47EF-AE34-F9E4FD3B0EC9}"/>
    <cellStyle name="Normal 3 10 30 6" xfId="16903" xr:uid="{2AFAB0CF-4725-4442-90E6-4B9112B03AA8}"/>
    <cellStyle name="Normal 3 10 30 7" xfId="16904" xr:uid="{DFFEAC2F-2B5C-4E8E-996F-6645F0890CD7}"/>
    <cellStyle name="Normal 3 10 30 8" xfId="16905" xr:uid="{6F5B6B56-74EC-4BF8-B5A8-B09C689B4D1E}"/>
    <cellStyle name="Normal 3 10 30 9" xfId="16906" xr:uid="{ABD9873B-24C5-44D8-971C-EB43232AD151}"/>
    <cellStyle name="Normal 3 10 30 9 2" xfId="16907" xr:uid="{D86D2CCE-5B01-494E-AD0C-1054CE668CE6}"/>
    <cellStyle name="Normal 3 10 30 9 2 2" xfId="16908" xr:uid="{CEAA453B-51FA-4CC4-A8B9-95498D8BF29D}"/>
    <cellStyle name="Normal 3 10 30 9 2 2 2" xfId="16909" xr:uid="{CAF9CE1D-AE11-4E1E-AE73-FEC09653D660}"/>
    <cellStyle name="Normal 3 10 30 9 2 3" xfId="16910" xr:uid="{09DEB424-D7CE-44DA-94DB-567773FC8599}"/>
    <cellStyle name="Normal 3 10 30 9 2 4" xfId="16911" xr:uid="{F20E18CF-9C9F-476D-9D64-086FB2B3BAFA}"/>
    <cellStyle name="Normal 3 10 30 9 2 5" xfId="16912" xr:uid="{0CBDF0CF-5B30-4294-A622-F7BFDCA69AF6}"/>
    <cellStyle name="Normal 3 10 30 9 3" xfId="16913" xr:uid="{6704C6CB-9D0E-4D4C-88D0-336D9715C396}"/>
    <cellStyle name="Normal 3 10 30 9 3 2" xfId="16914" xr:uid="{71B2FCAB-B48F-4A79-BC1B-D4E893DDD457}"/>
    <cellStyle name="Normal 3 10 30 9 4" xfId="16915" xr:uid="{E40B7ADA-6622-4D93-A2E5-234CEC778A5C}"/>
    <cellStyle name="Normal 3 10 30 9 5" xfId="16916" xr:uid="{54BB77CF-8965-4753-8832-17C4F1CFA952}"/>
    <cellStyle name="Normal 3 10 31" xfId="16917" xr:uid="{ECCE6EAE-D762-41CE-98EB-FFCC34F22BF2}"/>
    <cellStyle name="Normal 3 10 31 10" xfId="16918" xr:uid="{5B52E743-7DFB-4944-BE55-7CE01A22F50F}"/>
    <cellStyle name="Normal 3 10 31 11" xfId="16919" xr:uid="{F1A1BB72-6E82-4A75-8F1A-DE6D58557945}"/>
    <cellStyle name="Normal 3 10 31 12" xfId="16920" xr:uid="{C96E4C67-C890-4A8D-AFC1-33F5795655B9}"/>
    <cellStyle name="Normal 3 10 31 12 2" xfId="16921" xr:uid="{87709EF8-B106-4E6A-B957-96DB3B9B9E1E}"/>
    <cellStyle name="Normal 3 10 31 13" xfId="16922" xr:uid="{D13D3DD4-B657-4E19-8560-9F530990F25A}"/>
    <cellStyle name="Normal 3 10 31 14" xfId="16923" xr:uid="{B7716E92-F7F7-4709-95B7-4D325B55C893}"/>
    <cellStyle name="Normal 3 10 31 15" xfId="16924" xr:uid="{D058D84C-8B12-4FA3-9D11-619FE0B95C8B}"/>
    <cellStyle name="Normal 3 10 31 2" xfId="16925" xr:uid="{4A1AF804-2F13-4D71-8E7D-7CCFC95BA37E}"/>
    <cellStyle name="Normal 3 10 31 2 2" xfId="16926" xr:uid="{20591DDC-F1EC-4F7B-AC0B-40E6DAE03C3C}"/>
    <cellStyle name="Normal 3 10 31 2 2 2" xfId="16927" xr:uid="{D39852C6-DFE5-45CF-ABBA-34392A42EF73}"/>
    <cellStyle name="Normal 3 10 31 2 2 2 2" xfId="16928" xr:uid="{68187E82-F598-4E11-9A96-D62770C2505F}"/>
    <cellStyle name="Normal 3 10 31 2 2 2 2 2" xfId="16929" xr:uid="{D026DB85-5812-4E45-9AAF-482CEC318B8B}"/>
    <cellStyle name="Normal 3 10 31 2 2 2 2 2 2" xfId="16930" xr:uid="{4A7BE5C3-3520-4730-9103-35CEBBACD382}"/>
    <cellStyle name="Normal 3 10 31 2 2 2 2 3" xfId="16931" xr:uid="{2EF7C165-A636-4D46-9C5C-7BE20E9041D8}"/>
    <cellStyle name="Normal 3 10 31 2 2 2 2 4" xfId="16932" xr:uid="{2441C856-E103-4A62-B9ED-9B422B0B4DB3}"/>
    <cellStyle name="Normal 3 10 31 2 2 2 2 5" xfId="16933" xr:uid="{B2349AA7-F1B0-4F9C-8CB0-37E1D03EC292}"/>
    <cellStyle name="Normal 3 10 31 2 2 2 3" xfId="16934" xr:uid="{37B85008-D409-4C75-BE82-324D8CC934CE}"/>
    <cellStyle name="Normal 3 10 31 2 2 2 3 2" xfId="16935" xr:uid="{51138E91-6F99-457B-BB76-44AA082698C7}"/>
    <cellStyle name="Normal 3 10 31 2 2 2 4" xfId="16936" xr:uid="{9DBCEA71-4816-4246-A93D-E07C1521C274}"/>
    <cellStyle name="Normal 3 10 31 2 2 2 5" xfId="16937" xr:uid="{E7DA0458-2471-4D6A-B150-E0CE885DCFF0}"/>
    <cellStyle name="Normal 3 10 31 2 2 3" xfId="16938" xr:uid="{D6B97A80-A105-4A05-A24E-40F41A833EA0}"/>
    <cellStyle name="Normal 3 10 31 2 2 4" xfId="16939" xr:uid="{E27C3A6B-244D-431E-B464-363F46FA96E8}"/>
    <cellStyle name="Normal 3 10 31 2 2 5" xfId="16940" xr:uid="{BC700424-D969-4AB6-9F96-4363DBFC3F11}"/>
    <cellStyle name="Normal 3 10 31 2 2 6" xfId="16941" xr:uid="{5A5C6925-4747-4B10-9933-96F08F32ED1D}"/>
    <cellStyle name="Normal 3 10 31 2 2 6 2" xfId="16942" xr:uid="{B925FE75-4616-4C5E-9C1C-C1C3CA9426E5}"/>
    <cellStyle name="Normal 3 10 31 2 2 7" xfId="16943" xr:uid="{7FBBECF4-404B-493D-B1CF-B4088C9591EF}"/>
    <cellStyle name="Normal 3 10 31 2 2 8" xfId="16944" xr:uid="{30A22797-3D71-4E85-A1BF-52A1CEE09EC6}"/>
    <cellStyle name="Normal 3 10 31 2 2 9" xfId="16945" xr:uid="{77DE1E6C-378A-44E7-9C18-C9060F54FA93}"/>
    <cellStyle name="Normal 3 10 31 2 3" xfId="16946" xr:uid="{794BD0B7-1159-4CE2-903D-5646554FE564}"/>
    <cellStyle name="Normal 3 10 31 2 3 2" xfId="16947" xr:uid="{CCDCC69E-0D14-4EA5-93CF-5460B7CBBB87}"/>
    <cellStyle name="Normal 3 10 31 2 3 2 2" xfId="16948" xr:uid="{9F1393FF-BAEB-4423-B90A-9720FA504956}"/>
    <cellStyle name="Normal 3 10 31 2 3 2 2 2" xfId="16949" xr:uid="{94FD93BB-3F9A-4DDD-AADD-698303D28A17}"/>
    <cellStyle name="Normal 3 10 31 2 3 2 3" xfId="16950" xr:uid="{D2455A55-367C-43C7-BB1F-C4ECE02FD64F}"/>
    <cellStyle name="Normal 3 10 31 2 3 2 4" xfId="16951" xr:uid="{DD004D38-E6F0-4CB8-A1DE-F6D0E420563D}"/>
    <cellStyle name="Normal 3 10 31 2 3 2 5" xfId="16952" xr:uid="{3186F5C9-A0E1-4BC8-B6CA-DFB15A9BC6E0}"/>
    <cellStyle name="Normal 3 10 31 2 3 3" xfId="16953" xr:uid="{83FF5406-7BA1-4892-9A41-E4855E947555}"/>
    <cellStyle name="Normal 3 10 31 2 3 3 2" xfId="16954" xr:uid="{5C774C56-2EED-4FD3-BC60-9F0E15E1E56F}"/>
    <cellStyle name="Normal 3 10 31 2 3 4" xfId="16955" xr:uid="{4D4265BA-B33C-4230-8409-D35523FE376E}"/>
    <cellStyle name="Normal 3 10 31 2 3 5" xfId="16956" xr:uid="{1DE843C7-3B02-43A5-A9BC-8AC4A7377065}"/>
    <cellStyle name="Normal 3 10 31 2 4" xfId="16957" xr:uid="{0C79731F-7DC9-4F14-9292-E067EF222CA3}"/>
    <cellStyle name="Normal 3 10 31 2 5" xfId="16958" xr:uid="{E45225B5-164A-4399-8558-BF1FCFAC8AB6}"/>
    <cellStyle name="Normal 3 10 31 2 6" xfId="16959" xr:uid="{BFD7086B-73A2-433D-A057-7A2EB587C083}"/>
    <cellStyle name="Normal 3 10 31 2 6 2" xfId="16960" xr:uid="{EA83371D-3729-4B3B-8928-8C838B6E1335}"/>
    <cellStyle name="Normal 3 10 31 2 7" xfId="16961" xr:uid="{00290E92-EE33-48B1-A533-E23D37C99F48}"/>
    <cellStyle name="Normal 3 10 31 2 8" xfId="16962" xr:uid="{4F02B6CC-6795-4B91-AEA9-A1E33759EAE2}"/>
    <cellStyle name="Normal 3 10 31 2 9" xfId="16963" xr:uid="{C9593953-F1DC-4487-9B7A-F8DEA0182769}"/>
    <cellStyle name="Normal 3 10 31 3" xfId="16964" xr:uid="{31E0705F-471B-42A2-AD57-00B26327F999}"/>
    <cellStyle name="Normal 3 10 31 4" xfId="16965" xr:uid="{E2D91DFB-023D-4644-90E6-9F4B751EEB60}"/>
    <cellStyle name="Normal 3 10 31 5" xfId="16966" xr:uid="{01C90F76-1AD5-432C-9891-69811E4C14C2}"/>
    <cellStyle name="Normal 3 10 31 6" xfId="16967" xr:uid="{254ABCF7-F28E-4C9E-B1A6-181149E00D3B}"/>
    <cellStyle name="Normal 3 10 31 7" xfId="16968" xr:uid="{BA6AC449-3494-4C11-942F-DA7A6DD31D6E}"/>
    <cellStyle name="Normal 3 10 31 8" xfId="16969" xr:uid="{E1ABB5E0-DA13-4074-B314-630F27A91B11}"/>
    <cellStyle name="Normal 3 10 31 8 2" xfId="16970" xr:uid="{25F41083-B631-45B5-91E0-3399F6A23CFE}"/>
    <cellStyle name="Normal 3 10 31 8 2 2" xfId="16971" xr:uid="{0BD6B84E-094D-4C05-8173-4090A15FC9BE}"/>
    <cellStyle name="Normal 3 10 31 8 2 2 2" xfId="16972" xr:uid="{4F9E4A27-C4A0-49BA-ADA6-F832D30FE84B}"/>
    <cellStyle name="Normal 3 10 31 8 2 3" xfId="16973" xr:uid="{4A87E58B-8858-4B67-86E3-A73997BCB9B0}"/>
    <cellStyle name="Normal 3 10 31 8 2 4" xfId="16974" xr:uid="{534BAD5B-5B43-4538-91F3-EA509233D63A}"/>
    <cellStyle name="Normal 3 10 31 8 2 5" xfId="16975" xr:uid="{82B54484-8645-4E8B-A038-532FBE2F1DF5}"/>
    <cellStyle name="Normal 3 10 31 8 3" xfId="16976" xr:uid="{4CFF6341-6AAA-490F-B831-A6B69F2762BF}"/>
    <cellStyle name="Normal 3 10 31 8 3 2" xfId="16977" xr:uid="{B6A570BB-71F0-4CAE-8D20-710FFF3CFB4C}"/>
    <cellStyle name="Normal 3 10 31 8 4" xfId="16978" xr:uid="{29A53E46-DBD5-4282-8DB6-C26ECD337212}"/>
    <cellStyle name="Normal 3 10 31 8 5" xfId="16979" xr:uid="{6BC228BE-A2B0-4233-85AD-D6E6C5558A6A}"/>
    <cellStyle name="Normal 3 10 31 9" xfId="16980" xr:uid="{7FCEBC41-03FD-41F0-AE0E-BA45A5E0AF5C}"/>
    <cellStyle name="Normal 3 10 32" xfId="16981" xr:uid="{E8907807-C5CA-4ED1-AD71-8A2390CF10E3}"/>
    <cellStyle name="Normal 3 10 33" xfId="16982" xr:uid="{BA6EA317-5485-44EE-9D46-3860EB6A9149}"/>
    <cellStyle name="Normal 3 10 33 2" xfId="16983" xr:uid="{5FCA4D28-36C7-4869-B92A-BBFAF95888F9}"/>
    <cellStyle name="Normal 3 10 33 2 2" xfId="16984" xr:uid="{CFA6A556-1586-47BF-B649-33F480A0EE06}"/>
    <cellStyle name="Normal 3 10 33 2 2 2" xfId="16985" xr:uid="{93DFB755-8405-4B41-A108-E737DB209536}"/>
    <cellStyle name="Normal 3 10 33 2 2 2 2" xfId="16986" xr:uid="{A9354555-1103-40D0-AFDC-6FCF62FC1DC1}"/>
    <cellStyle name="Normal 3 10 33 2 2 2 2 2" xfId="16987" xr:uid="{BD60D059-8E78-46ED-8F4F-60BD8B96C2EF}"/>
    <cellStyle name="Normal 3 10 33 2 2 2 3" xfId="16988" xr:uid="{7AE1EB58-90C0-48DB-9F2C-9B8DD045326F}"/>
    <cellStyle name="Normal 3 10 33 2 2 2 4" xfId="16989" xr:uid="{64E5CF9D-C59F-49B4-9E81-7E3E45A3AABC}"/>
    <cellStyle name="Normal 3 10 33 2 2 2 5" xfId="16990" xr:uid="{B096CFBA-EE37-41DF-8019-4A64660543E9}"/>
    <cellStyle name="Normal 3 10 33 2 2 3" xfId="16991" xr:uid="{57D00C69-BC37-4153-B747-0ABB664744A6}"/>
    <cellStyle name="Normal 3 10 33 2 2 3 2" xfId="16992" xr:uid="{AF9650E5-FAD6-47BE-AA31-F77A5A64D95B}"/>
    <cellStyle name="Normal 3 10 33 2 2 4" xfId="16993" xr:uid="{CCAB3DA7-7BD3-494C-B62E-F94652596B9B}"/>
    <cellStyle name="Normal 3 10 33 2 2 5" xfId="16994" xr:uid="{BEEE7C0B-D541-4F87-ABE4-83F31C456E33}"/>
    <cellStyle name="Normal 3 10 33 2 3" xfId="16995" xr:uid="{C806E425-E055-4604-9FD6-288CEB57D83C}"/>
    <cellStyle name="Normal 3 10 33 2 4" xfId="16996" xr:uid="{C8E5B297-EFB2-44F4-99EF-C142D48E9910}"/>
    <cellStyle name="Normal 3 10 33 2 5" xfId="16997" xr:uid="{29F50AA2-8B6D-417E-9A84-9ABD34F518DC}"/>
    <cellStyle name="Normal 3 10 33 2 6" xfId="16998" xr:uid="{BA6919C6-92EB-4E1D-B732-A02B9EBA76B1}"/>
    <cellStyle name="Normal 3 10 33 2 6 2" xfId="16999" xr:uid="{0DEC1A77-6901-41C0-BAF3-E6F2C22C73B4}"/>
    <cellStyle name="Normal 3 10 33 2 7" xfId="17000" xr:uid="{B3B36996-0937-4E13-A41E-19430B68CA26}"/>
    <cellStyle name="Normal 3 10 33 2 8" xfId="17001" xr:uid="{0CB5DD73-425B-41EC-90C6-6FE27DD4B324}"/>
    <cellStyle name="Normal 3 10 33 2 9" xfId="17002" xr:uid="{0271E766-E227-45A7-BFC3-55C50164C28D}"/>
    <cellStyle name="Normal 3 10 33 3" xfId="17003" xr:uid="{59765D71-6EE1-41A5-933F-2D4EA3390F63}"/>
    <cellStyle name="Normal 3 10 33 3 2" xfId="17004" xr:uid="{D5DD312C-1D0B-49B7-B389-B5BF976653B2}"/>
    <cellStyle name="Normal 3 10 33 3 2 2" xfId="17005" xr:uid="{ACBB11C8-C8CB-46A5-A629-579CB31B48F1}"/>
    <cellStyle name="Normal 3 10 33 3 2 2 2" xfId="17006" xr:uid="{C6551C62-5C9A-4E91-81AC-086CD852A10A}"/>
    <cellStyle name="Normal 3 10 33 3 2 3" xfId="17007" xr:uid="{EDFB3051-EEDC-42BC-B3DD-8D68B742193E}"/>
    <cellStyle name="Normal 3 10 33 3 2 4" xfId="17008" xr:uid="{F2AA7BC9-A4D9-4DC1-BCB0-5E90B2F93C34}"/>
    <cellStyle name="Normal 3 10 33 3 2 5" xfId="17009" xr:uid="{B4444DF4-96BF-4566-9887-7ED731C5A587}"/>
    <cellStyle name="Normal 3 10 33 3 3" xfId="17010" xr:uid="{4C1E57E9-C7C1-4CF2-AB88-3990D95D08E0}"/>
    <cellStyle name="Normal 3 10 33 3 3 2" xfId="17011" xr:uid="{A6D9D9DF-1E59-4203-A50B-E2F340310119}"/>
    <cellStyle name="Normal 3 10 33 3 4" xfId="17012" xr:uid="{196FBC8E-BDEF-4543-8FAC-D05BE097F2A4}"/>
    <cellStyle name="Normal 3 10 33 3 5" xfId="17013" xr:uid="{3CF53DAB-962C-4125-AC40-60982571CBE3}"/>
    <cellStyle name="Normal 3 10 33 4" xfId="17014" xr:uid="{64F365DC-F7A6-447F-B47A-1131DD83D7C1}"/>
    <cellStyle name="Normal 3 10 33 5" xfId="17015" xr:uid="{23D2D949-4826-4E25-9DD3-27353DC3791A}"/>
    <cellStyle name="Normal 3 10 33 6" xfId="17016" xr:uid="{0B85CBAF-C063-4141-A415-6E5E198B2395}"/>
    <cellStyle name="Normal 3 10 33 6 2" xfId="17017" xr:uid="{E01F5BF1-A55B-481E-9BBF-DCD099DE7F20}"/>
    <cellStyle name="Normal 3 10 33 7" xfId="17018" xr:uid="{6878F3BE-7D9C-4A4B-9421-7D47B2482771}"/>
    <cellStyle name="Normal 3 10 33 8" xfId="17019" xr:uid="{B735A9E4-7A83-4A57-859B-4E02BB972458}"/>
    <cellStyle name="Normal 3 10 33 9" xfId="17020" xr:uid="{D5107B2A-328B-4D75-B068-F27E69C0F4E5}"/>
    <cellStyle name="Normal 3 10 34" xfId="17021" xr:uid="{A0618701-6409-4718-A433-F64ED494A361}"/>
    <cellStyle name="Normal 3 10 34 2" xfId="17022" xr:uid="{652FA15F-BB02-4D41-B489-4E32F60CCD7C}"/>
    <cellStyle name="Normal 3 10 34 3" xfId="17023" xr:uid="{90203845-BE82-4B55-BE6D-2CAF8B8E6BAD}"/>
    <cellStyle name="Normal 3 10 35" xfId="17024" xr:uid="{5FA15418-4478-47CF-A8B8-0D6E21C3B627}"/>
    <cellStyle name="Normal 3 10 35 2" xfId="17025" xr:uid="{D1EEFC65-F260-4993-B84D-20891A206573}"/>
    <cellStyle name="Normal 3 10 35 3" xfId="17026" xr:uid="{7D688F11-F06C-4D08-9E26-C0492F959C1A}"/>
    <cellStyle name="Normal 3 10 36" xfId="17027" xr:uid="{2DA10504-E7F4-44C5-A9BF-13908FC294DE}"/>
    <cellStyle name="Normal 3 10 36 2" xfId="17028" xr:uid="{FE59D0B6-5432-4313-BC42-894A687C4531}"/>
    <cellStyle name="Normal 3 10 36 3" xfId="17029" xr:uid="{19140DDE-7887-4632-A5AA-C473E1C97B0F}"/>
    <cellStyle name="Normal 3 10 37" xfId="17030" xr:uid="{E6B66A6D-921E-430F-B0AA-B598F4B2CB79}"/>
    <cellStyle name="Normal 3 10 37 2" xfId="17031" xr:uid="{6D4C2780-54A2-4B44-95B9-A1B125688FD5}"/>
    <cellStyle name="Normal 3 10 37 3" xfId="17032" xr:uid="{968CAFB8-23AF-4088-AED3-30809E7B72AF}"/>
    <cellStyle name="Normal 3 10 38" xfId="17033" xr:uid="{33F1D8D5-0D84-43B9-9D8E-052F6371307A}"/>
    <cellStyle name="Normal 3 10 38 2" xfId="17034" xr:uid="{A3AEE8E9-536A-4B45-9817-25DE17833F1E}"/>
    <cellStyle name="Normal 3 10 38 2 2" xfId="17035" xr:uid="{B340FC6D-23B2-467B-B356-0C717ACC6CD1}"/>
    <cellStyle name="Normal 3 10 38 2 2 2" xfId="17036" xr:uid="{94329910-951D-4C1E-960C-60F5E8F45F44}"/>
    <cellStyle name="Normal 3 10 38 2 3" xfId="17037" xr:uid="{8FA6587E-D648-484B-9745-19A3C07D43E1}"/>
    <cellStyle name="Normal 3 10 38 2 4" xfId="17038" xr:uid="{B6873706-CB50-469C-AFE6-946DDA356133}"/>
    <cellStyle name="Normal 3 10 38 2 5" xfId="17039" xr:uid="{C6BC0F90-61B8-4DFD-9680-77DEA4235FAC}"/>
    <cellStyle name="Normal 3 10 38 3" xfId="17040" xr:uid="{6D35628D-055D-4199-99BE-121FEAE2BD2D}"/>
    <cellStyle name="Normal 3 10 38 3 2" xfId="17041" xr:uid="{FF6D873F-7D08-46AA-B779-0D9CE38D71F4}"/>
    <cellStyle name="Normal 3 10 38 4" xfId="17042" xr:uid="{36386AF6-ABAA-4700-A884-30B413821457}"/>
    <cellStyle name="Normal 3 10 38 5" xfId="17043" xr:uid="{133BC9F9-651E-4026-9235-16464665A3D7}"/>
    <cellStyle name="Normal 3 10 39" xfId="17044" xr:uid="{2327E632-B169-4814-A419-85D459034EB8}"/>
    <cellStyle name="Normal 3 10 4" xfId="17045" xr:uid="{D9180822-0CD0-4EE8-8618-3795151DE0D9}"/>
    <cellStyle name="Normal 3 10 4 2" xfId="17046" xr:uid="{995165A2-7E97-4201-B6CC-896792770E07}"/>
    <cellStyle name="Normal 3 10 4 2 2" xfId="17047" xr:uid="{212F431E-6BED-4FCC-A505-5903FD1AAF28}"/>
    <cellStyle name="Normal 3 10 4 2 3" xfId="17048" xr:uid="{E3988BF4-E9C8-42E8-BE6F-8A83DFF977A4}"/>
    <cellStyle name="Normal 3 10 4 3" xfId="17049" xr:uid="{4F947F91-D02D-40B1-9CCE-C679F639F336}"/>
    <cellStyle name="Normal 3 10 4 3 2" xfId="17050" xr:uid="{332BF44E-C0E0-4D5F-A871-7B2D9C9D1F86}"/>
    <cellStyle name="Normal 3 10 4 3 3" xfId="17051" xr:uid="{F3A08426-8EB4-4FD2-8E54-DF9CB45DB278}"/>
    <cellStyle name="Normal 3 10 4 4" xfId="17052" xr:uid="{EDBC5F07-0320-457A-8507-57E3AC07B58D}"/>
    <cellStyle name="Normal 3 10 4 5" xfId="17053" xr:uid="{01D5828C-B576-4D9E-BE98-B171BD2AE11C}"/>
    <cellStyle name="Normal 3 10 40" xfId="17054" xr:uid="{05E0A95D-821D-4AA3-B392-DB96502AD291}"/>
    <cellStyle name="Normal 3 10 41" xfId="17055" xr:uid="{2E9A9AAC-9318-4C92-8EC3-5416EE326AA3}"/>
    <cellStyle name="Normal 3 10 42" xfId="17056" xr:uid="{CB044D69-DE48-40F2-99B6-CBA072BE44A4}"/>
    <cellStyle name="Normal 3 10 43" xfId="17057" xr:uid="{47E9FCEE-7866-4C54-9C28-9D2045F40895}"/>
    <cellStyle name="Normal 3 10 44" xfId="17058" xr:uid="{23B6443F-0E10-43FE-B446-1B8770C0D24F}"/>
    <cellStyle name="Normal 3 10 45" xfId="17059" xr:uid="{95E9C5DF-FD6C-43AE-B38B-9E697BF15F16}"/>
    <cellStyle name="Normal 3 10 46" xfId="17060" xr:uid="{8CA0FA32-8E01-47D9-831E-AF677E59EE7C}"/>
    <cellStyle name="Normal 3 10 47" xfId="17061" xr:uid="{9BDF4790-8749-491A-92C5-794D9AFF2A4D}"/>
    <cellStyle name="Normal 3 10 48" xfId="17062" xr:uid="{965C9D92-0FCE-4FEF-8EBD-B3E20C50EEF4}"/>
    <cellStyle name="Normal 3 10 49" xfId="17063" xr:uid="{665DB982-C093-40F9-AA34-CF8A40EAE610}"/>
    <cellStyle name="Normal 3 10 5" xfId="17064" xr:uid="{7BE4A5D0-7ED3-400C-B501-977133884384}"/>
    <cellStyle name="Normal 3 10 5 2" xfId="17065" xr:uid="{FFCDBF91-8601-46E7-8A6E-D22165C1E5A9}"/>
    <cellStyle name="Normal 3 10 5 2 2" xfId="17066" xr:uid="{12239648-782D-4EFB-9C73-270CFDC48914}"/>
    <cellStyle name="Normal 3 10 5 2 3" xfId="17067" xr:uid="{25CFF508-3C9F-47A1-92F2-3D52B5C63AAD}"/>
    <cellStyle name="Normal 3 10 5 3" xfId="17068" xr:uid="{0E2071D0-F502-4C54-96AB-E32088BD03C8}"/>
    <cellStyle name="Normal 3 10 5 3 2" xfId="17069" xr:uid="{80399BED-066A-4904-B076-B614E9DA5135}"/>
    <cellStyle name="Normal 3 10 5 3 3" xfId="17070" xr:uid="{02943C12-866A-44FB-9707-378ED2B057CA}"/>
    <cellStyle name="Normal 3 10 5 4" xfId="17071" xr:uid="{788515FB-5C84-46C3-8C7D-05C6E9F4742D}"/>
    <cellStyle name="Normal 3 10 5 5" xfId="17072" xr:uid="{29F4FCED-C318-4144-8ACC-C101036A0C48}"/>
    <cellStyle name="Normal 3 10 50" xfId="17073" xr:uid="{D685E2F5-F74B-4EBA-8A83-02964B13C687}"/>
    <cellStyle name="Normal 3 10 51" xfId="17074" xr:uid="{7EEF7E6A-4017-4D4D-8DAB-C6BDD18C3F37}"/>
    <cellStyle name="Normal 3 10 52" xfId="17075" xr:uid="{C42AEA58-DBB0-4CB6-90EA-497DA766BBB3}"/>
    <cellStyle name="Normal 3 10 53" xfId="17076" xr:uid="{E962AE04-71A1-4D13-A21E-63D6F3768133}"/>
    <cellStyle name="Normal 3 10 54" xfId="17077" xr:uid="{92D0F513-73A6-4912-9AC3-E522030A3E4E}"/>
    <cellStyle name="Normal 3 10 55" xfId="17078" xr:uid="{6C63EBB6-08EA-41E7-9C21-BACDE23C384B}"/>
    <cellStyle name="Normal 3 10 56" xfId="17079" xr:uid="{05D1A630-C3D0-431D-AB5D-02B9DD92F358}"/>
    <cellStyle name="Normal 3 10 57" xfId="17080" xr:uid="{4CDE175E-7D7F-4343-A6DA-6142EB09E154}"/>
    <cellStyle name="Normal 3 10 58" xfId="17081" xr:uid="{034A5B41-D2FE-4C0F-94E2-9B5ECF85B2F9}"/>
    <cellStyle name="Normal 3 10 59" xfId="17082" xr:uid="{D1A93C31-60D0-4B39-B941-1E044ABB012D}"/>
    <cellStyle name="Normal 3 10 6" xfId="17083" xr:uid="{C70D09F4-8A1F-43EF-B710-F913FE315C2D}"/>
    <cellStyle name="Normal 3 10 6 2" xfId="17084" xr:uid="{2E477604-EB35-4A8E-BF1C-11A651EF4950}"/>
    <cellStyle name="Normal 3 10 6 2 2" xfId="17085" xr:uid="{D58E22D1-C7B2-403B-873E-6F0DE487C6CC}"/>
    <cellStyle name="Normal 3 10 6 2 3" xfId="17086" xr:uid="{621EB08C-4E76-49E2-B7A4-8D1CEE374648}"/>
    <cellStyle name="Normal 3 10 6 3" xfId="17087" xr:uid="{8C72E276-7B86-4A53-8B39-E1FB8672DD11}"/>
    <cellStyle name="Normal 3 10 6 3 2" xfId="17088" xr:uid="{100F22E3-0254-43C6-80F5-157F7045FF37}"/>
    <cellStyle name="Normal 3 10 6 3 3" xfId="17089" xr:uid="{686C7FB1-087B-409C-836F-742300E5ABE8}"/>
    <cellStyle name="Normal 3 10 6 4" xfId="17090" xr:uid="{5F6C651C-77E8-4FCC-B441-1C82FFDB6566}"/>
    <cellStyle name="Normal 3 10 6 5" xfId="17091" xr:uid="{05F78266-A09A-422C-A54E-541666C3DC7E}"/>
    <cellStyle name="Normal 3 10 60" xfId="17092" xr:uid="{FF4E2139-93EB-4B92-8B55-20A42F03F0C7}"/>
    <cellStyle name="Normal 3 10 61" xfId="17093" xr:uid="{92054E33-998B-4086-AB38-7AFCDF652751}"/>
    <cellStyle name="Normal 3 10 62" xfId="17094" xr:uid="{BFE280D8-2D15-4FD0-9708-68561C165657}"/>
    <cellStyle name="Normal 3 10 63" xfId="17095" xr:uid="{E335E693-B8B5-4233-8064-32478E57E0DC}"/>
    <cellStyle name="Normal 3 10 64" xfId="17096" xr:uid="{7D4C2AC7-9AE5-488C-80DA-ECCAE5B56B69}"/>
    <cellStyle name="Normal 3 10 65" xfId="17097" xr:uid="{71E7C7B0-52D5-42F6-B7B5-5E0671829444}"/>
    <cellStyle name="Normal 3 10 66" xfId="17098" xr:uid="{807E70FE-60FD-441B-9E93-21D868BDC086}"/>
    <cellStyle name="Normal 3 10 67" xfId="17099" xr:uid="{ED53D276-D197-4285-97DD-2A3909F94B48}"/>
    <cellStyle name="Normal 3 10 68" xfId="17100" xr:uid="{A3BBA929-7C9F-42C3-A3DC-E5AC56BD9659}"/>
    <cellStyle name="Normal 3 10 69" xfId="17101" xr:uid="{65EC0C19-92D6-4217-8F2B-7B3671B03069}"/>
    <cellStyle name="Normal 3 10 7" xfId="17102" xr:uid="{632087A6-3B5F-4520-A838-21EF89459EE1}"/>
    <cellStyle name="Normal 3 10 7 2" xfId="17103" xr:uid="{E6500BA2-55C9-4B45-96A1-B4476585D09E}"/>
    <cellStyle name="Normal 3 10 7 2 2" xfId="17104" xr:uid="{44AE3BB4-07DC-4718-A89F-A97462AE96E5}"/>
    <cellStyle name="Normal 3 10 7 2 3" xfId="17105" xr:uid="{4B171A06-CEB7-4F7A-8B8A-27915FE25B61}"/>
    <cellStyle name="Normal 3 10 7 3" xfId="17106" xr:uid="{FF9EFE67-112C-44D2-AEEE-7DFEF086556B}"/>
    <cellStyle name="Normal 3 10 7 3 2" xfId="17107" xr:uid="{BF97B910-2127-46F6-8C13-7FC5D3DB3099}"/>
    <cellStyle name="Normal 3 10 7 3 3" xfId="17108" xr:uid="{E5196F6A-7F14-49CB-A94F-1DE4774A5321}"/>
    <cellStyle name="Normal 3 10 7 4" xfId="17109" xr:uid="{B969FF18-59C2-401E-90B5-540642FC52CD}"/>
    <cellStyle name="Normal 3 10 7 5" xfId="17110" xr:uid="{B6864E7E-C6CF-45FB-8D84-0BEBE0C838C9}"/>
    <cellStyle name="Normal 3 10 70" xfId="17111" xr:uid="{D3EDBAE6-D1F8-4C80-AB56-A9F3C649430D}"/>
    <cellStyle name="Normal 3 10 71" xfId="17112" xr:uid="{80DCC693-8C70-4EEB-A34F-9E0BE4A7D118}"/>
    <cellStyle name="Normal 3 10 72" xfId="17113" xr:uid="{94AC421B-D7D2-478B-BEE5-0E787EFD37AA}"/>
    <cellStyle name="Normal 3 10 73" xfId="17114" xr:uid="{032B4440-62BF-4445-9047-6F16474FE765}"/>
    <cellStyle name="Normal 3 10 74" xfId="17115" xr:uid="{55521FC0-0C9D-42C3-A96A-952511788975}"/>
    <cellStyle name="Normal 3 10 75" xfId="17116" xr:uid="{D9BAF1AE-FF8A-46BB-AE4C-D33465F186A1}"/>
    <cellStyle name="Normal 3 10 76" xfId="17117" xr:uid="{A19D0B4A-FA01-425B-8197-949CA68EB4BB}"/>
    <cellStyle name="Normal 3 10 77" xfId="17118" xr:uid="{52B88135-FEFE-4E1B-82E0-B9B5C2A20A6E}"/>
    <cellStyle name="Normal 3 10 78" xfId="17119" xr:uid="{CE7C05E8-A3CD-4161-9708-62EC75D72A7F}"/>
    <cellStyle name="Normal 3 10 79" xfId="17120" xr:uid="{A218FA74-4A03-43EE-8DD1-E4856BED02E5}"/>
    <cellStyle name="Normal 3 10 79 2" xfId="17121" xr:uid="{4DBA4773-9C1E-4BDE-AB46-EAF0F8B9B6A8}"/>
    <cellStyle name="Normal 3 10 8" xfId="17122" xr:uid="{CAB7CB64-49D4-425C-B5DE-CCC5F7FAF1BE}"/>
    <cellStyle name="Normal 3 10 8 2" xfId="17123" xr:uid="{C260780D-84FF-4D70-942C-C3700C5784BC}"/>
    <cellStyle name="Normal 3 10 8 2 2" xfId="17124" xr:uid="{01FBB436-1AD7-4157-8B6C-5C36835C1EA9}"/>
    <cellStyle name="Normal 3 10 8 2 3" xfId="17125" xr:uid="{D2107536-6F80-4BB7-9170-C3AFE18D723B}"/>
    <cellStyle name="Normal 3 10 8 3" xfId="17126" xr:uid="{E6EDB16D-1322-4577-831C-1460E112C5EA}"/>
    <cellStyle name="Normal 3 10 8 3 2" xfId="17127" xr:uid="{E8EFF419-C891-46E5-8712-EE9A22FE0DBE}"/>
    <cellStyle name="Normal 3 10 8 3 3" xfId="17128" xr:uid="{8574F56A-37D0-4149-83F1-BDC3333E296E}"/>
    <cellStyle name="Normal 3 10 8 4" xfId="17129" xr:uid="{A8B808BE-AA84-4AB8-8949-28396CD85DE5}"/>
    <cellStyle name="Normal 3 10 8 5" xfId="17130" xr:uid="{96BF5951-1637-4C6E-A019-60A7FB5DD3F1}"/>
    <cellStyle name="Normal 3 10 80" xfId="17131" xr:uid="{2F11074E-C796-4B52-851E-1F320525F001}"/>
    <cellStyle name="Normal 3 10 81" xfId="17132" xr:uid="{B44EEA0D-0B8F-457F-B647-53C93177B1C7}"/>
    <cellStyle name="Normal 3 10 82" xfId="17133" xr:uid="{83DCE756-2E29-4B3F-8AB2-FA136743B660}"/>
    <cellStyle name="Normal 3 10 9" xfId="17134" xr:uid="{82D20C77-9D7B-4D1D-8046-598A99B47B12}"/>
    <cellStyle name="Normal 3 10 9 2" xfId="17135" xr:uid="{3558BA2A-8D03-4072-8378-5500FBA595F3}"/>
    <cellStyle name="Normal 3 10 9 2 2" xfId="17136" xr:uid="{7CB7053E-93CA-48A7-AB49-638D54E9C7ED}"/>
    <cellStyle name="Normal 3 10 9 2 3" xfId="17137" xr:uid="{30F6537C-10C5-4D96-975E-4CE0449F9B88}"/>
    <cellStyle name="Normal 3 10 9 3" xfId="17138" xr:uid="{11006740-C7D0-4E83-86EC-89E91CE36180}"/>
    <cellStyle name="Normal 3 10 9 3 2" xfId="17139" xr:uid="{6E702DDE-0060-43F9-BC8F-583DA5CD8F8A}"/>
    <cellStyle name="Normal 3 10 9 3 3" xfId="17140" xr:uid="{64C15123-942D-466F-9BA7-D1DB2BE40929}"/>
    <cellStyle name="Normal 3 10 9 4" xfId="17141" xr:uid="{AE951259-784D-4BE9-9944-BB72B5F34B2A}"/>
    <cellStyle name="Normal 3 10 9 5" xfId="17142" xr:uid="{8F279F16-958D-4519-A0D8-9FBE3E1D705A}"/>
    <cellStyle name="Normal 3 100" xfId="17143" xr:uid="{A87C9F6D-ECFB-478C-A678-95717B45125C}"/>
    <cellStyle name="Normal 3 100 2" xfId="17144" xr:uid="{03B709FF-513F-480A-9AD8-FFF27F9ABC38}"/>
    <cellStyle name="Normal 3 100 2 2" xfId="17145" xr:uid="{1EC09415-687B-4EE9-8C77-B1810BA3AA23}"/>
    <cellStyle name="Normal 3 100 2 3" xfId="17146" xr:uid="{C83AC18E-3CFA-43B4-A464-67894E2D285D}"/>
    <cellStyle name="Normal 3 100 3" xfId="17147" xr:uid="{39331FE9-235C-462D-9E7F-25D75676FB16}"/>
    <cellStyle name="Normal 3 100 3 2" xfId="17148" xr:uid="{F3693B6C-5354-4397-A9B9-4F5A6FCA298B}"/>
    <cellStyle name="Normal 3 100 3 3" xfId="17149" xr:uid="{60C91D1C-080B-4550-9595-9180FE1885EF}"/>
    <cellStyle name="Normal 3 100 4" xfId="17150" xr:uid="{8B802D15-49C7-43EE-9F8F-3F16D4732659}"/>
    <cellStyle name="Normal 3 100 5" xfId="17151" xr:uid="{EF19FA6C-561D-4556-8958-80B0F787C7BA}"/>
    <cellStyle name="Normal 3 101" xfId="17152" xr:uid="{7ACDBC7C-5852-4EBB-9210-E0984C781B41}"/>
    <cellStyle name="Normal 3 101 2" xfId="17153" xr:uid="{7600583B-A9EB-4DDB-9AA4-12C858C75DD6}"/>
    <cellStyle name="Normal 3 101 2 2" xfId="17154" xr:uid="{AC90223B-FA5D-4AEC-ADAA-C4A69320883A}"/>
    <cellStyle name="Normal 3 101 2 3" xfId="17155" xr:uid="{524A969D-01E9-40D9-B0BD-055039B7B04A}"/>
    <cellStyle name="Normal 3 101 3" xfId="17156" xr:uid="{B3E153C0-151B-4C95-8DE4-AACA42E0C4BE}"/>
    <cellStyle name="Normal 3 101 3 2" xfId="17157" xr:uid="{143AAF6D-5D88-4DDE-BE46-61FFCEA6E8ED}"/>
    <cellStyle name="Normal 3 101 3 3" xfId="17158" xr:uid="{562C774D-42A6-4B2C-9894-937055DD62A7}"/>
    <cellStyle name="Normal 3 101 4" xfId="17159" xr:uid="{F2AA8EEC-14C3-4E97-88C7-C1EC694DF8CE}"/>
    <cellStyle name="Normal 3 101 5" xfId="17160" xr:uid="{9CD26B9D-4221-49E1-AD35-620258BC882F}"/>
    <cellStyle name="Normal 3 102" xfId="17161" xr:uid="{4288963D-CA9D-46E3-B518-C750B8BDBE4D}"/>
    <cellStyle name="Normal 3 102 2" xfId="17162" xr:uid="{955D15CF-8456-4BAC-A82E-FA64671459AF}"/>
    <cellStyle name="Normal 3 102 2 2" xfId="17163" xr:uid="{FB6CF18F-9552-4078-BAC4-20566F8D65BB}"/>
    <cellStyle name="Normal 3 102 2 3" xfId="17164" xr:uid="{92BDE34D-96AA-4992-938B-A5ECF8BC997A}"/>
    <cellStyle name="Normal 3 102 3" xfId="17165" xr:uid="{A4263538-29AB-4B31-B9D3-E8D158396756}"/>
    <cellStyle name="Normal 3 102 3 2" xfId="17166" xr:uid="{8489AFCF-B73F-413D-9798-25F6C405674C}"/>
    <cellStyle name="Normal 3 102 3 3" xfId="17167" xr:uid="{9524D4CB-B17B-421F-A505-0BF41A2B0A79}"/>
    <cellStyle name="Normal 3 102 4" xfId="17168" xr:uid="{7AB4CFA8-4B2B-4DC5-A34C-9A918579B19A}"/>
    <cellStyle name="Normal 3 102 5" xfId="17169" xr:uid="{654051B1-19E6-4C47-9866-5F13EEEA2858}"/>
    <cellStyle name="Normal 3 103" xfId="17170" xr:uid="{75E238CA-2D84-4711-A6D0-B474CEFDD7F7}"/>
    <cellStyle name="Normal 3 103 2" xfId="17171" xr:uid="{4E72C6C6-CC0E-4E46-8A3E-D1952435E529}"/>
    <cellStyle name="Normal 3 103 2 2" xfId="17172" xr:uid="{981A4376-3D3C-4A1A-AD78-01E8CEB97138}"/>
    <cellStyle name="Normal 3 103 2 3" xfId="17173" xr:uid="{FDED697E-D02F-4ACC-AA92-B98379A07CF8}"/>
    <cellStyle name="Normal 3 103 3" xfId="17174" xr:uid="{1B5B3A8A-934C-47A2-8777-50C2162ACBDA}"/>
    <cellStyle name="Normal 3 103 3 2" xfId="17175" xr:uid="{52B2F979-0A0C-4F55-8F83-E0477545F25A}"/>
    <cellStyle name="Normal 3 103 3 3" xfId="17176" xr:uid="{3A9C852F-1C18-4ACB-B81E-C8D7C9D9DA83}"/>
    <cellStyle name="Normal 3 103 4" xfId="17177" xr:uid="{54C6A8A7-6441-45F2-B141-F6C7096C77E2}"/>
    <cellStyle name="Normal 3 103 5" xfId="17178" xr:uid="{C0E43D31-B90E-4795-8CF5-E3069EDCCDD8}"/>
    <cellStyle name="Normal 3 104" xfId="17179" xr:uid="{9E89691C-1A41-4869-AEA0-910BEFDA99D0}"/>
    <cellStyle name="Normal 3 104 2" xfId="17180" xr:uid="{DEF691EB-2158-40EC-A2A3-5A11225410F1}"/>
    <cellStyle name="Normal 3 104 2 2" xfId="17181" xr:uid="{2B785B40-49A3-4BC7-B2DB-10D0F935D6F1}"/>
    <cellStyle name="Normal 3 104 2 3" xfId="17182" xr:uid="{07E963A1-B5AC-49B7-83D7-7033D5DD26E3}"/>
    <cellStyle name="Normal 3 104 3" xfId="17183" xr:uid="{3A654786-2EF4-4F36-BC5C-D20D6F638D41}"/>
    <cellStyle name="Normal 3 104 3 2" xfId="17184" xr:uid="{17B919E6-9072-475E-B8F5-E69045168C4A}"/>
    <cellStyle name="Normal 3 104 3 3" xfId="17185" xr:uid="{EE683395-CFA4-4FF7-A4E6-5AA9928DF6F9}"/>
    <cellStyle name="Normal 3 104 4" xfId="17186" xr:uid="{4544DB6B-571C-40E1-B40A-04C6B494BFD5}"/>
    <cellStyle name="Normal 3 104 5" xfId="17187" xr:uid="{8CAC1983-E679-43A6-8AB6-A04CCC564294}"/>
    <cellStyle name="Normal 3 105" xfId="17188" xr:uid="{9A5ED438-C25A-451D-9401-77DE1FEFD86B}"/>
    <cellStyle name="Normal 3 105 2" xfId="17189" xr:uid="{1A0FC1D8-D286-4D0E-861C-0A142C0FE90D}"/>
    <cellStyle name="Normal 3 105 2 2" xfId="17190" xr:uid="{1CF43DDC-2E04-4F1E-AE87-EB9D4D00DB52}"/>
    <cellStyle name="Normal 3 105 2 3" xfId="17191" xr:uid="{31709489-2BA5-4FF3-9F00-B5B2C6266B48}"/>
    <cellStyle name="Normal 3 105 3" xfId="17192" xr:uid="{53EE3447-3BEB-4B4F-88EB-F4CBC6D2FEB5}"/>
    <cellStyle name="Normal 3 105 3 2" xfId="17193" xr:uid="{98DA4534-A7D9-4FB6-838B-61538CBC3268}"/>
    <cellStyle name="Normal 3 105 3 3" xfId="17194" xr:uid="{FCCE6A87-7EB0-4AFF-9BCD-B71D69D4D4CF}"/>
    <cellStyle name="Normal 3 105 4" xfId="17195" xr:uid="{C5A5435D-5CB5-43A6-BE4D-FE82C0EBB087}"/>
    <cellStyle name="Normal 3 105 5" xfId="17196" xr:uid="{E7B81266-0584-4282-98C4-B8251B68421B}"/>
    <cellStyle name="Normal 3 106" xfId="17197" xr:uid="{12FB510F-89ED-4BA0-A590-4D58E74391A7}"/>
    <cellStyle name="Normal 3 106 2" xfId="17198" xr:uid="{94F38E95-EF37-4E5F-85E1-81089454EB04}"/>
    <cellStyle name="Normal 3 106 2 2" xfId="17199" xr:uid="{0122416A-80D7-4A4B-819B-7E9123FD2907}"/>
    <cellStyle name="Normal 3 106 2 3" xfId="17200" xr:uid="{D841DCB9-4A54-47A8-95C7-8DA547E5E855}"/>
    <cellStyle name="Normal 3 106 3" xfId="17201" xr:uid="{48F25DF1-0608-4A52-8F77-5D5B8ED37385}"/>
    <cellStyle name="Normal 3 106 3 2" xfId="17202" xr:uid="{210D3BD7-C8F5-45A4-8D16-3A8F62BE185F}"/>
    <cellStyle name="Normal 3 106 3 3" xfId="17203" xr:uid="{60166FBE-945C-4FF0-96FB-4D3FC639476F}"/>
    <cellStyle name="Normal 3 106 4" xfId="17204" xr:uid="{908A866A-3550-44D7-935C-0C3B18AF2184}"/>
    <cellStyle name="Normal 3 106 5" xfId="17205" xr:uid="{69936C2A-A3E5-4A71-8D83-AF501FBBDCFB}"/>
    <cellStyle name="Normal 3 107" xfId="17206" xr:uid="{E932E78A-115E-44C3-8AB2-09A5E5EC190A}"/>
    <cellStyle name="Normal 3 107 2" xfId="17207" xr:uid="{6F1B2A88-B683-472C-A88B-C93AC7F97C50}"/>
    <cellStyle name="Normal 3 107 2 2" xfId="17208" xr:uid="{140F47CB-4A55-40D3-919D-AAE4EBDD3E20}"/>
    <cellStyle name="Normal 3 107 2 3" xfId="17209" xr:uid="{41E458B8-36CD-49E6-94B7-39870301C0D5}"/>
    <cellStyle name="Normal 3 107 3" xfId="17210" xr:uid="{BA048BC5-8E41-4E40-A754-28173222B4A2}"/>
    <cellStyle name="Normal 3 107 3 2" xfId="17211" xr:uid="{0822404E-21BD-4291-99AA-C7E939A6B9E8}"/>
    <cellStyle name="Normal 3 107 3 3" xfId="17212" xr:uid="{907D2A2C-45D7-4B96-90EB-CF9A212D9891}"/>
    <cellStyle name="Normal 3 107 4" xfId="17213" xr:uid="{C9C90091-D2B9-40DC-B6A2-FEE9C618D502}"/>
    <cellStyle name="Normal 3 107 5" xfId="17214" xr:uid="{EAA3034C-5C2C-4ACB-A24A-22F78B01D6E6}"/>
    <cellStyle name="Normal 3 108" xfId="17215" xr:uid="{E28C7945-90E9-4579-9796-592E018248F7}"/>
    <cellStyle name="Normal 3 108 2" xfId="17216" xr:uid="{77C6E0E1-A88A-4F64-80B9-B6DFEA101054}"/>
    <cellStyle name="Normal 3 108 2 2" xfId="17217" xr:uid="{D53ED658-F457-4E2E-86AE-FCD1BF1240D5}"/>
    <cellStyle name="Normal 3 108 2 3" xfId="17218" xr:uid="{B4DE4BD7-68C7-46EB-8210-00DCCC1D1961}"/>
    <cellStyle name="Normal 3 108 3" xfId="17219" xr:uid="{FF4F0FDB-65FF-4920-B61C-F50302E738FC}"/>
    <cellStyle name="Normal 3 108 3 2" xfId="17220" xr:uid="{31390618-2148-40A3-8536-BEEE835C4976}"/>
    <cellStyle name="Normal 3 108 3 3" xfId="17221" xr:uid="{19853D9E-F4FB-4C4B-928A-2A2FD7F695DE}"/>
    <cellStyle name="Normal 3 108 4" xfId="17222" xr:uid="{63ED9E3B-B722-4FA3-A796-B530F1F9786F}"/>
    <cellStyle name="Normal 3 108 5" xfId="17223" xr:uid="{09572C61-BC2D-436E-8CCD-47009E09C63F}"/>
    <cellStyle name="Normal 3 109" xfId="17224" xr:uid="{6837F80E-B9FD-4064-9EE0-359921A3766B}"/>
    <cellStyle name="Normal 3 109 2" xfId="17225" xr:uid="{A8036F67-8AC2-4A8B-BB2A-DB0EC1E790DB}"/>
    <cellStyle name="Normal 3 109 2 2" xfId="17226" xr:uid="{21B47F8A-C4B4-4B60-AE7A-B46502DC6C03}"/>
    <cellStyle name="Normal 3 109 2 3" xfId="17227" xr:uid="{6545D5EA-1BF1-431A-804B-F3D08CA06598}"/>
    <cellStyle name="Normal 3 109 3" xfId="17228" xr:uid="{B1F974E0-0953-4501-939D-040942166268}"/>
    <cellStyle name="Normal 3 109 3 2" xfId="17229" xr:uid="{F55022E7-660E-45E3-B938-581FBE8CD71F}"/>
    <cellStyle name="Normal 3 109 3 3" xfId="17230" xr:uid="{3D10C269-033F-4C30-945F-32959A37A100}"/>
    <cellStyle name="Normal 3 109 4" xfId="17231" xr:uid="{4877424D-2656-40F6-9DB7-7315A0F8A63B}"/>
    <cellStyle name="Normal 3 109 5" xfId="17232" xr:uid="{D49E8325-7626-4760-99D6-50E37B3CCAED}"/>
    <cellStyle name="Normal 3 11" xfId="17233" xr:uid="{C7258EEB-1FC1-4AE4-9712-0BC4599DD743}"/>
    <cellStyle name="Normal 3 11 10" xfId="17234" xr:uid="{5D5ED262-52DB-42AB-B52C-9178E263148E}"/>
    <cellStyle name="Normal 3 11 10 2" xfId="17235" xr:uid="{178D3D3D-4D5C-44DF-804E-3E867FCFA257}"/>
    <cellStyle name="Normal 3 11 10 2 2" xfId="17236" xr:uid="{D7566B11-E11D-45C5-9E38-51EC60C5E332}"/>
    <cellStyle name="Normal 3 11 10 2 3" xfId="17237" xr:uid="{E862AC4B-808C-4C19-A3AF-9E460C8C96CB}"/>
    <cellStyle name="Normal 3 11 10 3" xfId="17238" xr:uid="{A5587B8A-9219-48A4-AE3F-31BDB396536F}"/>
    <cellStyle name="Normal 3 11 10 3 2" xfId="17239" xr:uid="{EF2E7AF1-5C3F-46C6-AB6C-98F0CC1F645C}"/>
    <cellStyle name="Normal 3 11 10 3 3" xfId="17240" xr:uid="{84CEADB7-8A2E-4089-9770-FDDA071A9840}"/>
    <cellStyle name="Normal 3 11 10 4" xfId="17241" xr:uid="{B45C2E0F-50A1-4DE1-B4E1-77B413AAAC38}"/>
    <cellStyle name="Normal 3 11 10 5" xfId="17242" xr:uid="{FD1C1560-DC1B-4753-A76F-2D1FD67A759C}"/>
    <cellStyle name="Normal 3 11 11" xfId="17243" xr:uid="{2099F91F-758A-4FD2-A781-A6C6C2549B0F}"/>
    <cellStyle name="Normal 3 11 11 2" xfId="17244" xr:uid="{F3602E6A-61CA-4CCC-8703-4E3C72118111}"/>
    <cellStyle name="Normal 3 11 11 2 2" xfId="17245" xr:uid="{58DD37C6-598D-4784-B729-F46C5C3013AC}"/>
    <cellStyle name="Normal 3 11 11 2 3" xfId="17246" xr:uid="{4A865468-05AA-4D51-AC05-4919AAC88B45}"/>
    <cellStyle name="Normal 3 11 11 3" xfId="17247" xr:uid="{55D8C537-C9E1-4D44-95BC-289BC93F03F9}"/>
    <cellStyle name="Normal 3 11 11 3 2" xfId="17248" xr:uid="{8541717E-1696-4115-888B-4FCB29F277B6}"/>
    <cellStyle name="Normal 3 11 11 3 3" xfId="17249" xr:uid="{79B1CC3D-6AA1-4BF8-B290-C50CA6D65CE0}"/>
    <cellStyle name="Normal 3 11 11 4" xfId="17250" xr:uid="{B6656B41-AB9B-4AE0-842B-2359F110C307}"/>
    <cellStyle name="Normal 3 11 11 5" xfId="17251" xr:uid="{E2E3A3FB-4B57-4291-B705-5478AD356D32}"/>
    <cellStyle name="Normal 3 11 12" xfId="17252" xr:uid="{368DFB23-643B-4766-A45F-DDE460E2477F}"/>
    <cellStyle name="Normal 3 11 12 2" xfId="17253" xr:uid="{CA0BC237-F88B-4CA4-AD5E-4FCAF13D585F}"/>
    <cellStyle name="Normal 3 11 12 2 2" xfId="17254" xr:uid="{77323766-DE6D-4087-BF1F-140E5B2BC5EB}"/>
    <cellStyle name="Normal 3 11 12 2 3" xfId="17255" xr:uid="{450A8AD2-DDBD-486C-858D-ECD3350EC992}"/>
    <cellStyle name="Normal 3 11 12 3" xfId="17256" xr:uid="{0F6F361A-D1C0-41FC-8BC7-7D16D113E5D7}"/>
    <cellStyle name="Normal 3 11 12 3 2" xfId="17257" xr:uid="{51B7A2C3-C562-435D-AEB8-CE7E484C95BF}"/>
    <cellStyle name="Normal 3 11 12 3 3" xfId="17258" xr:uid="{03EE703C-7C2F-481E-A7B1-9A0657842380}"/>
    <cellStyle name="Normal 3 11 12 4" xfId="17259" xr:uid="{6FC35B4E-47E9-4B01-A9BA-335431F9F14B}"/>
    <cellStyle name="Normal 3 11 12 5" xfId="17260" xr:uid="{BE1F7A15-C846-428A-9D8E-A54355BD5771}"/>
    <cellStyle name="Normal 3 11 13" xfId="17261" xr:uid="{16DEA8ED-0B4E-4D2C-93C8-7713F3F3BBDB}"/>
    <cellStyle name="Normal 3 11 13 2" xfId="17262" xr:uid="{0A0C1DCA-6248-4D43-9173-3825C6DF6BF6}"/>
    <cellStyle name="Normal 3 11 13 2 2" xfId="17263" xr:uid="{9980076E-EA1A-43B6-9211-63FF6FDFECCE}"/>
    <cellStyle name="Normal 3 11 13 2 3" xfId="17264" xr:uid="{14F45911-51FA-4074-AB8C-C62AADBA2DD5}"/>
    <cellStyle name="Normal 3 11 13 3" xfId="17265" xr:uid="{767114FD-90AC-4137-9C3F-95524D6B663E}"/>
    <cellStyle name="Normal 3 11 13 3 2" xfId="17266" xr:uid="{F42F596F-5A96-48C0-9B20-D7C573E89FA4}"/>
    <cellStyle name="Normal 3 11 13 3 3" xfId="17267" xr:uid="{E32CE383-0714-430F-8D80-0BA52B935415}"/>
    <cellStyle name="Normal 3 11 13 4" xfId="17268" xr:uid="{D315B9A8-73F1-45BA-BA28-34A689318CCE}"/>
    <cellStyle name="Normal 3 11 13 5" xfId="17269" xr:uid="{2EF1E71C-9673-494F-AC0A-886B763600B9}"/>
    <cellStyle name="Normal 3 11 14" xfId="17270" xr:uid="{2E8A9F4F-4028-437F-BA20-E21FE10AF14A}"/>
    <cellStyle name="Normal 3 11 14 2" xfId="17271" xr:uid="{60C09DFD-B812-454D-9150-2F7796E0BCFE}"/>
    <cellStyle name="Normal 3 11 14 2 2" xfId="17272" xr:uid="{EF5588CD-C3DE-419A-88D7-6E01DAEB70E1}"/>
    <cellStyle name="Normal 3 11 14 2 3" xfId="17273" xr:uid="{9499E032-86E9-46D3-A259-C938A7D8C9B1}"/>
    <cellStyle name="Normal 3 11 14 3" xfId="17274" xr:uid="{35A86F7D-980C-46BB-8423-57D92DBE57B4}"/>
    <cellStyle name="Normal 3 11 14 3 2" xfId="17275" xr:uid="{13FA2EFE-26E3-4000-8204-09B82C7F5542}"/>
    <cellStyle name="Normal 3 11 14 3 3" xfId="17276" xr:uid="{CD7AE0B2-C345-42F0-ABD4-D4386D72BC50}"/>
    <cellStyle name="Normal 3 11 14 4" xfId="17277" xr:uid="{F35CC6D6-EE43-4EA3-B3FB-4533C0996A12}"/>
    <cellStyle name="Normal 3 11 14 5" xfId="17278" xr:uid="{7AD3DB6C-2B5E-4C21-AD2F-A43F7F154386}"/>
    <cellStyle name="Normal 3 11 15" xfId="17279" xr:uid="{B67A1CF8-3502-48C6-B095-C2F7A980432F}"/>
    <cellStyle name="Normal 3 11 15 2" xfId="17280" xr:uid="{ABD62FFA-79F0-46BF-8DC5-12DF433ED7CC}"/>
    <cellStyle name="Normal 3 11 15 2 2" xfId="17281" xr:uid="{81D4B9EB-BCA2-4E27-B62E-13014E2DAE06}"/>
    <cellStyle name="Normal 3 11 15 2 3" xfId="17282" xr:uid="{094A0AAD-EF60-4B1A-AEF4-F055BA50DB52}"/>
    <cellStyle name="Normal 3 11 15 3" xfId="17283" xr:uid="{DC116CF0-72A3-469B-AB04-F0A9D345B8DD}"/>
    <cellStyle name="Normal 3 11 15 3 2" xfId="17284" xr:uid="{259F0531-34E0-4F94-BF44-53F228BF4747}"/>
    <cellStyle name="Normal 3 11 15 3 3" xfId="17285" xr:uid="{1B12E0FB-FAD8-4AAC-BBF8-5D745508BD22}"/>
    <cellStyle name="Normal 3 11 15 4" xfId="17286" xr:uid="{09FAA9D2-70FA-4F5E-9FA7-1D278E96D150}"/>
    <cellStyle name="Normal 3 11 15 5" xfId="17287" xr:uid="{81AC8F9D-1D61-4150-A40D-D9D0D418F26A}"/>
    <cellStyle name="Normal 3 11 16" xfId="17288" xr:uid="{7DD6F0F4-EB6C-4479-914C-2902A2F23906}"/>
    <cellStyle name="Normal 3 11 16 2" xfId="17289" xr:uid="{4DC3FD0C-8A60-411A-A270-0385E4499BD1}"/>
    <cellStyle name="Normal 3 11 16 2 2" xfId="17290" xr:uid="{78582D96-32ED-44F9-BA60-26AB98028085}"/>
    <cellStyle name="Normal 3 11 16 2 3" xfId="17291" xr:uid="{9BBAB306-CCAD-463B-827B-F96F02B409D3}"/>
    <cellStyle name="Normal 3 11 16 3" xfId="17292" xr:uid="{04683AC6-1350-498A-8CCF-3FF530FBDDE8}"/>
    <cellStyle name="Normal 3 11 16 3 2" xfId="17293" xr:uid="{5A39436E-A0DF-4454-B372-1607B4A7B540}"/>
    <cellStyle name="Normal 3 11 16 3 3" xfId="17294" xr:uid="{3B662F3A-31CC-4483-AB5D-70319CDE7923}"/>
    <cellStyle name="Normal 3 11 16 4" xfId="17295" xr:uid="{B9D185CF-610C-4354-945E-B7A0D4ABCA2F}"/>
    <cellStyle name="Normal 3 11 16 5" xfId="17296" xr:uid="{B9F7CBA5-BC90-47D8-8E8F-8D5AC0C3360B}"/>
    <cellStyle name="Normal 3 11 17" xfId="17297" xr:uid="{7053C8B0-6B71-43ED-8397-97FC496BE783}"/>
    <cellStyle name="Normal 3 11 17 2" xfId="17298" xr:uid="{E014CCEC-6E21-434F-9215-88B26F91AF63}"/>
    <cellStyle name="Normal 3 11 17 2 2" xfId="17299" xr:uid="{3D18E4B0-9B37-4514-AF23-8824E030D5BB}"/>
    <cellStyle name="Normal 3 11 17 2 3" xfId="17300" xr:uid="{D740C15B-3847-42FF-9F9C-454EF38FA5A8}"/>
    <cellStyle name="Normal 3 11 17 3" xfId="17301" xr:uid="{10418EBE-9C8A-4DA2-8DE6-867E81932E4F}"/>
    <cellStyle name="Normal 3 11 17 3 2" xfId="17302" xr:uid="{C4B2EE33-5C72-4435-950B-9889EFF7F468}"/>
    <cellStyle name="Normal 3 11 17 3 3" xfId="17303" xr:uid="{3829D33B-9836-414F-B640-FE3F07F55C99}"/>
    <cellStyle name="Normal 3 11 17 4" xfId="17304" xr:uid="{06BE409B-7ED2-4CFD-B1DD-9864062872BA}"/>
    <cellStyle name="Normal 3 11 17 5" xfId="17305" xr:uid="{4B9CFAC6-F506-4040-AC27-F94F3425AF72}"/>
    <cellStyle name="Normal 3 11 18" xfId="17306" xr:uid="{C300FD15-4BE0-4F5A-B66A-D6831495CF40}"/>
    <cellStyle name="Normal 3 11 18 2" xfId="17307" xr:uid="{CA872D10-D1A6-4571-884D-EA79F34C1052}"/>
    <cellStyle name="Normal 3 11 18 2 2" xfId="17308" xr:uid="{20D0FEDD-71F9-4EA6-8673-CB20D4DF2F55}"/>
    <cellStyle name="Normal 3 11 18 2 3" xfId="17309" xr:uid="{5466BE51-C246-41FF-AEC5-640076DFCC1E}"/>
    <cellStyle name="Normal 3 11 18 3" xfId="17310" xr:uid="{71E44AA6-7D22-4B48-8B68-3F11A9DFCE09}"/>
    <cellStyle name="Normal 3 11 18 3 2" xfId="17311" xr:uid="{20DA69F6-0E06-4CF7-ADFF-613F0DACACF2}"/>
    <cellStyle name="Normal 3 11 18 3 3" xfId="17312" xr:uid="{01E28140-2824-43CF-BEE4-4F1A5C3C10D8}"/>
    <cellStyle name="Normal 3 11 18 4" xfId="17313" xr:uid="{CA95DC43-079D-4E99-B543-E9D897AC7CB1}"/>
    <cellStyle name="Normal 3 11 18 5" xfId="17314" xr:uid="{A1A43EDE-68D4-4F72-A8E0-769AE6A48FAD}"/>
    <cellStyle name="Normal 3 11 19" xfId="17315" xr:uid="{C3E12914-642E-48D5-AAFB-3ED6B7CBEB45}"/>
    <cellStyle name="Normal 3 11 19 2" xfId="17316" xr:uid="{65D83383-C13B-45DE-A512-70368A4ACC14}"/>
    <cellStyle name="Normal 3 11 19 2 2" xfId="17317" xr:uid="{C86EE4EF-8A29-4ACE-BBBB-238B322C40F6}"/>
    <cellStyle name="Normal 3 11 19 2 3" xfId="17318" xr:uid="{9D75955A-8BBC-4515-B9E8-78CA0C53B2D8}"/>
    <cellStyle name="Normal 3 11 19 3" xfId="17319" xr:uid="{81401260-CB54-4F29-BAD8-4220CF00718D}"/>
    <cellStyle name="Normal 3 11 19 3 2" xfId="17320" xr:uid="{A864D5A5-6F75-4D55-B693-1C239BCE81D4}"/>
    <cellStyle name="Normal 3 11 19 3 3" xfId="17321" xr:uid="{F113A902-DB60-4981-BF33-940AD6D7F719}"/>
    <cellStyle name="Normal 3 11 19 4" xfId="17322" xr:uid="{7120BF5F-FAE4-4202-BAFF-60BCF9CED71D}"/>
    <cellStyle name="Normal 3 11 19 5" xfId="17323" xr:uid="{44596C0B-29FA-4D6E-93C0-491B5FC7ED28}"/>
    <cellStyle name="Normal 3 11 2" xfId="17324" xr:uid="{28145388-E99F-4826-8FED-B0BEA3380A64}"/>
    <cellStyle name="Normal 3 11 2 2" xfId="17325" xr:uid="{9757536D-8ECB-4DD3-BDFF-2E7FBD6E388B}"/>
    <cellStyle name="Normal 3 11 2 2 2" xfId="17326" xr:uid="{AD6DCD4F-1F8A-4D9D-8DA8-2938B65DA6FA}"/>
    <cellStyle name="Normal 3 11 2 2 3" xfId="17327" xr:uid="{74C3EFE9-C364-47B3-9F18-113AA26BF1A4}"/>
    <cellStyle name="Normal 3 11 2 3" xfId="17328" xr:uid="{0FC484E7-4C9B-43B7-97FE-E27E00A8D831}"/>
    <cellStyle name="Normal 3 11 2 3 2" xfId="17329" xr:uid="{D55D3181-2522-4991-BC77-10245D6A4EB8}"/>
    <cellStyle name="Normal 3 11 2 3 3" xfId="17330" xr:uid="{882FBE7B-2998-4C78-9AAD-D537B5188976}"/>
    <cellStyle name="Normal 3 11 2 4" xfId="17331" xr:uid="{5B250D64-534B-4299-A2DB-87EBA71191EB}"/>
    <cellStyle name="Normal 3 11 2 5" xfId="17332" xr:uid="{E86DC969-2BAF-472E-9F1A-04D23568503B}"/>
    <cellStyle name="Normal 3 11 20" xfId="17333" xr:uid="{1873B325-5557-4CE0-9F25-9CCA61D02651}"/>
    <cellStyle name="Normal 3 11 20 2" xfId="17334" xr:uid="{EB66AAD8-605E-4F10-B2B5-054E292241BC}"/>
    <cellStyle name="Normal 3 11 20 2 2" xfId="17335" xr:uid="{D21343A0-C478-48D6-9C7B-079C0100423F}"/>
    <cellStyle name="Normal 3 11 20 2 3" xfId="17336" xr:uid="{07A89DC4-89C8-4599-8B44-8D2C3D91BFAB}"/>
    <cellStyle name="Normal 3 11 20 3" xfId="17337" xr:uid="{016D4712-FEFA-4139-8748-C5A6FFC0D736}"/>
    <cellStyle name="Normal 3 11 20 3 2" xfId="17338" xr:uid="{0F980A77-3A6E-4C75-933C-5E9C35B7C653}"/>
    <cellStyle name="Normal 3 11 20 3 3" xfId="17339" xr:uid="{DC428CAA-E1F3-4EC9-B156-3FD33F93F779}"/>
    <cellStyle name="Normal 3 11 20 4" xfId="17340" xr:uid="{FCC5F443-66F2-4304-AACC-7091FEF75B63}"/>
    <cellStyle name="Normal 3 11 20 5" xfId="17341" xr:uid="{5ABDC31C-6156-4951-881E-968C552F2DE9}"/>
    <cellStyle name="Normal 3 11 21" xfId="17342" xr:uid="{3875492A-0697-45DC-A20B-D15C42069023}"/>
    <cellStyle name="Normal 3 11 21 2" xfId="17343" xr:uid="{C079C697-608F-4D5C-8A88-1E74733EEDD1}"/>
    <cellStyle name="Normal 3 11 21 2 2" xfId="17344" xr:uid="{9FA438F2-5AA6-4FA9-A6A1-5599AFEB20E1}"/>
    <cellStyle name="Normal 3 11 21 2 3" xfId="17345" xr:uid="{48BC7BCD-BEA5-4459-A130-1A77D15B08F0}"/>
    <cellStyle name="Normal 3 11 21 3" xfId="17346" xr:uid="{CF64061E-0A5F-41A1-B18F-3B67CCC2C334}"/>
    <cellStyle name="Normal 3 11 21 3 2" xfId="17347" xr:uid="{C9FF43DE-F70D-4AD6-9B56-23864E8708F5}"/>
    <cellStyle name="Normal 3 11 21 3 3" xfId="17348" xr:uid="{B9619F93-78A3-4DBC-B226-DB98B9620E70}"/>
    <cellStyle name="Normal 3 11 21 4" xfId="17349" xr:uid="{B8A8C28B-51F3-4498-9E70-592F910695AC}"/>
    <cellStyle name="Normal 3 11 21 5" xfId="17350" xr:uid="{6FAD31A2-69DA-4CC1-86F0-6D9A67962A7B}"/>
    <cellStyle name="Normal 3 11 22" xfId="17351" xr:uid="{8DAB4627-9A5D-4887-850C-1ED9FD247640}"/>
    <cellStyle name="Normal 3 11 22 2" xfId="17352" xr:uid="{6C01FA93-0DF9-4901-B7C2-255C7C27DAA7}"/>
    <cellStyle name="Normal 3 11 22 2 2" xfId="17353" xr:uid="{37B3FF32-799F-475E-9990-98F2415F2FC9}"/>
    <cellStyle name="Normal 3 11 22 2 3" xfId="17354" xr:uid="{91D0A512-70B4-4E92-913D-EF450FC48688}"/>
    <cellStyle name="Normal 3 11 22 3" xfId="17355" xr:uid="{45EB1B16-7A57-4DE7-B9B3-6A91BD98488E}"/>
    <cellStyle name="Normal 3 11 22 3 2" xfId="17356" xr:uid="{13C79D5F-9E64-467F-BE7C-AD709A207CD1}"/>
    <cellStyle name="Normal 3 11 22 3 3" xfId="17357" xr:uid="{901E3198-1FED-4E17-991F-338A25F1D64E}"/>
    <cellStyle name="Normal 3 11 22 4" xfId="17358" xr:uid="{37DF8993-6871-4CEB-9BE4-B47D6FFB6829}"/>
    <cellStyle name="Normal 3 11 22 5" xfId="17359" xr:uid="{E260B2D0-6AEF-4057-9A7A-93F68BEC2CE5}"/>
    <cellStyle name="Normal 3 11 23" xfId="17360" xr:uid="{B5E518F6-B41C-4AA0-A8E2-2F36C002E174}"/>
    <cellStyle name="Normal 3 11 23 2" xfId="17361" xr:uid="{85F12FB9-82CD-430A-BD06-4AE6AD1C4895}"/>
    <cellStyle name="Normal 3 11 23 2 2" xfId="17362" xr:uid="{BD79A777-4AFE-4658-A7F1-F56067D2BAA1}"/>
    <cellStyle name="Normal 3 11 23 2 3" xfId="17363" xr:uid="{75A5E6B6-9304-434C-A431-3BDF00A8A298}"/>
    <cellStyle name="Normal 3 11 23 3" xfId="17364" xr:uid="{C9BA45B1-5791-4A43-BCF9-6F43DB2C4695}"/>
    <cellStyle name="Normal 3 11 23 3 2" xfId="17365" xr:uid="{41945849-F8DE-452D-BD15-DEFF91BFD1F9}"/>
    <cellStyle name="Normal 3 11 23 3 3" xfId="17366" xr:uid="{5E24E11A-0ACD-4388-AC36-55A4018E5D47}"/>
    <cellStyle name="Normal 3 11 23 4" xfId="17367" xr:uid="{0CA62C60-011F-4E61-8356-41A6A70C2ACA}"/>
    <cellStyle name="Normal 3 11 23 5" xfId="17368" xr:uid="{C07BC7C1-17B0-45F7-882A-971AC63484D5}"/>
    <cellStyle name="Normal 3 11 24" xfId="17369" xr:uid="{C8565D3F-DAC6-40D5-B358-DAC2D030184F}"/>
    <cellStyle name="Normal 3 11 24 10" xfId="17370" xr:uid="{64EB645B-E70B-4868-818F-4602CD0CF7EF}"/>
    <cellStyle name="Normal 3 11 24 11" xfId="17371" xr:uid="{5055CECB-46D8-471E-B86D-1D2DA6AAB538}"/>
    <cellStyle name="Normal 3 11 24 11 2" xfId="17372" xr:uid="{86CEDE60-7658-46DD-A978-18C33F99EFE5}"/>
    <cellStyle name="Normal 3 11 24 11 2 2" xfId="17373" xr:uid="{24461EB0-448E-4E91-BEA0-9F42D1770E26}"/>
    <cellStyle name="Normal 3 11 24 11 2 2 2" xfId="17374" xr:uid="{A4CE8A2E-CF3D-486E-9066-A6C7BF967413}"/>
    <cellStyle name="Normal 3 11 24 11 2 3" xfId="17375" xr:uid="{37013A1F-5FE4-4ECD-A15C-15FBD2DB7975}"/>
    <cellStyle name="Normal 3 11 24 11 2 4" xfId="17376" xr:uid="{9EC68F2E-4C4F-4A7C-91D0-B75C615C47D5}"/>
    <cellStyle name="Normal 3 11 24 11 2 5" xfId="17377" xr:uid="{180F74C6-1D8B-4002-BB6D-C41B73ABAFF5}"/>
    <cellStyle name="Normal 3 11 24 11 3" xfId="17378" xr:uid="{8F98AAA7-7CA5-4866-9F6F-97F43745FA88}"/>
    <cellStyle name="Normal 3 11 24 11 3 2" xfId="17379" xr:uid="{FD17E722-D9FE-4956-B65E-58C11016A36A}"/>
    <cellStyle name="Normal 3 11 24 11 4" xfId="17380" xr:uid="{A2E8AB14-C214-447C-9E17-77AB9BE7863F}"/>
    <cellStyle name="Normal 3 11 24 11 5" xfId="17381" xr:uid="{2C7881E3-98C8-4E28-A0E2-0A42F492887F}"/>
    <cellStyle name="Normal 3 11 24 12" xfId="17382" xr:uid="{39F3E479-E9D4-4145-8EDC-1755F6BE4264}"/>
    <cellStyle name="Normal 3 11 24 13" xfId="17383" xr:uid="{3DDB975E-9C82-4689-A798-FBDD25D5217B}"/>
    <cellStyle name="Normal 3 11 24 14" xfId="17384" xr:uid="{EA547205-B4DE-41CF-A2A8-C69D0B804019}"/>
    <cellStyle name="Normal 3 11 24 15" xfId="17385" xr:uid="{F1A0FDEF-2723-499B-9CD7-9811250D3246}"/>
    <cellStyle name="Normal 3 11 24 15 2" xfId="17386" xr:uid="{3CB83D6A-661E-4B2B-B85F-FEB32353266C}"/>
    <cellStyle name="Normal 3 11 24 16" xfId="17387" xr:uid="{79B3B419-7860-4AAF-88FC-E90E27692BB9}"/>
    <cellStyle name="Normal 3 11 24 17" xfId="17388" xr:uid="{0CA4ACF8-214B-4ABE-A840-B4FF4D7FCAAF}"/>
    <cellStyle name="Normal 3 11 24 18" xfId="17389" xr:uid="{1F0871D8-E8F9-4B1F-BC36-79B3CD9F7673}"/>
    <cellStyle name="Normal 3 11 24 2" xfId="17390" xr:uid="{819BB56D-9ADA-42FE-8C3E-024C40A0B238}"/>
    <cellStyle name="Normal 3 11 24 2 10" xfId="17391" xr:uid="{41708C95-C518-4B06-BE91-10BA24532898}"/>
    <cellStyle name="Normal 3 11 24 2 11" xfId="17392" xr:uid="{A925E3F8-7922-4FF8-9E11-896ABE7A5989}"/>
    <cellStyle name="Normal 3 11 24 2 12" xfId="17393" xr:uid="{6FA98B67-CEA8-474B-8354-3A723A044F11}"/>
    <cellStyle name="Normal 3 11 24 2 13" xfId="17394" xr:uid="{D9C051D7-914A-4DC0-8CEE-0E09362EB74E}"/>
    <cellStyle name="Normal 3 11 24 2 13 2" xfId="17395" xr:uid="{17CB85BD-994F-4D3A-ACF9-D8DC898646E2}"/>
    <cellStyle name="Normal 3 11 24 2 14" xfId="17396" xr:uid="{320F752D-90AD-4B72-8340-0D3EE50BC7AF}"/>
    <cellStyle name="Normal 3 11 24 2 15" xfId="17397" xr:uid="{D0359A88-81A0-4878-AEC0-8A0383EED268}"/>
    <cellStyle name="Normal 3 11 24 2 16" xfId="17398" xr:uid="{451B0A0F-3DF7-439D-900B-A47AB6477664}"/>
    <cellStyle name="Normal 3 11 24 2 2" xfId="17399" xr:uid="{2153DD84-4654-4162-9A83-6D5F41D4F660}"/>
    <cellStyle name="Normal 3 11 24 2 2 10" xfId="17400" xr:uid="{2E8BEAEC-E69F-468A-97DC-5F6A1F8CC4CA}"/>
    <cellStyle name="Normal 3 11 24 2 2 11" xfId="17401" xr:uid="{4C7A7A86-1633-466D-84D3-B43730D238BD}"/>
    <cellStyle name="Normal 3 11 24 2 2 12" xfId="17402" xr:uid="{62A0143D-C106-4082-9246-67880CAD7F50}"/>
    <cellStyle name="Normal 3 11 24 2 2 13" xfId="17403" xr:uid="{7F67ACBC-2FD1-4715-810D-6F8E6DFB714C}"/>
    <cellStyle name="Normal 3 11 24 2 2 13 2" xfId="17404" xr:uid="{6700BD1E-8C27-46E1-91C9-399B046B5155}"/>
    <cellStyle name="Normal 3 11 24 2 2 14" xfId="17405" xr:uid="{F6666A27-17C1-41AC-8990-18EDB3C5B90A}"/>
    <cellStyle name="Normal 3 11 24 2 2 15" xfId="17406" xr:uid="{50C57FDB-DD06-4BE5-8997-841D75CE71B2}"/>
    <cellStyle name="Normal 3 11 24 2 2 16" xfId="17407" xr:uid="{29937402-2137-4B3B-8E85-C7FE23FEF4B8}"/>
    <cellStyle name="Normal 3 11 24 2 2 2" xfId="17408" xr:uid="{1C6B70CF-B686-4AE1-87FB-9D372DF4B647}"/>
    <cellStyle name="Normal 3 11 24 2 2 2 10" xfId="17409" xr:uid="{40D6D4F7-28EF-48B9-A479-5F865D29F93F}"/>
    <cellStyle name="Normal 3 11 24 2 2 2 11" xfId="17410" xr:uid="{5FBD5529-D378-4409-8990-610D426A781D}"/>
    <cellStyle name="Normal 3 11 24 2 2 2 12" xfId="17411" xr:uid="{93A34D4F-982E-4297-9E5B-58AF2B7EAA5D}"/>
    <cellStyle name="Normal 3 11 24 2 2 2 12 2" xfId="17412" xr:uid="{CB9BFD20-ED4D-4118-8F45-B50E39BEA2C2}"/>
    <cellStyle name="Normal 3 11 24 2 2 2 13" xfId="17413" xr:uid="{C88D1D3A-D82E-445E-B6D1-41F4939D52A0}"/>
    <cellStyle name="Normal 3 11 24 2 2 2 14" xfId="17414" xr:uid="{0C8041E6-569F-42FB-993D-5EE44578DBD3}"/>
    <cellStyle name="Normal 3 11 24 2 2 2 15" xfId="17415" xr:uid="{8320E303-4023-4B76-8C28-2BF73AE21A06}"/>
    <cellStyle name="Normal 3 11 24 2 2 2 2" xfId="17416" xr:uid="{2192E1E1-7F48-4B6F-887F-13557012B058}"/>
    <cellStyle name="Normal 3 11 24 2 2 2 2 2" xfId="17417" xr:uid="{93BA7687-EA7E-43CA-B592-99CC8546A2E8}"/>
    <cellStyle name="Normal 3 11 24 2 2 2 2 2 2" xfId="17418" xr:uid="{5EA1445F-C373-492B-8FB8-B47FE7CCE3BD}"/>
    <cellStyle name="Normal 3 11 24 2 2 2 2 2 2 2" xfId="17419" xr:uid="{5B2E64DF-C9CA-4D64-8A5B-C40F235EC55B}"/>
    <cellStyle name="Normal 3 11 24 2 2 2 2 2 2 2 2" xfId="17420" xr:uid="{CC16BEF0-C14D-43BD-943A-57208D9B87AE}"/>
    <cellStyle name="Normal 3 11 24 2 2 2 2 2 2 2 2 2" xfId="17421" xr:uid="{4F99146F-0418-4582-A21A-3C30A2DDC8B5}"/>
    <cellStyle name="Normal 3 11 24 2 2 2 2 2 2 2 3" xfId="17422" xr:uid="{8FFEEB9D-0874-4F3E-A554-BB285ECAFEBA}"/>
    <cellStyle name="Normal 3 11 24 2 2 2 2 2 2 2 4" xfId="17423" xr:uid="{64162E1A-DEF6-4C68-9832-31AF0686F39B}"/>
    <cellStyle name="Normal 3 11 24 2 2 2 2 2 2 2 5" xfId="17424" xr:uid="{3BBB5F08-974A-49C3-BD55-DED482F78FB1}"/>
    <cellStyle name="Normal 3 11 24 2 2 2 2 2 2 3" xfId="17425" xr:uid="{2EC9BF61-AE38-41F3-B790-DC97EFE7C23E}"/>
    <cellStyle name="Normal 3 11 24 2 2 2 2 2 2 3 2" xfId="17426" xr:uid="{CB4B220B-708A-4694-B255-B6EE59729B7A}"/>
    <cellStyle name="Normal 3 11 24 2 2 2 2 2 2 4" xfId="17427" xr:uid="{3FB29262-CE20-48B5-9544-9791B0DBC6C1}"/>
    <cellStyle name="Normal 3 11 24 2 2 2 2 2 2 5" xfId="17428" xr:uid="{44B047F6-6F32-4530-A0E0-50C5B745F5BA}"/>
    <cellStyle name="Normal 3 11 24 2 2 2 2 2 3" xfId="17429" xr:uid="{0F0F7AEC-257F-45D7-A213-ECF6D6FFDAEB}"/>
    <cellStyle name="Normal 3 11 24 2 2 2 2 2 4" xfId="17430" xr:uid="{99F7C041-D7BB-435E-8E41-494A9AC33AB9}"/>
    <cellStyle name="Normal 3 11 24 2 2 2 2 2 5" xfId="17431" xr:uid="{C2DBC7EA-0E12-4AC2-83A1-74C33BD2E75B}"/>
    <cellStyle name="Normal 3 11 24 2 2 2 2 2 6" xfId="17432" xr:uid="{3AFC083A-D0C1-48DB-92D0-B4E455A752D4}"/>
    <cellStyle name="Normal 3 11 24 2 2 2 2 2 6 2" xfId="17433" xr:uid="{6B6C1386-5689-4EEB-B437-448192FB648E}"/>
    <cellStyle name="Normal 3 11 24 2 2 2 2 2 7" xfId="17434" xr:uid="{8139E1E6-2F6D-47F9-8B83-9AB9B9DE8ED4}"/>
    <cellStyle name="Normal 3 11 24 2 2 2 2 2 8" xfId="17435" xr:uid="{4CCCE43D-A340-4963-81FC-648FE1AF6C0A}"/>
    <cellStyle name="Normal 3 11 24 2 2 2 2 2 9" xfId="17436" xr:uid="{DE463772-B408-438D-AB89-BFAF75A888F7}"/>
    <cellStyle name="Normal 3 11 24 2 2 2 2 3" xfId="17437" xr:uid="{873E89F9-0D36-4076-8B6B-26C04CD4D89B}"/>
    <cellStyle name="Normal 3 11 24 2 2 2 2 3 2" xfId="17438" xr:uid="{9C9A2585-458F-414A-84CD-3E948BDE884A}"/>
    <cellStyle name="Normal 3 11 24 2 2 2 2 3 2 2" xfId="17439" xr:uid="{DE63690A-6440-464E-8436-BF75DAE461CD}"/>
    <cellStyle name="Normal 3 11 24 2 2 2 2 3 2 2 2" xfId="17440" xr:uid="{E9D25E55-6DB4-48F3-BC3A-FE2D79AA68DE}"/>
    <cellStyle name="Normal 3 11 24 2 2 2 2 3 2 3" xfId="17441" xr:uid="{C7B404D9-DFFC-4A67-A727-5DFA74024348}"/>
    <cellStyle name="Normal 3 11 24 2 2 2 2 3 2 4" xfId="17442" xr:uid="{6F56EA78-C5A5-4058-81DD-F7F8363C5F5E}"/>
    <cellStyle name="Normal 3 11 24 2 2 2 2 3 2 5" xfId="17443" xr:uid="{754E1E1B-1A2B-4957-BFE9-26C055154412}"/>
    <cellStyle name="Normal 3 11 24 2 2 2 2 3 3" xfId="17444" xr:uid="{64909729-B6AB-4E23-8F65-CD651E3BBD89}"/>
    <cellStyle name="Normal 3 11 24 2 2 2 2 3 3 2" xfId="17445" xr:uid="{3A7FFF83-4250-4CAC-8BA6-3767A36DE150}"/>
    <cellStyle name="Normal 3 11 24 2 2 2 2 3 4" xfId="17446" xr:uid="{C0AC0C1E-0AB1-4158-BA23-38C3E0F0FF61}"/>
    <cellStyle name="Normal 3 11 24 2 2 2 2 3 5" xfId="17447" xr:uid="{7C78B445-6407-493F-8BBD-BE65A81E93D4}"/>
    <cellStyle name="Normal 3 11 24 2 2 2 2 4" xfId="17448" xr:uid="{8041FDD1-AFD6-4C24-A92B-76169B26928D}"/>
    <cellStyle name="Normal 3 11 24 2 2 2 2 5" xfId="17449" xr:uid="{E26740C1-D024-41A2-A2D0-B9F4B9F88F96}"/>
    <cellStyle name="Normal 3 11 24 2 2 2 2 6" xfId="17450" xr:uid="{6AA49953-D025-497A-8DF7-21574F274330}"/>
    <cellStyle name="Normal 3 11 24 2 2 2 2 6 2" xfId="17451" xr:uid="{636CEF7D-66A2-42B8-9B01-332D04055BEB}"/>
    <cellStyle name="Normal 3 11 24 2 2 2 2 7" xfId="17452" xr:uid="{57BEB627-5C5C-4D5F-928D-3DAF0B9FBA1A}"/>
    <cellStyle name="Normal 3 11 24 2 2 2 2 8" xfId="17453" xr:uid="{A971D96C-4747-4FED-876E-8FB8D8D979F3}"/>
    <cellStyle name="Normal 3 11 24 2 2 2 2 9" xfId="17454" xr:uid="{2ACC0B99-4F06-4CEE-8FE7-EB7DC2E3B8C6}"/>
    <cellStyle name="Normal 3 11 24 2 2 2 3" xfId="17455" xr:uid="{C93EE047-DC2F-4247-98E7-5D86F1D17000}"/>
    <cellStyle name="Normal 3 11 24 2 2 2 3 2" xfId="17456" xr:uid="{F85AE311-3F7D-4BB4-B7BA-280FFA008CED}"/>
    <cellStyle name="Normal 3 11 24 2 2 2 3 3" xfId="17457" xr:uid="{D8A5931F-0E2A-45CB-8261-A56AE8F3FCAC}"/>
    <cellStyle name="Normal 3 11 24 2 2 2 4" xfId="17458" xr:uid="{2FA6925C-7E5A-4A63-9228-E5CCED5E631B}"/>
    <cellStyle name="Normal 3 11 24 2 2 2 4 2" xfId="17459" xr:uid="{24588149-CAFF-46A7-9532-620011FA59A9}"/>
    <cellStyle name="Normal 3 11 24 2 2 2 4 3" xfId="17460" xr:uid="{4FB35BF9-9FFF-4D4C-AF73-0D4443E1A316}"/>
    <cellStyle name="Normal 3 11 24 2 2 2 5" xfId="17461" xr:uid="{CFA86F66-66C2-4197-8B92-659A77066CFA}"/>
    <cellStyle name="Normal 3 11 24 2 2 2 5 2" xfId="17462" xr:uid="{B7050C9B-2244-4947-8B94-87B035B51FA9}"/>
    <cellStyle name="Normal 3 11 24 2 2 2 5 3" xfId="17463" xr:uid="{FFCFE61F-8B6A-4331-95D8-9D41D463FF6A}"/>
    <cellStyle name="Normal 3 11 24 2 2 2 6" xfId="17464" xr:uid="{651E82C7-20AA-4227-B661-D3DD7D4ADCD2}"/>
    <cellStyle name="Normal 3 11 24 2 2 2 6 2" xfId="17465" xr:uid="{57B331F7-D48A-4F59-A686-C729AE0D721D}"/>
    <cellStyle name="Normal 3 11 24 2 2 2 6 3" xfId="17466" xr:uid="{B878FC5B-E2A4-4C8F-ACFA-1264DB8A9324}"/>
    <cellStyle name="Normal 3 11 24 2 2 2 7" xfId="17467" xr:uid="{D65AD07F-9A00-412F-A5E6-4A031D3E3E72}"/>
    <cellStyle name="Normal 3 11 24 2 2 2 7 2" xfId="17468" xr:uid="{66EAB736-5D86-4520-807A-798F0D3A3565}"/>
    <cellStyle name="Normal 3 11 24 2 2 2 7 3" xfId="17469" xr:uid="{15006935-40D4-49CA-A714-EC8F934BFA40}"/>
    <cellStyle name="Normal 3 11 24 2 2 2 8" xfId="17470" xr:uid="{71B9B4E9-4C12-4DFA-B010-E1E400F01D18}"/>
    <cellStyle name="Normal 3 11 24 2 2 2 8 2" xfId="17471" xr:uid="{8F1AFA4C-DC51-4E72-A180-B333D6B0B3CD}"/>
    <cellStyle name="Normal 3 11 24 2 2 2 8 2 2" xfId="17472" xr:uid="{E4E8E28A-8B7E-4130-8AF2-0AE48A157CA3}"/>
    <cellStyle name="Normal 3 11 24 2 2 2 8 2 2 2" xfId="17473" xr:uid="{BECE8DEF-7DB6-4C6E-A259-87C292A3BE31}"/>
    <cellStyle name="Normal 3 11 24 2 2 2 8 2 3" xfId="17474" xr:uid="{3C990FB4-A572-4299-9DDA-D6873AFFA939}"/>
    <cellStyle name="Normal 3 11 24 2 2 2 8 2 4" xfId="17475" xr:uid="{0A3A479C-7762-44E9-B38D-F1BF510FB2C8}"/>
    <cellStyle name="Normal 3 11 24 2 2 2 8 2 5" xfId="17476" xr:uid="{A3856F49-71A9-4930-8ABC-4B2D30733898}"/>
    <cellStyle name="Normal 3 11 24 2 2 2 8 3" xfId="17477" xr:uid="{75D51E8D-0A6C-4147-BEAC-3D6492F32F5E}"/>
    <cellStyle name="Normal 3 11 24 2 2 2 8 3 2" xfId="17478" xr:uid="{103389BC-BBDE-453D-B08F-78058134AFE0}"/>
    <cellStyle name="Normal 3 11 24 2 2 2 8 4" xfId="17479" xr:uid="{E1CA7332-89F5-4EB0-81D8-9F2CF32495CD}"/>
    <cellStyle name="Normal 3 11 24 2 2 2 8 5" xfId="17480" xr:uid="{2F6BAB04-EF30-43B5-86F1-CB472D5C8BF8}"/>
    <cellStyle name="Normal 3 11 24 2 2 2 9" xfId="17481" xr:uid="{3F615712-5017-4EDF-BF63-98E878D51F12}"/>
    <cellStyle name="Normal 3 11 24 2 2 3" xfId="17482" xr:uid="{CEE6711F-93E1-46CA-8370-DC04CFD8A3EA}"/>
    <cellStyle name="Normal 3 11 24 2 2 3 2" xfId="17483" xr:uid="{8BF2EC6A-B4CF-4742-989A-35BE74868426}"/>
    <cellStyle name="Normal 3 11 24 2 2 3 3" xfId="17484" xr:uid="{B0386929-206E-44A6-931F-833A6F1FF041}"/>
    <cellStyle name="Normal 3 11 24 2 2 4" xfId="17485" xr:uid="{F226F2D6-99EF-449D-9991-FD4138A24B43}"/>
    <cellStyle name="Normal 3 11 24 2 2 4 2" xfId="17486" xr:uid="{D0253CC0-1C2A-4F33-8EB3-490222B7880A}"/>
    <cellStyle name="Normal 3 11 24 2 2 4 2 2" xfId="17487" xr:uid="{FCCED00B-40FC-4CE0-ADA0-31DBE7E04671}"/>
    <cellStyle name="Normal 3 11 24 2 2 4 2 2 2" xfId="17488" xr:uid="{365FD922-C922-4D1F-B0DA-A404BE3EE0FB}"/>
    <cellStyle name="Normal 3 11 24 2 2 4 2 2 2 2" xfId="17489" xr:uid="{38F43422-F61D-469D-BA34-382C7BCA28F5}"/>
    <cellStyle name="Normal 3 11 24 2 2 4 2 2 2 2 2" xfId="17490" xr:uid="{9447DACB-E111-4E93-8416-0E2222918F2E}"/>
    <cellStyle name="Normal 3 11 24 2 2 4 2 2 2 3" xfId="17491" xr:uid="{55B45BA5-4BE7-4361-8AA3-499EAE8A8823}"/>
    <cellStyle name="Normal 3 11 24 2 2 4 2 2 2 4" xfId="17492" xr:uid="{E0D7BAA3-83DF-422F-90D6-E8D9AE63E6A6}"/>
    <cellStyle name="Normal 3 11 24 2 2 4 2 2 2 5" xfId="17493" xr:uid="{F1392060-0CA3-4488-A313-D7808C372EAD}"/>
    <cellStyle name="Normal 3 11 24 2 2 4 2 2 3" xfId="17494" xr:uid="{053371E0-D138-4768-A797-F851B679D908}"/>
    <cellStyle name="Normal 3 11 24 2 2 4 2 2 3 2" xfId="17495" xr:uid="{9F3726D4-FDE2-475D-9EB8-233FE76F9E62}"/>
    <cellStyle name="Normal 3 11 24 2 2 4 2 2 4" xfId="17496" xr:uid="{80E891E7-177E-40A3-941A-8EF99390E1DD}"/>
    <cellStyle name="Normal 3 11 24 2 2 4 2 2 5" xfId="17497" xr:uid="{B9E91C81-DF3B-41E8-8945-0E614903A074}"/>
    <cellStyle name="Normal 3 11 24 2 2 4 2 3" xfId="17498" xr:uid="{F0ED4FC3-46EA-440D-AB84-E1B98A5848D5}"/>
    <cellStyle name="Normal 3 11 24 2 2 4 2 4" xfId="17499" xr:uid="{C9727CE2-723F-4C42-8C1B-B66968D1E0C8}"/>
    <cellStyle name="Normal 3 11 24 2 2 4 2 5" xfId="17500" xr:uid="{B9341A55-1E7B-4CE4-BAC1-85539EEA04FB}"/>
    <cellStyle name="Normal 3 11 24 2 2 4 2 6" xfId="17501" xr:uid="{F331D784-794D-446F-8B46-C14345BEF98A}"/>
    <cellStyle name="Normal 3 11 24 2 2 4 2 6 2" xfId="17502" xr:uid="{D99CFD67-9AFD-451C-AB4C-5E7C5B208054}"/>
    <cellStyle name="Normal 3 11 24 2 2 4 2 7" xfId="17503" xr:uid="{928A7C4A-D444-42CC-9438-9E2B5E777B6C}"/>
    <cellStyle name="Normal 3 11 24 2 2 4 2 8" xfId="17504" xr:uid="{6178F778-97E3-43BA-9316-81FBB4DAD23E}"/>
    <cellStyle name="Normal 3 11 24 2 2 4 2 9" xfId="17505" xr:uid="{9395A6B0-4A70-4008-9871-F188611F92BE}"/>
    <cellStyle name="Normal 3 11 24 2 2 4 3" xfId="17506" xr:uid="{ABB5E03F-CE1B-416F-854E-F2D693BE0A5E}"/>
    <cellStyle name="Normal 3 11 24 2 2 4 3 2" xfId="17507" xr:uid="{992F6933-C14A-440E-907E-A40C61852B10}"/>
    <cellStyle name="Normal 3 11 24 2 2 4 3 2 2" xfId="17508" xr:uid="{E9DAC310-018D-47EA-9B3B-121E6E4628E2}"/>
    <cellStyle name="Normal 3 11 24 2 2 4 3 2 2 2" xfId="17509" xr:uid="{6AE0A259-A43A-440C-8392-FC32FD21B518}"/>
    <cellStyle name="Normal 3 11 24 2 2 4 3 2 3" xfId="17510" xr:uid="{4C3453A5-8BE2-435B-B1E5-B3625D637D17}"/>
    <cellStyle name="Normal 3 11 24 2 2 4 3 2 4" xfId="17511" xr:uid="{04A084A6-C474-4106-8DBB-5007D3243635}"/>
    <cellStyle name="Normal 3 11 24 2 2 4 3 2 5" xfId="17512" xr:uid="{55502970-E40B-41BF-BC9A-44F13D24DD52}"/>
    <cellStyle name="Normal 3 11 24 2 2 4 3 3" xfId="17513" xr:uid="{8FC7FA15-AC43-461B-B28A-77B80A10C8C8}"/>
    <cellStyle name="Normal 3 11 24 2 2 4 3 3 2" xfId="17514" xr:uid="{742B4821-5EFE-4BF5-9F85-E1E531A68EF8}"/>
    <cellStyle name="Normal 3 11 24 2 2 4 3 4" xfId="17515" xr:uid="{9C34796F-2834-4CA2-BA3F-2F96213F2DF5}"/>
    <cellStyle name="Normal 3 11 24 2 2 4 3 5" xfId="17516" xr:uid="{D1E76500-E453-4E7C-8D40-41ADEF5B00C8}"/>
    <cellStyle name="Normal 3 11 24 2 2 4 4" xfId="17517" xr:uid="{7259340C-8E8C-4704-BF60-C70DC7C22482}"/>
    <cellStyle name="Normal 3 11 24 2 2 4 5" xfId="17518" xr:uid="{6B21ABE0-362D-415F-B7E6-FAA232FA6596}"/>
    <cellStyle name="Normal 3 11 24 2 2 4 6" xfId="17519" xr:uid="{222B1343-1CDE-4C5C-8902-1ADE4E3F179B}"/>
    <cellStyle name="Normal 3 11 24 2 2 4 6 2" xfId="17520" xr:uid="{A9A27B56-894B-4351-BC0D-8092B6B90AC5}"/>
    <cellStyle name="Normal 3 11 24 2 2 4 7" xfId="17521" xr:uid="{A972489F-057F-4C20-98D3-A15369F4CB88}"/>
    <cellStyle name="Normal 3 11 24 2 2 4 8" xfId="17522" xr:uid="{646ACCA0-E568-457E-B950-3FA0F022E352}"/>
    <cellStyle name="Normal 3 11 24 2 2 4 9" xfId="17523" xr:uid="{E842CD5E-D024-4232-9147-21AB4A103586}"/>
    <cellStyle name="Normal 3 11 24 2 2 5" xfId="17524" xr:uid="{6B49D48E-16E5-4DC5-915E-60CBCDC3D5F8}"/>
    <cellStyle name="Normal 3 11 24 2 2 6" xfId="17525" xr:uid="{8DBB0B2D-00C3-4313-933D-2839E9646030}"/>
    <cellStyle name="Normal 3 11 24 2 2 7" xfId="17526" xr:uid="{9DEABEBF-9C43-41E0-AFDC-7179DD60B9C7}"/>
    <cellStyle name="Normal 3 11 24 2 2 8" xfId="17527" xr:uid="{D8C3386B-8906-4B94-A291-22C365D60741}"/>
    <cellStyle name="Normal 3 11 24 2 2 9" xfId="17528" xr:uid="{3CBA16CB-3D78-4ACB-BBD0-146F1BAA3B2F}"/>
    <cellStyle name="Normal 3 11 24 2 2 9 2" xfId="17529" xr:uid="{902FD959-25B7-49EF-BA37-34659480A250}"/>
    <cellStyle name="Normal 3 11 24 2 2 9 2 2" xfId="17530" xr:uid="{AF973AB8-241C-4D0E-94B5-F0304AF695F5}"/>
    <cellStyle name="Normal 3 11 24 2 2 9 2 2 2" xfId="17531" xr:uid="{36A2EE58-8193-4DCE-925A-7ACC17600431}"/>
    <cellStyle name="Normal 3 11 24 2 2 9 2 3" xfId="17532" xr:uid="{F8E87BEC-1C8F-43A8-965E-9616426DC600}"/>
    <cellStyle name="Normal 3 11 24 2 2 9 2 4" xfId="17533" xr:uid="{FAC27BD7-A643-4EDD-BFAE-7542D73E4013}"/>
    <cellStyle name="Normal 3 11 24 2 2 9 2 5" xfId="17534" xr:uid="{BB4275CC-999C-4F4E-BF5F-0F53A23C8EE8}"/>
    <cellStyle name="Normal 3 11 24 2 2 9 3" xfId="17535" xr:uid="{0A0A0453-3887-4319-8092-42555FCB8925}"/>
    <cellStyle name="Normal 3 11 24 2 2 9 3 2" xfId="17536" xr:uid="{8A75959E-7A64-40BC-89C8-64B8DD2229A6}"/>
    <cellStyle name="Normal 3 11 24 2 2 9 4" xfId="17537" xr:uid="{7D67F910-4D35-4E2F-94AF-57D959FFB3A5}"/>
    <cellStyle name="Normal 3 11 24 2 2 9 5" xfId="17538" xr:uid="{BAA68790-EE3D-4132-98AE-7809EECB851C}"/>
    <cellStyle name="Normal 3 11 24 2 3" xfId="17539" xr:uid="{D72960CB-C0C0-46BD-8C6D-5729FD6AA4B6}"/>
    <cellStyle name="Normal 3 11 24 2 3 10" xfId="17540" xr:uid="{906274BC-A114-4FE6-886A-E1F9B212BEC6}"/>
    <cellStyle name="Normal 3 11 24 2 3 11" xfId="17541" xr:uid="{6B146D85-8110-4DBF-90B5-0EEB99A826A6}"/>
    <cellStyle name="Normal 3 11 24 2 3 12" xfId="17542" xr:uid="{28FC7E2A-720A-4E36-B20F-85DC31706624}"/>
    <cellStyle name="Normal 3 11 24 2 3 12 2" xfId="17543" xr:uid="{C4325766-A0EE-484A-98E9-449850205D2E}"/>
    <cellStyle name="Normal 3 11 24 2 3 13" xfId="17544" xr:uid="{8D8026F5-CCC1-4DAF-8BA5-F535764DF2C9}"/>
    <cellStyle name="Normal 3 11 24 2 3 14" xfId="17545" xr:uid="{427D7DED-73D7-49A0-B7B8-18D31A6D176B}"/>
    <cellStyle name="Normal 3 11 24 2 3 15" xfId="17546" xr:uid="{AE683E6A-FE28-4994-8A6F-EF1FB822569E}"/>
    <cellStyle name="Normal 3 11 24 2 3 2" xfId="17547" xr:uid="{7BCA3163-A9CD-4735-B794-319587A6209D}"/>
    <cellStyle name="Normal 3 11 24 2 3 2 2" xfId="17548" xr:uid="{9C9516BC-C5AB-4324-91C8-00412EDBB1BF}"/>
    <cellStyle name="Normal 3 11 24 2 3 2 2 2" xfId="17549" xr:uid="{AC75A2D7-6669-4125-8C08-67EE83488B77}"/>
    <cellStyle name="Normal 3 11 24 2 3 2 2 2 2" xfId="17550" xr:uid="{26E0F2DA-696C-494B-9D8B-E5CC9B104C03}"/>
    <cellStyle name="Normal 3 11 24 2 3 2 2 2 2 2" xfId="17551" xr:uid="{508E307B-9F42-45B3-A162-D75FED442593}"/>
    <cellStyle name="Normal 3 11 24 2 3 2 2 2 2 2 2" xfId="17552" xr:uid="{3D4A32CF-5775-401B-9673-996022C1A136}"/>
    <cellStyle name="Normal 3 11 24 2 3 2 2 2 2 3" xfId="17553" xr:uid="{906520DA-B898-41A6-A326-F74AF5D7D53B}"/>
    <cellStyle name="Normal 3 11 24 2 3 2 2 2 2 4" xfId="17554" xr:uid="{51385512-D811-4F7F-8B19-DF39A3ABA624}"/>
    <cellStyle name="Normal 3 11 24 2 3 2 2 2 2 5" xfId="17555" xr:uid="{AE62EC39-E3E6-4D2B-AE9A-DA13D933B1D5}"/>
    <cellStyle name="Normal 3 11 24 2 3 2 2 2 3" xfId="17556" xr:uid="{A8C51A1F-0B62-4989-84E3-5E465208BDF3}"/>
    <cellStyle name="Normal 3 11 24 2 3 2 2 2 3 2" xfId="17557" xr:uid="{D3C1269C-80A2-44BB-88A7-8D8BE843466B}"/>
    <cellStyle name="Normal 3 11 24 2 3 2 2 2 4" xfId="17558" xr:uid="{F6DDBFC4-6B3F-4D0A-828B-B339FBAE57EB}"/>
    <cellStyle name="Normal 3 11 24 2 3 2 2 2 5" xfId="17559" xr:uid="{026F97C1-1642-4E21-9DF3-EDE775E2D7D1}"/>
    <cellStyle name="Normal 3 11 24 2 3 2 2 3" xfId="17560" xr:uid="{00F9BA4B-0332-47F1-A3DE-B5B2859F87E7}"/>
    <cellStyle name="Normal 3 11 24 2 3 2 2 4" xfId="17561" xr:uid="{777C0A5F-1D25-468B-8443-3FF73D7F6660}"/>
    <cellStyle name="Normal 3 11 24 2 3 2 2 5" xfId="17562" xr:uid="{62637F53-95F7-47AF-A0B2-62B8A0A2D217}"/>
    <cellStyle name="Normal 3 11 24 2 3 2 2 6" xfId="17563" xr:uid="{397A0858-2BCC-400F-9F02-E5B56FE3E991}"/>
    <cellStyle name="Normal 3 11 24 2 3 2 2 6 2" xfId="17564" xr:uid="{4C9262A1-4C43-4A2D-B90F-5A5EF98A7AE4}"/>
    <cellStyle name="Normal 3 11 24 2 3 2 2 7" xfId="17565" xr:uid="{B9297B74-DD47-411E-B4C3-D217C577813F}"/>
    <cellStyle name="Normal 3 11 24 2 3 2 2 8" xfId="17566" xr:uid="{62CE5F1A-A3F5-4A21-8F7E-5AC4F71F1D40}"/>
    <cellStyle name="Normal 3 11 24 2 3 2 2 9" xfId="17567" xr:uid="{EBD97193-500E-4D0F-990E-A75104D4E5CF}"/>
    <cellStyle name="Normal 3 11 24 2 3 2 3" xfId="17568" xr:uid="{20552A98-159A-418B-82D5-9BB57E05B578}"/>
    <cellStyle name="Normal 3 11 24 2 3 2 3 2" xfId="17569" xr:uid="{C2E1C78E-AFB9-49A5-8408-3F983AD8435F}"/>
    <cellStyle name="Normal 3 11 24 2 3 2 3 2 2" xfId="17570" xr:uid="{CA5E5C21-518B-4C47-92C5-4E2F4978AD02}"/>
    <cellStyle name="Normal 3 11 24 2 3 2 3 2 2 2" xfId="17571" xr:uid="{5FC6CF94-DCBC-4B2B-A7D8-973257685E8D}"/>
    <cellStyle name="Normal 3 11 24 2 3 2 3 2 3" xfId="17572" xr:uid="{FB3D73E8-E45E-4093-8459-436B8A49DB66}"/>
    <cellStyle name="Normal 3 11 24 2 3 2 3 2 4" xfId="17573" xr:uid="{B0FBAC69-1C76-47F5-AA82-92DE4506CF0D}"/>
    <cellStyle name="Normal 3 11 24 2 3 2 3 2 5" xfId="17574" xr:uid="{424AD5DE-12D4-40AC-B996-CD40D109CC2F}"/>
    <cellStyle name="Normal 3 11 24 2 3 2 3 3" xfId="17575" xr:uid="{2A7D001F-05F9-4047-B829-ABACBE138AF9}"/>
    <cellStyle name="Normal 3 11 24 2 3 2 3 3 2" xfId="17576" xr:uid="{ED6470E3-7445-44F8-9BE5-94D7FE5D4188}"/>
    <cellStyle name="Normal 3 11 24 2 3 2 3 4" xfId="17577" xr:uid="{021A6602-FE58-4DF4-B645-73AF91E01018}"/>
    <cellStyle name="Normal 3 11 24 2 3 2 3 5" xfId="17578" xr:uid="{D8BC000D-12BC-4C19-9F0B-D94951F8C47E}"/>
    <cellStyle name="Normal 3 11 24 2 3 2 4" xfId="17579" xr:uid="{862CA4AD-8D99-4276-B3C6-48E7E6CE599E}"/>
    <cellStyle name="Normal 3 11 24 2 3 2 5" xfId="17580" xr:uid="{E23AFACB-D574-4867-AEE5-F2E1D9046527}"/>
    <cellStyle name="Normal 3 11 24 2 3 2 6" xfId="17581" xr:uid="{28D077C3-1BAE-4355-B938-6627797216AD}"/>
    <cellStyle name="Normal 3 11 24 2 3 2 6 2" xfId="17582" xr:uid="{21755AC0-D7D3-4246-A00D-0992C7488F36}"/>
    <cellStyle name="Normal 3 11 24 2 3 2 7" xfId="17583" xr:uid="{FF7108B3-CA21-454D-B552-7A4BF5C4E774}"/>
    <cellStyle name="Normal 3 11 24 2 3 2 8" xfId="17584" xr:uid="{FF2495E7-15F8-43DA-AB19-540F5F3373BE}"/>
    <cellStyle name="Normal 3 11 24 2 3 2 9" xfId="17585" xr:uid="{22DE8CDB-1B3B-4CAC-9D4F-D420697F3521}"/>
    <cellStyle name="Normal 3 11 24 2 3 3" xfId="17586" xr:uid="{3A43391D-F48B-4726-B5FF-6BAE7F4FB02A}"/>
    <cellStyle name="Normal 3 11 24 2 3 4" xfId="17587" xr:uid="{ABF78C2A-8FC5-4131-B4B8-377BA8C88BAF}"/>
    <cellStyle name="Normal 3 11 24 2 3 5" xfId="17588" xr:uid="{B3859B6A-DCA5-49A5-BC2D-C0BF6D220951}"/>
    <cellStyle name="Normal 3 11 24 2 3 6" xfId="17589" xr:uid="{60864077-6873-4C7F-92ED-7DDBA3759602}"/>
    <cellStyle name="Normal 3 11 24 2 3 7" xfId="17590" xr:uid="{C0C7BCFD-629C-419B-AED0-893604150810}"/>
    <cellStyle name="Normal 3 11 24 2 3 8" xfId="17591" xr:uid="{B67EAF87-29B3-4A96-8994-985782961E8D}"/>
    <cellStyle name="Normal 3 11 24 2 3 8 2" xfId="17592" xr:uid="{7F78E72C-060C-48C6-9083-46BC5D36E00B}"/>
    <cellStyle name="Normal 3 11 24 2 3 8 2 2" xfId="17593" xr:uid="{C6AC5EE6-E2BA-4CA1-93EE-D9AF8A1954D4}"/>
    <cellStyle name="Normal 3 11 24 2 3 8 2 2 2" xfId="17594" xr:uid="{953D16CF-92E0-4797-ADAC-2F80389294C4}"/>
    <cellStyle name="Normal 3 11 24 2 3 8 2 3" xfId="17595" xr:uid="{67802988-301A-419C-87D6-1CB5833698F3}"/>
    <cellStyle name="Normal 3 11 24 2 3 8 2 4" xfId="17596" xr:uid="{EA1B402A-E5F6-4AD6-A9A9-0CAC34FF10AF}"/>
    <cellStyle name="Normal 3 11 24 2 3 8 2 5" xfId="17597" xr:uid="{011720A8-162B-421D-BB40-3ADAF061195E}"/>
    <cellStyle name="Normal 3 11 24 2 3 8 3" xfId="17598" xr:uid="{7DFB713F-3A23-4471-88B8-CF53BEBF0437}"/>
    <cellStyle name="Normal 3 11 24 2 3 8 3 2" xfId="17599" xr:uid="{7823A96A-F3C6-43DF-9E1E-3A12228FD0DE}"/>
    <cellStyle name="Normal 3 11 24 2 3 8 4" xfId="17600" xr:uid="{FA0DECC6-9338-4DFF-8FC8-363CB785C187}"/>
    <cellStyle name="Normal 3 11 24 2 3 8 5" xfId="17601" xr:uid="{0B17F310-D60C-4E82-A734-24B9BEC099EA}"/>
    <cellStyle name="Normal 3 11 24 2 3 9" xfId="17602" xr:uid="{E5C46A79-A4C4-4C7F-A61A-82530D756F43}"/>
    <cellStyle name="Normal 3 11 24 2 4" xfId="17603" xr:uid="{0F45DD8E-8F69-464A-B281-7AB9959B21E3}"/>
    <cellStyle name="Normal 3 11 24 2 4 2" xfId="17604" xr:uid="{08610BEB-8CF9-4BF2-A6BD-E4DA144104E6}"/>
    <cellStyle name="Normal 3 11 24 2 4 2 2" xfId="17605" xr:uid="{E47E8C47-6201-4090-8074-E46D06CE0347}"/>
    <cellStyle name="Normal 3 11 24 2 4 2 2 2" xfId="17606" xr:uid="{EF35D7B1-FAC7-4707-8B98-ADEDEDBF1375}"/>
    <cellStyle name="Normal 3 11 24 2 4 2 2 2 2" xfId="17607" xr:uid="{83C1247B-5E9A-4389-9D7C-C90E8D056EBE}"/>
    <cellStyle name="Normal 3 11 24 2 4 2 2 2 2 2" xfId="17608" xr:uid="{5C97EDE5-4B87-4EFE-8141-41001727DD8A}"/>
    <cellStyle name="Normal 3 11 24 2 4 2 2 2 3" xfId="17609" xr:uid="{208E9F1E-4B82-4663-B3D6-22638AD9258D}"/>
    <cellStyle name="Normal 3 11 24 2 4 2 2 2 4" xfId="17610" xr:uid="{E4426389-3FFA-47E7-B914-6411071984E5}"/>
    <cellStyle name="Normal 3 11 24 2 4 2 2 2 5" xfId="17611" xr:uid="{B47BE902-963A-4E40-8A76-DB4F940977CB}"/>
    <cellStyle name="Normal 3 11 24 2 4 2 2 3" xfId="17612" xr:uid="{18D2B429-03F1-4F01-80D5-631635AB68D9}"/>
    <cellStyle name="Normal 3 11 24 2 4 2 2 3 2" xfId="17613" xr:uid="{AF7FD0AF-E7C8-46B0-920A-6360C46F62B9}"/>
    <cellStyle name="Normal 3 11 24 2 4 2 2 4" xfId="17614" xr:uid="{266E0A77-65BD-4BC8-9686-CE97BC537E28}"/>
    <cellStyle name="Normal 3 11 24 2 4 2 2 5" xfId="17615" xr:uid="{E6689433-21DF-4E98-9007-77F2A65700AA}"/>
    <cellStyle name="Normal 3 11 24 2 4 2 3" xfId="17616" xr:uid="{93EAE13F-F84B-481E-AB82-FCC940F4B4BB}"/>
    <cellStyle name="Normal 3 11 24 2 4 2 4" xfId="17617" xr:uid="{9A7C7D15-CF8A-484C-B220-6C7C6666BCFA}"/>
    <cellStyle name="Normal 3 11 24 2 4 2 5" xfId="17618" xr:uid="{39454F61-2814-48EF-8DB3-504C3E9421F7}"/>
    <cellStyle name="Normal 3 11 24 2 4 2 6" xfId="17619" xr:uid="{831BAF0F-81F0-470C-95DE-C5510EE894CD}"/>
    <cellStyle name="Normal 3 11 24 2 4 2 6 2" xfId="17620" xr:uid="{59558B4C-99F0-43B8-948D-B26BDB42D9F3}"/>
    <cellStyle name="Normal 3 11 24 2 4 2 7" xfId="17621" xr:uid="{B7656D9E-E917-4B72-8146-8E4FD6F64CB7}"/>
    <cellStyle name="Normal 3 11 24 2 4 2 8" xfId="17622" xr:uid="{5EEB1564-704E-4B9E-9613-3DCDB1893D9A}"/>
    <cellStyle name="Normal 3 11 24 2 4 2 9" xfId="17623" xr:uid="{3CE76801-0CA6-401B-862B-618F2E2002A6}"/>
    <cellStyle name="Normal 3 11 24 2 4 3" xfId="17624" xr:uid="{05740C05-0CAD-40EC-8AA1-DD1A2495EB9D}"/>
    <cellStyle name="Normal 3 11 24 2 4 3 2" xfId="17625" xr:uid="{7D621316-ED6D-4719-A5C2-7AC22BA1DB5F}"/>
    <cellStyle name="Normal 3 11 24 2 4 3 2 2" xfId="17626" xr:uid="{3B0D23A8-1FC4-488F-A6BF-C4F7465CD773}"/>
    <cellStyle name="Normal 3 11 24 2 4 3 2 2 2" xfId="17627" xr:uid="{96A3D08E-9F83-4820-9011-928F884E1C4C}"/>
    <cellStyle name="Normal 3 11 24 2 4 3 2 3" xfId="17628" xr:uid="{9CBCE6C0-0E73-43B9-AA66-7960F5637019}"/>
    <cellStyle name="Normal 3 11 24 2 4 3 2 4" xfId="17629" xr:uid="{7A2AA9CB-F9C4-4886-8B41-73B9ED7C24E2}"/>
    <cellStyle name="Normal 3 11 24 2 4 3 2 5" xfId="17630" xr:uid="{4976C323-BDD3-4711-80BF-2EED2915F838}"/>
    <cellStyle name="Normal 3 11 24 2 4 3 3" xfId="17631" xr:uid="{60E4B4AB-FAFF-421C-AF52-F3B6A213FB2F}"/>
    <cellStyle name="Normal 3 11 24 2 4 3 3 2" xfId="17632" xr:uid="{668A5A7C-5EBA-4070-B2C1-58262FF4C2BC}"/>
    <cellStyle name="Normal 3 11 24 2 4 3 4" xfId="17633" xr:uid="{AE32EA0F-198C-473E-B23E-A708D89035AD}"/>
    <cellStyle name="Normal 3 11 24 2 4 3 5" xfId="17634" xr:uid="{0165661E-FF5B-44BB-97D4-C273C9EA5FE6}"/>
    <cellStyle name="Normal 3 11 24 2 4 4" xfId="17635" xr:uid="{D9573C05-6EE7-48EC-9E85-E83FFC506B9E}"/>
    <cellStyle name="Normal 3 11 24 2 4 5" xfId="17636" xr:uid="{83FA2E24-A4AD-4EE0-A7B1-E5349F516843}"/>
    <cellStyle name="Normal 3 11 24 2 4 6" xfId="17637" xr:uid="{9315FB3C-ED31-40D1-9340-2E08BE250DDB}"/>
    <cellStyle name="Normal 3 11 24 2 4 6 2" xfId="17638" xr:uid="{40769E65-5025-41C3-9869-27135BA12029}"/>
    <cellStyle name="Normal 3 11 24 2 4 7" xfId="17639" xr:uid="{F1BB54B8-7FDC-4446-AE10-7024E2855D60}"/>
    <cellStyle name="Normal 3 11 24 2 4 8" xfId="17640" xr:uid="{50E8D8F0-1A7A-4410-89F0-A8DEDA4801EE}"/>
    <cellStyle name="Normal 3 11 24 2 4 9" xfId="17641" xr:uid="{D413CCE5-9C29-4249-923D-7AA44EE2ABE6}"/>
    <cellStyle name="Normal 3 11 24 2 5" xfId="17642" xr:uid="{B6855FF3-A583-4C3A-9AD1-7C55858FC0BA}"/>
    <cellStyle name="Normal 3 11 24 2 5 2" xfId="17643" xr:uid="{28C7AFE3-670A-4B92-8ACC-0F4380832C9E}"/>
    <cellStyle name="Normal 3 11 24 2 5 3" xfId="17644" xr:uid="{44BF20A6-9354-454C-AC02-4688DAEA1BE6}"/>
    <cellStyle name="Normal 3 11 24 2 6" xfId="17645" xr:uid="{9C31C7E7-B5EA-43E4-9C97-69DD7267A900}"/>
    <cellStyle name="Normal 3 11 24 2 6 2" xfId="17646" xr:uid="{0B8A5775-0126-4A14-8B51-CEB37C07EFDC}"/>
    <cellStyle name="Normal 3 11 24 2 6 3" xfId="17647" xr:uid="{C7438A66-2FC0-4C3D-BD0B-A54AD0FD9A08}"/>
    <cellStyle name="Normal 3 11 24 2 7" xfId="17648" xr:uid="{AD830770-6297-4F6C-AAE1-952EAF72E841}"/>
    <cellStyle name="Normal 3 11 24 2 7 2" xfId="17649" xr:uid="{BA07F54E-E606-4911-9330-EC45969A0751}"/>
    <cellStyle name="Normal 3 11 24 2 7 3" xfId="17650" xr:uid="{A817A9E5-A3EB-4F41-B09C-7BF0A5C22915}"/>
    <cellStyle name="Normal 3 11 24 2 8" xfId="17651" xr:uid="{609C2159-8394-43CD-ACB4-41A14BBF151C}"/>
    <cellStyle name="Normal 3 11 24 2 8 2" xfId="17652" xr:uid="{18E94777-433A-4F3E-B573-57E14327DBA5}"/>
    <cellStyle name="Normal 3 11 24 2 8 3" xfId="17653" xr:uid="{9AC80E09-98B9-48EC-B848-AF50C73F7C32}"/>
    <cellStyle name="Normal 3 11 24 2 9" xfId="17654" xr:uid="{86BD5409-B121-4F50-A807-5AFD0BB77FCE}"/>
    <cellStyle name="Normal 3 11 24 2 9 2" xfId="17655" xr:uid="{7770D87E-3CF3-4757-8701-9E9D2231DEFA}"/>
    <cellStyle name="Normal 3 11 24 2 9 2 2" xfId="17656" xr:uid="{46CB7781-74C0-4AF0-9FC3-A845B80ABA0C}"/>
    <cellStyle name="Normal 3 11 24 2 9 2 2 2" xfId="17657" xr:uid="{EE601A47-0094-4793-8140-3110E83242D7}"/>
    <cellStyle name="Normal 3 11 24 2 9 2 3" xfId="17658" xr:uid="{7FAD2F5D-9D1A-48E0-96CB-1FD062FF23BF}"/>
    <cellStyle name="Normal 3 11 24 2 9 2 4" xfId="17659" xr:uid="{65D4DAEC-AA6F-488E-B93A-1A512F34672A}"/>
    <cellStyle name="Normal 3 11 24 2 9 2 5" xfId="17660" xr:uid="{78F2AC2A-5241-463C-84C9-C08BDD3A363E}"/>
    <cellStyle name="Normal 3 11 24 2 9 3" xfId="17661" xr:uid="{0973ABBF-E880-495E-A155-E78C551BA79F}"/>
    <cellStyle name="Normal 3 11 24 2 9 3 2" xfId="17662" xr:uid="{405DC07E-014E-4E66-B6AD-AD78BBAE82D1}"/>
    <cellStyle name="Normal 3 11 24 2 9 4" xfId="17663" xr:uid="{D53E2AAF-72FF-4C07-8F1D-05982B73BCEC}"/>
    <cellStyle name="Normal 3 11 24 2 9 5" xfId="17664" xr:uid="{BBBE006F-6AF0-45A4-A5C1-B99FB2EFCABB}"/>
    <cellStyle name="Normal 3 11 24 3" xfId="17665" xr:uid="{68AE35D7-E60B-4153-B038-9A901064B0A3}"/>
    <cellStyle name="Normal 3 11 24 3 2" xfId="17666" xr:uid="{0195E9CE-1F53-4C87-B3FE-EFFF3C4382A7}"/>
    <cellStyle name="Normal 3 11 24 3 3" xfId="17667" xr:uid="{3B8067BB-2489-4AF3-8994-6F972695F77B}"/>
    <cellStyle name="Normal 3 11 24 4" xfId="17668" xr:uid="{8DEFAAC3-B01D-4DC4-A936-EF7018448749}"/>
    <cellStyle name="Normal 3 11 24 4 10" xfId="17669" xr:uid="{89051119-36C4-477B-AEEC-9A416AA1D45E}"/>
    <cellStyle name="Normal 3 11 24 4 11" xfId="17670" xr:uid="{BDB652FF-2036-4D3C-ABA4-1047F225B845}"/>
    <cellStyle name="Normal 3 11 24 4 12" xfId="17671" xr:uid="{6B3F9E1E-05F6-466D-8A47-C8BE2AEEBE62}"/>
    <cellStyle name="Normal 3 11 24 4 12 2" xfId="17672" xr:uid="{6741F91A-3619-48E2-95AC-B159EA2EFE3C}"/>
    <cellStyle name="Normal 3 11 24 4 13" xfId="17673" xr:uid="{8AB028DF-6369-44C9-9D9E-AB1F4B7B799F}"/>
    <cellStyle name="Normal 3 11 24 4 14" xfId="17674" xr:uid="{3C7194BC-1A62-4159-AF83-E71589C2FE6A}"/>
    <cellStyle name="Normal 3 11 24 4 15" xfId="17675" xr:uid="{72A2CD1D-AC59-4F16-BED6-F148DA8119BD}"/>
    <cellStyle name="Normal 3 11 24 4 2" xfId="17676" xr:uid="{0F1E01D0-E28E-41B1-9DDA-00D944C06EE1}"/>
    <cellStyle name="Normal 3 11 24 4 2 2" xfId="17677" xr:uid="{5ADCB372-E05C-4632-8276-0BEA334685D9}"/>
    <cellStyle name="Normal 3 11 24 4 2 2 2" xfId="17678" xr:uid="{E7AB602A-DC4B-4BE3-AC7D-A1ECFAB08FF4}"/>
    <cellStyle name="Normal 3 11 24 4 2 2 2 2" xfId="17679" xr:uid="{52B78C09-C378-4F4E-B93B-B578C8B1D77D}"/>
    <cellStyle name="Normal 3 11 24 4 2 2 2 2 2" xfId="17680" xr:uid="{BD4DB44F-BC77-40AF-9C2F-960ACEB369F9}"/>
    <cellStyle name="Normal 3 11 24 4 2 2 2 2 2 2" xfId="17681" xr:uid="{30CC8694-B311-4541-9F6F-4122E37BF880}"/>
    <cellStyle name="Normal 3 11 24 4 2 2 2 2 3" xfId="17682" xr:uid="{7DEBF7F5-5046-4358-B4E9-568549CD35DC}"/>
    <cellStyle name="Normal 3 11 24 4 2 2 2 2 4" xfId="17683" xr:uid="{E0544709-D7B7-4111-9CD6-30FAD141DDF3}"/>
    <cellStyle name="Normal 3 11 24 4 2 2 2 2 5" xfId="17684" xr:uid="{25646314-301F-473B-9593-43001EA806B3}"/>
    <cellStyle name="Normal 3 11 24 4 2 2 2 3" xfId="17685" xr:uid="{8C6AC31F-A8AA-4B29-9839-E5D0290B5417}"/>
    <cellStyle name="Normal 3 11 24 4 2 2 2 3 2" xfId="17686" xr:uid="{70F29959-3382-4FAB-8417-8B26F0CBB829}"/>
    <cellStyle name="Normal 3 11 24 4 2 2 2 4" xfId="17687" xr:uid="{F96C7FBF-8862-4C8F-A91D-91031E4343C9}"/>
    <cellStyle name="Normal 3 11 24 4 2 2 2 5" xfId="17688" xr:uid="{17E919B6-D625-4BEF-A478-555FC6FC2E58}"/>
    <cellStyle name="Normal 3 11 24 4 2 2 3" xfId="17689" xr:uid="{A8F3DCEE-E83F-46D9-BE7F-E4F08ECA5B12}"/>
    <cellStyle name="Normal 3 11 24 4 2 2 4" xfId="17690" xr:uid="{244E6F12-987C-45FC-AB5F-9271BBE84663}"/>
    <cellStyle name="Normal 3 11 24 4 2 2 5" xfId="17691" xr:uid="{511DEE8C-99B5-43B0-861E-506A58CB7B0B}"/>
    <cellStyle name="Normal 3 11 24 4 2 2 6" xfId="17692" xr:uid="{B8BCB8B4-AE09-40BC-9B06-B8CAEB15D043}"/>
    <cellStyle name="Normal 3 11 24 4 2 2 6 2" xfId="17693" xr:uid="{A9749F72-6038-46C2-ACB8-D81AA94E483D}"/>
    <cellStyle name="Normal 3 11 24 4 2 2 7" xfId="17694" xr:uid="{B9DA2C8A-4BDD-4561-9C1B-2D2B4EB34CC0}"/>
    <cellStyle name="Normal 3 11 24 4 2 2 8" xfId="17695" xr:uid="{3DC33401-D160-4025-BB58-95E0E1EB2960}"/>
    <cellStyle name="Normal 3 11 24 4 2 2 9" xfId="17696" xr:uid="{E0D04CE6-4030-4398-9044-51B9D58D607A}"/>
    <cellStyle name="Normal 3 11 24 4 2 3" xfId="17697" xr:uid="{A2D6E7EA-E793-4A05-AF24-7DBE981504C5}"/>
    <cellStyle name="Normal 3 11 24 4 2 3 2" xfId="17698" xr:uid="{90F9EC5A-8AA9-44C3-8B85-D883E52F7A3F}"/>
    <cellStyle name="Normal 3 11 24 4 2 3 2 2" xfId="17699" xr:uid="{C34C7A42-5AEB-4C3B-A943-38498B038EF7}"/>
    <cellStyle name="Normal 3 11 24 4 2 3 2 2 2" xfId="17700" xr:uid="{58E6D23E-4BC6-4395-81B9-601A2DA7381B}"/>
    <cellStyle name="Normal 3 11 24 4 2 3 2 3" xfId="17701" xr:uid="{6DC7A062-AA60-4515-9F3B-100A81E0138B}"/>
    <cellStyle name="Normal 3 11 24 4 2 3 2 4" xfId="17702" xr:uid="{4F13EE0A-0C2D-43BA-BB80-E03CA85D93B8}"/>
    <cellStyle name="Normal 3 11 24 4 2 3 2 5" xfId="17703" xr:uid="{3BC10A05-80FD-4AFB-AE24-8D3628B3117A}"/>
    <cellStyle name="Normal 3 11 24 4 2 3 3" xfId="17704" xr:uid="{D6884796-93D6-4591-8069-0AB021DE4BE6}"/>
    <cellStyle name="Normal 3 11 24 4 2 3 3 2" xfId="17705" xr:uid="{07456258-A223-4667-AA6E-1F0F87EC593C}"/>
    <cellStyle name="Normal 3 11 24 4 2 3 4" xfId="17706" xr:uid="{E3988B6C-092A-44FA-91FB-C0CE0DB11494}"/>
    <cellStyle name="Normal 3 11 24 4 2 3 5" xfId="17707" xr:uid="{AE83CF3C-6A71-4EBE-8533-78DB0A92B344}"/>
    <cellStyle name="Normal 3 11 24 4 2 4" xfId="17708" xr:uid="{DB6068C6-FC16-4D1A-85DD-65C4489EC1CF}"/>
    <cellStyle name="Normal 3 11 24 4 2 5" xfId="17709" xr:uid="{D1101DDC-892E-4ED7-80D7-E005512F29D3}"/>
    <cellStyle name="Normal 3 11 24 4 2 6" xfId="17710" xr:uid="{B261A6CB-0565-4ABD-BFF4-534B8BCC2730}"/>
    <cellStyle name="Normal 3 11 24 4 2 6 2" xfId="17711" xr:uid="{ECA1554B-6281-44AD-BE06-1D19753894FD}"/>
    <cellStyle name="Normal 3 11 24 4 2 7" xfId="17712" xr:uid="{241875F4-8075-4A83-8737-A3366A04AE0D}"/>
    <cellStyle name="Normal 3 11 24 4 2 8" xfId="17713" xr:uid="{76C74C2E-DAA7-4C7A-9E4A-C00B1CE75DF1}"/>
    <cellStyle name="Normal 3 11 24 4 2 9" xfId="17714" xr:uid="{1F64EFB7-3527-4425-9129-A111EE96B926}"/>
    <cellStyle name="Normal 3 11 24 4 3" xfId="17715" xr:uid="{02FA6E4F-DB69-4A12-8282-5C02B64E519E}"/>
    <cellStyle name="Normal 3 11 24 4 3 2" xfId="17716" xr:uid="{6B4367FD-7EB3-478A-8CB4-793754B5CA55}"/>
    <cellStyle name="Normal 3 11 24 4 3 3" xfId="17717" xr:uid="{82ED24A9-7D1C-486C-94B4-21E0F2858F2C}"/>
    <cellStyle name="Normal 3 11 24 4 4" xfId="17718" xr:uid="{014CADFA-B81C-4EA7-BB07-4A82618FF2C3}"/>
    <cellStyle name="Normal 3 11 24 4 4 2" xfId="17719" xr:uid="{3E137CD4-E15E-4D95-AF45-9779AD0833D3}"/>
    <cellStyle name="Normal 3 11 24 4 4 3" xfId="17720" xr:uid="{007DB33A-6637-4B7E-94FD-B1B255251A23}"/>
    <cellStyle name="Normal 3 11 24 4 5" xfId="17721" xr:uid="{F98A784B-3CD9-4786-960E-72EC10500707}"/>
    <cellStyle name="Normal 3 11 24 4 5 2" xfId="17722" xr:uid="{5D568CA2-FC7B-43B2-8890-DBE0DAF76869}"/>
    <cellStyle name="Normal 3 11 24 4 5 3" xfId="17723" xr:uid="{E3C55DE6-05F4-4902-A74D-9127AB7E8719}"/>
    <cellStyle name="Normal 3 11 24 4 6" xfId="17724" xr:uid="{195CF2D6-24DC-42FD-9E35-AB73BA1F2D89}"/>
    <cellStyle name="Normal 3 11 24 4 6 2" xfId="17725" xr:uid="{6524B45B-2293-41C1-A1AE-421E3C7E4BD6}"/>
    <cellStyle name="Normal 3 11 24 4 6 3" xfId="17726" xr:uid="{582FE070-5303-45EA-88B0-7EAB2121F5C4}"/>
    <cellStyle name="Normal 3 11 24 4 7" xfId="17727" xr:uid="{4276CC1A-1BDB-4855-990F-7B805756FDB2}"/>
    <cellStyle name="Normal 3 11 24 4 7 2" xfId="17728" xr:uid="{9F9AEA5B-9E21-4169-B83C-E3636893108D}"/>
    <cellStyle name="Normal 3 11 24 4 7 3" xfId="17729" xr:uid="{A58B6280-2F52-4998-88B7-291D6C37F3E5}"/>
    <cellStyle name="Normal 3 11 24 4 8" xfId="17730" xr:uid="{E911EC5A-2E99-4525-A648-6D57B1F2204A}"/>
    <cellStyle name="Normal 3 11 24 4 8 2" xfId="17731" xr:uid="{1BC7D156-3990-4494-BBC0-F8AED0860A0E}"/>
    <cellStyle name="Normal 3 11 24 4 8 2 2" xfId="17732" xr:uid="{F18F8C45-B2B0-461D-9437-A2613DB4B6FF}"/>
    <cellStyle name="Normal 3 11 24 4 8 2 2 2" xfId="17733" xr:uid="{94300D11-EEB7-440A-BC7C-901F0A96B25C}"/>
    <cellStyle name="Normal 3 11 24 4 8 2 3" xfId="17734" xr:uid="{419C7129-509C-4914-A21B-DBB5F130FAA1}"/>
    <cellStyle name="Normal 3 11 24 4 8 2 4" xfId="17735" xr:uid="{63610C07-6238-4596-BCA4-BDAD8129B9A0}"/>
    <cellStyle name="Normal 3 11 24 4 8 2 5" xfId="17736" xr:uid="{A3D031DB-0AA2-48C9-8212-BA8592046B2D}"/>
    <cellStyle name="Normal 3 11 24 4 8 3" xfId="17737" xr:uid="{17888FF6-E500-4497-8F9A-0002B7F632D2}"/>
    <cellStyle name="Normal 3 11 24 4 8 3 2" xfId="17738" xr:uid="{BB9CA04D-3BED-456D-AFD7-B1ADA10F1CE4}"/>
    <cellStyle name="Normal 3 11 24 4 8 4" xfId="17739" xr:uid="{FAC6E894-B04A-458A-9095-CEEADB38AA99}"/>
    <cellStyle name="Normal 3 11 24 4 8 5" xfId="17740" xr:uid="{7E4FBFBF-0EFD-40AE-8C28-DE08810F85E8}"/>
    <cellStyle name="Normal 3 11 24 4 9" xfId="17741" xr:uid="{38417780-2C78-4BD2-80BB-902CC645546E}"/>
    <cellStyle name="Normal 3 11 24 5" xfId="17742" xr:uid="{F3B0C7D2-0EE0-40DA-851B-B165323C075E}"/>
    <cellStyle name="Normal 3 11 24 5 2" xfId="17743" xr:uid="{D67B84F8-F3ED-462A-87D7-028D777C499E}"/>
    <cellStyle name="Normal 3 11 24 5 3" xfId="17744" xr:uid="{C094552E-D565-49C3-8140-76A96C2D640E}"/>
    <cellStyle name="Normal 3 11 24 6" xfId="17745" xr:uid="{30522C52-2029-4D48-9895-7BE2C1F9114B}"/>
    <cellStyle name="Normal 3 11 24 6 2" xfId="17746" xr:uid="{EF9E00C4-B0A3-4D3E-AB7E-25F511E8E03D}"/>
    <cellStyle name="Normal 3 11 24 6 2 2" xfId="17747" xr:uid="{31B49EB8-BFC6-4FEF-8EB8-E995FDF77574}"/>
    <cellStyle name="Normal 3 11 24 6 2 2 2" xfId="17748" xr:uid="{A39DD211-32DF-4FA8-94B4-7C28D102583C}"/>
    <cellStyle name="Normal 3 11 24 6 2 2 2 2" xfId="17749" xr:uid="{D00F8D3C-A2F3-4141-AB39-35B04AFB63BA}"/>
    <cellStyle name="Normal 3 11 24 6 2 2 2 2 2" xfId="17750" xr:uid="{31820765-405F-4B50-98E7-1DCEEFE9627D}"/>
    <cellStyle name="Normal 3 11 24 6 2 2 2 3" xfId="17751" xr:uid="{50D17CF5-9BC2-4AF5-8456-923C934D5663}"/>
    <cellStyle name="Normal 3 11 24 6 2 2 2 4" xfId="17752" xr:uid="{3DAA8E39-875E-4372-AFF3-0A8F9DAAE49A}"/>
    <cellStyle name="Normal 3 11 24 6 2 2 2 5" xfId="17753" xr:uid="{F9048CAB-FF39-4FD3-BC90-84F6435505B0}"/>
    <cellStyle name="Normal 3 11 24 6 2 2 3" xfId="17754" xr:uid="{01883E0D-376B-4750-A78D-FBAC02F22A31}"/>
    <cellStyle name="Normal 3 11 24 6 2 2 3 2" xfId="17755" xr:uid="{D3386AFA-E8E9-4AC1-B6E1-DE24E552AB99}"/>
    <cellStyle name="Normal 3 11 24 6 2 2 4" xfId="17756" xr:uid="{A45B6B91-00F2-4E55-BCCE-58AB3C1E0122}"/>
    <cellStyle name="Normal 3 11 24 6 2 2 5" xfId="17757" xr:uid="{ABB3301D-CE1B-4FC5-A7EE-F9642395FC02}"/>
    <cellStyle name="Normal 3 11 24 6 2 3" xfId="17758" xr:uid="{0CBB6ED5-A6AA-4C3B-8BE1-CC7E1572AFA9}"/>
    <cellStyle name="Normal 3 11 24 6 2 4" xfId="17759" xr:uid="{4C6521C3-B274-4E72-8056-8988F8B55908}"/>
    <cellStyle name="Normal 3 11 24 6 2 5" xfId="17760" xr:uid="{C3247014-10FE-4F01-BE98-579CFFB0F0AE}"/>
    <cellStyle name="Normal 3 11 24 6 2 6" xfId="17761" xr:uid="{6872C7EF-30E9-49DD-82BA-0B783E45D630}"/>
    <cellStyle name="Normal 3 11 24 6 2 6 2" xfId="17762" xr:uid="{1E2D8197-D23F-40B1-8F62-EDD412270568}"/>
    <cellStyle name="Normal 3 11 24 6 2 7" xfId="17763" xr:uid="{F666C6E0-2837-4E45-9412-BE2C3533695E}"/>
    <cellStyle name="Normal 3 11 24 6 2 8" xfId="17764" xr:uid="{0D84069C-1E71-4627-9FF7-CC446C14D986}"/>
    <cellStyle name="Normal 3 11 24 6 2 9" xfId="17765" xr:uid="{D1473504-B2FC-47C0-813F-A9CD31A83194}"/>
    <cellStyle name="Normal 3 11 24 6 3" xfId="17766" xr:uid="{4E59048B-4B6F-4B6A-98BE-0ACD4C63A563}"/>
    <cellStyle name="Normal 3 11 24 6 3 2" xfId="17767" xr:uid="{DDADC7AD-B5F0-40D5-9EC2-16F71D15EBAC}"/>
    <cellStyle name="Normal 3 11 24 6 3 2 2" xfId="17768" xr:uid="{3B1C5D1B-4B29-4EC8-B715-899895620DA1}"/>
    <cellStyle name="Normal 3 11 24 6 3 2 2 2" xfId="17769" xr:uid="{DA0C3C3A-0690-4CF3-A7B6-20736FBB5CB7}"/>
    <cellStyle name="Normal 3 11 24 6 3 2 3" xfId="17770" xr:uid="{448D0FE3-738C-4366-9D1D-BADAA71E82A8}"/>
    <cellStyle name="Normal 3 11 24 6 3 2 4" xfId="17771" xr:uid="{9D88EEC1-8BF8-4398-BA32-290492A01F46}"/>
    <cellStyle name="Normal 3 11 24 6 3 2 5" xfId="17772" xr:uid="{FF1C0E9B-D8B4-48BE-A660-F479A07D24F5}"/>
    <cellStyle name="Normal 3 11 24 6 3 3" xfId="17773" xr:uid="{6E957B5F-235B-4730-A57D-E6517F6E1796}"/>
    <cellStyle name="Normal 3 11 24 6 3 3 2" xfId="17774" xr:uid="{2BEABFFD-A031-4F5E-9C68-1FF6CFC861E9}"/>
    <cellStyle name="Normal 3 11 24 6 3 4" xfId="17775" xr:uid="{DA8F1083-F64A-4726-8310-2A8B7DAAE30A}"/>
    <cellStyle name="Normal 3 11 24 6 3 5" xfId="17776" xr:uid="{586870DC-B092-497A-9D79-81BE9EEB8697}"/>
    <cellStyle name="Normal 3 11 24 6 4" xfId="17777" xr:uid="{5EDAB974-4D1F-4F7F-970B-2F36C61C5C91}"/>
    <cellStyle name="Normal 3 11 24 6 5" xfId="17778" xr:uid="{EE3589DF-DE0C-47A9-88C6-CB3603FDE305}"/>
    <cellStyle name="Normal 3 11 24 6 6" xfId="17779" xr:uid="{A2F1E51B-44CA-4D83-9CCE-6DDB41255CCD}"/>
    <cellStyle name="Normal 3 11 24 6 6 2" xfId="17780" xr:uid="{445534B5-BBD7-4949-9135-856236E90F38}"/>
    <cellStyle name="Normal 3 11 24 6 7" xfId="17781" xr:uid="{622CF631-7D33-4535-84BF-B328191535BA}"/>
    <cellStyle name="Normal 3 11 24 6 8" xfId="17782" xr:uid="{BE865A5D-5589-480F-A766-CECC7327B8A9}"/>
    <cellStyle name="Normal 3 11 24 6 9" xfId="17783" xr:uid="{064479B8-9774-4899-B047-8040FAED5595}"/>
    <cellStyle name="Normal 3 11 24 7" xfId="17784" xr:uid="{2C5CD5F8-4450-47F5-A01B-1D3B91324BA3}"/>
    <cellStyle name="Normal 3 11 24 8" xfId="17785" xr:uid="{5515DCD7-429B-48AE-A0E9-A34126A230BF}"/>
    <cellStyle name="Normal 3 11 24 9" xfId="17786" xr:uid="{7FFC25FB-5874-4277-A530-30A85564D217}"/>
    <cellStyle name="Normal 3 11 25" xfId="17787" xr:uid="{D08DD017-974A-4387-81BA-848232FB6CFA}"/>
    <cellStyle name="Normal 3 11 25 2" xfId="17788" xr:uid="{7011E8C5-6693-41A1-AD38-FB359522A774}"/>
    <cellStyle name="Normal 3 11 25 3" xfId="17789" xr:uid="{4A28372E-BF64-46C9-9BBC-7EBCD9E75055}"/>
    <cellStyle name="Normal 3 11 26" xfId="17790" xr:uid="{FADFB64C-9019-497E-AF96-E8399B53FF97}"/>
    <cellStyle name="Normal 3 11 26 2" xfId="17791" xr:uid="{3C2B3495-17D0-474B-9EB2-B49D2B655A76}"/>
    <cellStyle name="Normal 3 11 26 3" xfId="17792" xr:uid="{2DE74039-BE2A-4635-97E7-B1AA791D33FF}"/>
    <cellStyle name="Normal 3 11 27" xfId="17793" xr:uid="{DDDDF3C8-AE9A-4F8A-AA74-B17603D1E89E}"/>
    <cellStyle name="Normal 3 11 27 2" xfId="17794" xr:uid="{683053A5-2E46-4288-BFF9-852F5A5C9C15}"/>
    <cellStyle name="Normal 3 11 27 3" xfId="17795" xr:uid="{A2B294F9-5222-448B-93D9-42B0087A9BC0}"/>
    <cellStyle name="Normal 3 11 28" xfId="17796" xr:uid="{058507F5-604B-4B9A-BE17-71061C03126C}"/>
    <cellStyle name="Normal 3 11 28 2" xfId="17797" xr:uid="{1DD9CF52-E5CD-445C-929E-67D0749A78DC}"/>
    <cellStyle name="Normal 3 11 28 3" xfId="17798" xr:uid="{EE58542E-3668-4B5B-8C7A-69E242EE320B}"/>
    <cellStyle name="Normal 3 11 29" xfId="17799" xr:uid="{61D5F7E4-01C9-4857-9A3C-F738343FB10A}"/>
    <cellStyle name="Normal 3 11 29 2" xfId="17800" xr:uid="{103D3DF2-6CDA-4CB9-B9C2-D9989068689A}"/>
    <cellStyle name="Normal 3 11 29 3" xfId="17801" xr:uid="{1DE64FB9-281D-406B-BBBE-898C291B49E3}"/>
    <cellStyle name="Normal 3 11 3" xfId="17802" xr:uid="{2C8A9B86-2265-4DE3-ADFD-69205F5E9761}"/>
    <cellStyle name="Normal 3 11 3 2" xfId="17803" xr:uid="{6BDFE78A-4A1A-43CE-8469-5CEC3D1E2C95}"/>
    <cellStyle name="Normal 3 11 3 2 2" xfId="17804" xr:uid="{3FABC1CD-EB31-4508-BA28-2AAF0A7C4395}"/>
    <cellStyle name="Normal 3 11 3 2 3" xfId="17805" xr:uid="{382E6ECC-1AE8-4C94-97A8-2B594E531DC2}"/>
    <cellStyle name="Normal 3 11 3 3" xfId="17806" xr:uid="{73106034-2C74-4DFB-B20F-D3B8881EDC63}"/>
    <cellStyle name="Normal 3 11 3 3 2" xfId="17807" xr:uid="{CA11432F-A980-4E83-9A0C-B2E3A66305FD}"/>
    <cellStyle name="Normal 3 11 3 3 3" xfId="17808" xr:uid="{C189FC84-6B20-47B5-AA5F-DF8AA01CCB4F}"/>
    <cellStyle name="Normal 3 11 3 4" xfId="17809" xr:uid="{1FF5FE4E-187F-4B14-9024-D585C57CE756}"/>
    <cellStyle name="Normal 3 11 3 5" xfId="17810" xr:uid="{E96671C0-45E8-467A-BCCF-E283B7CBC482}"/>
    <cellStyle name="Normal 3 11 30" xfId="17811" xr:uid="{275F66FF-AF8A-4F4B-8DEA-6AC9A514E9C9}"/>
    <cellStyle name="Normal 3 11 30 10" xfId="17812" xr:uid="{07F6FA25-9A22-4FA5-91FA-57D56063178F}"/>
    <cellStyle name="Normal 3 11 30 11" xfId="17813" xr:uid="{16B1685F-1322-43D1-BAC8-532E64B9FC4C}"/>
    <cellStyle name="Normal 3 11 30 12" xfId="17814" xr:uid="{80EEBF85-ECF1-4707-A888-C58DC370F313}"/>
    <cellStyle name="Normal 3 11 30 13" xfId="17815" xr:uid="{FB27B6AA-2915-4F85-95C0-C65A1A9EC237}"/>
    <cellStyle name="Normal 3 11 30 13 2" xfId="17816" xr:uid="{75B6EB89-219E-44A8-8D95-151CCDF4FBED}"/>
    <cellStyle name="Normal 3 11 30 14" xfId="17817" xr:uid="{BB62ED3D-6E40-4F55-99A6-9D49F2ACD308}"/>
    <cellStyle name="Normal 3 11 30 15" xfId="17818" xr:uid="{EB3E05A4-77BC-472F-A082-5FE83F7E8D3B}"/>
    <cellStyle name="Normal 3 11 30 16" xfId="17819" xr:uid="{08EA3029-2169-4593-8841-E5F0F61CE5DE}"/>
    <cellStyle name="Normal 3 11 30 2" xfId="17820" xr:uid="{32A61440-F3FE-4A3A-A2D3-654771610EF2}"/>
    <cellStyle name="Normal 3 11 30 2 10" xfId="17821" xr:uid="{28DBC173-EAD6-4145-813D-EC6BDD7B3164}"/>
    <cellStyle name="Normal 3 11 30 2 11" xfId="17822" xr:uid="{86E2D296-DD6F-40F2-8492-858231C38EF0}"/>
    <cellStyle name="Normal 3 11 30 2 12" xfId="17823" xr:uid="{15E96D22-D260-483E-845A-A366BAF0056D}"/>
    <cellStyle name="Normal 3 11 30 2 13" xfId="17824" xr:uid="{2412659E-9057-4C62-9371-CFBFDC56FA85}"/>
    <cellStyle name="Normal 3 11 30 2 13 2" xfId="17825" xr:uid="{E70278E3-5B0D-4FE1-A374-AA1E675FA34A}"/>
    <cellStyle name="Normal 3 11 30 2 14" xfId="17826" xr:uid="{A0FB0B2B-5CF4-4785-A973-75F8123A0511}"/>
    <cellStyle name="Normal 3 11 30 2 15" xfId="17827" xr:uid="{D54A9E82-FB56-4F1D-BCC4-3A3D386BA0C8}"/>
    <cellStyle name="Normal 3 11 30 2 16" xfId="17828" xr:uid="{924F2B7B-65DB-40CC-8E5C-B771AF483A59}"/>
    <cellStyle name="Normal 3 11 30 2 2" xfId="17829" xr:uid="{12E546FC-CE1D-4606-87CB-E8AEB5428151}"/>
    <cellStyle name="Normal 3 11 30 2 2 10" xfId="17830" xr:uid="{032922F1-3C5A-499B-B91A-D22707A7E86B}"/>
    <cellStyle name="Normal 3 11 30 2 2 11" xfId="17831" xr:uid="{B1753E7F-9440-4E3D-AD71-208EB5DAE300}"/>
    <cellStyle name="Normal 3 11 30 2 2 12" xfId="17832" xr:uid="{B6C3EB58-8A90-4BC8-A46B-02874877E6C5}"/>
    <cellStyle name="Normal 3 11 30 2 2 12 2" xfId="17833" xr:uid="{A53A65EF-998F-4BDB-AA81-F19252CEE008}"/>
    <cellStyle name="Normal 3 11 30 2 2 13" xfId="17834" xr:uid="{3FDCA594-76AA-4263-8CE0-7A1795A92DDE}"/>
    <cellStyle name="Normal 3 11 30 2 2 14" xfId="17835" xr:uid="{A3F9ACAF-5EB6-448F-809C-ECD6759621FF}"/>
    <cellStyle name="Normal 3 11 30 2 2 15" xfId="17836" xr:uid="{A3AF4C47-6946-472C-8C58-547BD6E07A59}"/>
    <cellStyle name="Normal 3 11 30 2 2 2" xfId="17837" xr:uid="{66D0F52B-D2FE-4F2D-A82F-8CF4CE576D30}"/>
    <cellStyle name="Normal 3 11 30 2 2 2 2" xfId="17838" xr:uid="{0A5DE4DC-476A-4D97-83BD-2A1B5A9666DC}"/>
    <cellStyle name="Normal 3 11 30 2 2 2 2 2" xfId="17839" xr:uid="{C02CA234-0ABD-4AAF-8B41-6AF77F315E6E}"/>
    <cellStyle name="Normal 3 11 30 2 2 2 2 2 2" xfId="17840" xr:uid="{8BB25BD4-E976-4472-9C3D-CB2D8F530295}"/>
    <cellStyle name="Normal 3 11 30 2 2 2 2 2 2 2" xfId="17841" xr:uid="{0CCDA958-A98B-42BA-9E83-DD13D0014914}"/>
    <cellStyle name="Normal 3 11 30 2 2 2 2 2 2 2 2" xfId="17842" xr:uid="{10C08FFF-2743-4DBD-8A92-D808E88F4827}"/>
    <cellStyle name="Normal 3 11 30 2 2 2 2 2 2 3" xfId="17843" xr:uid="{55021E19-6502-4BFE-8977-19D3B9ECFDEE}"/>
    <cellStyle name="Normal 3 11 30 2 2 2 2 2 2 4" xfId="17844" xr:uid="{23351BEE-2E70-4D50-A693-4BE8BDA52CE8}"/>
    <cellStyle name="Normal 3 11 30 2 2 2 2 2 2 5" xfId="17845" xr:uid="{8F5E5BB0-1E76-40A1-96BF-1185A64C14EC}"/>
    <cellStyle name="Normal 3 11 30 2 2 2 2 2 3" xfId="17846" xr:uid="{CBF66D45-A670-4409-981D-C2C4E4149F91}"/>
    <cellStyle name="Normal 3 11 30 2 2 2 2 2 3 2" xfId="17847" xr:uid="{79D43E1C-FFCA-45A0-9E1E-175BCEFC2D05}"/>
    <cellStyle name="Normal 3 11 30 2 2 2 2 2 4" xfId="17848" xr:uid="{BEBEC0D5-5A68-45B9-8672-BE67671842FC}"/>
    <cellStyle name="Normal 3 11 30 2 2 2 2 2 5" xfId="17849" xr:uid="{B2919D37-F76C-4C82-9997-1125CB8541A7}"/>
    <cellStyle name="Normal 3 11 30 2 2 2 2 3" xfId="17850" xr:uid="{678B1826-2F8D-4953-98D7-9CC27DD0155A}"/>
    <cellStyle name="Normal 3 11 30 2 2 2 2 4" xfId="17851" xr:uid="{2C185636-7DFC-46E1-ADA4-2F37D488EF51}"/>
    <cellStyle name="Normal 3 11 30 2 2 2 2 5" xfId="17852" xr:uid="{4E761CA6-C6A6-41AD-93FB-1D4C9C88A985}"/>
    <cellStyle name="Normal 3 11 30 2 2 2 2 6" xfId="17853" xr:uid="{FE408C28-83A0-4256-8949-B8F5460A58AD}"/>
    <cellStyle name="Normal 3 11 30 2 2 2 2 6 2" xfId="17854" xr:uid="{F56E4DD2-DAF5-47BD-89AF-2534FC22CEFC}"/>
    <cellStyle name="Normal 3 11 30 2 2 2 2 7" xfId="17855" xr:uid="{01A19948-5049-4851-9A0F-30450DE21093}"/>
    <cellStyle name="Normal 3 11 30 2 2 2 2 8" xfId="17856" xr:uid="{DB21CF75-E88B-4900-A484-2E5C64494AF4}"/>
    <cellStyle name="Normal 3 11 30 2 2 2 2 9" xfId="17857" xr:uid="{7E0B1FDB-F66D-4BA3-9278-6CFE6A2C1B49}"/>
    <cellStyle name="Normal 3 11 30 2 2 2 3" xfId="17858" xr:uid="{05284176-9E83-4736-9096-3C267B79A593}"/>
    <cellStyle name="Normal 3 11 30 2 2 2 3 2" xfId="17859" xr:uid="{9FAA6ACC-B91C-4348-8EBF-C19A4B04E9F5}"/>
    <cellStyle name="Normal 3 11 30 2 2 2 3 2 2" xfId="17860" xr:uid="{A1D490B1-26BB-4946-BB32-7B358D9FAE65}"/>
    <cellStyle name="Normal 3 11 30 2 2 2 3 2 2 2" xfId="17861" xr:uid="{484C8947-010E-4D42-847F-B71C01C63039}"/>
    <cellStyle name="Normal 3 11 30 2 2 2 3 2 3" xfId="17862" xr:uid="{FEAF9FA4-A2B8-4804-A034-B6F8956A473F}"/>
    <cellStyle name="Normal 3 11 30 2 2 2 3 2 4" xfId="17863" xr:uid="{C16239E6-FEE9-41A3-9B1A-5A9F10BE7BCE}"/>
    <cellStyle name="Normal 3 11 30 2 2 2 3 2 5" xfId="17864" xr:uid="{C133AEC7-981A-404C-B905-3B624D9B03B2}"/>
    <cellStyle name="Normal 3 11 30 2 2 2 3 3" xfId="17865" xr:uid="{85C2A001-934A-498F-8C4A-A910C4E08C28}"/>
    <cellStyle name="Normal 3 11 30 2 2 2 3 3 2" xfId="17866" xr:uid="{39882E8E-FCE5-448F-A977-F37DC6DDECC6}"/>
    <cellStyle name="Normal 3 11 30 2 2 2 3 4" xfId="17867" xr:uid="{FC52D601-CFD9-4828-AE35-F7B28CAEFC46}"/>
    <cellStyle name="Normal 3 11 30 2 2 2 3 5" xfId="17868" xr:uid="{5DA078CA-685A-4476-9C05-ACB4D9A08ADC}"/>
    <cellStyle name="Normal 3 11 30 2 2 2 4" xfId="17869" xr:uid="{0908BC50-CA0B-401A-BEF0-CD11E2E9B1B9}"/>
    <cellStyle name="Normal 3 11 30 2 2 2 5" xfId="17870" xr:uid="{FA2BF8CA-A9AC-4A59-80EF-261FB3716488}"/>
    <cellStyle name="Normal 3 11 30 2 2 2 6" xfId="17871" xr:uid="{37940829-37DD-4CD5-844D-A62847743531}"/>
    <cellStyle name="Normal 3 11 30 2 2 2 6 2" xfId="17872" xr:uid="{044656F6-23B3-4156-9D03-7EC50542CFE1}"/>
    <cellStyle name="Normal 3 11 30 2 2 2 7" xfId="17873" xr:uid="{F358D155-4184-4E36-BC9B-06CE04B59353}"/>
    <cellStyle name="Normal 3 11 30 2 2 2 8" xfId="17874" xr:uid="{DFCB37B7-4D76-49FB-B6BC-35560437CC83}"/>
    <cellStyle name="Normal 3 11 30 2 2 2 9" xfId="17875" xr:uid="{989327D3-D8F8-4638-98F7-E843900F508D}"/>
    <cellStyle name="Normal 3 11 30 2 2 3" xfId="17876" xr:uid="{278858E5-C226-449E-A225-05B48786BC2D}"/>
    <cellStyle name="Normal 3 11 30 2 2 4" xfId="17877" xr:uid="{264CF7D4-3EF7-4C87-86CF-E42ADF742551}"/>
    <cellStyle name="Normal 3 11 30 2 2 5" xfId="17878" xr:uid="{0D2390FE-BF7C-45E3-A71E-8E7C00E5E372}"/>
    <cellStyle name="Normal 3 11 30 2 2 6" xfId="17879" xr:uid="{B22B8CD2-F1D5-4959-9C28-0FF3B5E65BFF}"/>
    <cellStyle name="Normal 3 11 30 2 2 7" xfId="17880" xr:uid="{6E9F4099-BA9B-4A26-9735-AF6D3E2D5BBA}"/>
    <cellStyle name="Normal 3 11 30 2 2 8" xfId="17881" xr:uid="{B80C6655-D7AE-4450-8289-9B2A194D1A41}"/>
    <cellStyle name="Normal 3 11 30 2 2 8 2" xfId="17882" xr:uid="{DE9B7A34-3646-449A-9AC1-DD3C7C2D7A12}"/>
    <cellStyle name="Normal 3 11 30 2 2 8 2 2" xfId="17883" xr:uid="{A75F6EA5-20E0-4E52-8F29-7107DFB6E1E8}"/>
    <cellStyle name="Normal 3 11 30 2 2 8 2 2 2" xfId="17884" xr:uid="{AC32E5EF-F098-499A-81FC-7098A96E3715}"/>
    <cellStyle name="Normal 3 11 30 2 2 8 2 3" xfId="17885" xr:uid="{3BED27ED-3C8F-4FF5-B81E-244DA2598AE9}"/>
    <cellStyle name="Normal 3 11 30 2 2 8 2 4" xfId="17886" xr:uid="{D258D282-9C37-41F8-ADD4-8DAC7AF212E5}"/>
    <cellStyle name="Normal 3 11 30 2 2 8 2 5" xfId="17887" xr:uid="{B9A48668-9F39-4046-B389-D70D9026B292}"/>
    <cellStyle name="Normal 3 11 30 2 2 8 3" xfId="17888" xr:uid="{E0B03416-ED46-4BAE-A42F-08F9320BD7FC}"/>
    <cellStyle name="Normal 3 11 30 2 2 8 3 2" xfId="17889" xr:uid="{E8D9347A-C777-4DC7-820B-963178E23A78}"/>
    <cellStyle name="Normal 3 11 30 2 2 8 4" xfId="17890" xr:uid="{31EE0A44-4265-4F9A-8476-8F9A35574885}"/>
    <cellStyle name="Normal 3 11 30 2 2 8 5" xfId="17891" xr:uid="{54A129CD-1380-4F04-9119-52D2D17D3634}"/>
    <cellStyle name="Normal 3 11 30 2 2 9" xfId="17892" xr:uid="{C92F9986-9F13-4144-A2E5-BFB3208479FC}"/>
    <cellStyle name="Normal 3 11 30 2 3" xfId="17893" xr:uid="{E8C2A56C-1888-4D5F-8C72-6F3C70187E0C}"/>
    <cellStyle name="Normal 3 11 30 2 4" xfId="17894" xr:uid="{1996B340-4AEC-4A57-A706-BE7CFDD9D52F}"/>
    <cellStyle name="Normal 3 11 30 2 4 2" xfId="17895" xr:uid="{7181E934-6411-4BEF-BBEF-5D3695DC3325}"/>
    <cellStyle name="Normal 3 11 30 2 4 2 2" xfId="17896" xr:uid="{DB5ABE9D-85E3-4DB9-ABE1-B7479ED61B43}"/>
    <cellStyle name="Normal 3 11 30 2 4 2 2 2" xfId="17897" xr:uid="{45B783F4-D60B-4255-9176-4D8362A4371D}"/>
    <cellStyle name="Normal 3 11 30 2 4 2 2 2 2" xfId="17898" xr:uid="{F4B240D6-AC0C-4538-8913-7D6C21F0F922}"/>
    <cellStyle name="Normal 3 11 30 2 4 2 2 2 2 2" xfId="17899" xr:uid="{9E88D085-AF4B-49AF-8405-606C98467D66}"/>
    <cellStyle name="Normal 3 11 30 2 4 2 2 2 3" xfId="17900" xr:uid="{D33EFB30-D29E-4A33-A13B-88C5EFA9BC0C}"/>
    <cellStyle name="Normal 3 11 30 2 4 2 2 2 4" xfId="17901" xr:uid="{3D0FB8EE-52C3-411D-B10E-66C059A68DA8}"/>
    <cellStyle name="Normal 3 11 30 2 4 2 2 2 5" xfId="17902" xr:uid="{A4EF9A97-C9DE-4215-ADF8-0055BA224256}"/>
    <cellStyle name="Normal 3 11 30 2 4 2 2 3" xfId="17903" xr:uid="{9F6B378A-0A15-4045-8591-5B86F08F1C23}"/>
    <cellStyle name="Normal 3 11 30 2 4 2 2 3 2" xfId="17904" xr:uid="{D0A3E107-D2F4-4E29-8E8C-C67100022C99}"/>
    <cellStyle name="Normal 3 11 30 2 4 2 2 4" xfId="17905" xr:uid="{042B02DB-1677-4C5B-8A05-B435BBC2FA86}"/>
    <cellStyle name="Normal 3 11 30 2 4 2 2 5" xfId="17906" xr:uid="{049D83A2-6048-40AD-9286-FDB69F6DF708}"/>
    <cellStyle name="Normal 3 11 30 2 4 2 3" xfId="17907" xr:uid="{CB64013E-F960-4F3F-9B89-B4EC79B2450A}"/>
    <cellStyle name="Normal 3 11 30 2 4 2 4" xfId="17908" xr:uid="{6AE6517D-3F9C-47E4-94C9-9321CB7F7754}"/>
    <cellStyle name="Normal 3 11 30 2 4 2 5" xfId="17909" xr:uid="{BBC837A6-5513-4B8A-B0DD-ECBD278546F7}"/>
    <cellStyle name="Normal 3 11 30 2 4 2 6" xfId="17910" xr:uid="{F15141AF-A19B-4A38-B71C-18433B278179}"/>
    <cellStyle name="Normal 3 11 30 2 4 2 6 2" xfId="17911" xr:uid="{93A3AE7A-6356-48B7-99D8-A7C384B63761}"/>
    <cellStyle name="Normal 3 11 30 2 4 2 7" xfId="17912" xr:uid="{DE62473B-C8CD-49BC-8654-F0BB57ADA2A9}"/>
    <cellStyle name="Normal 3 11 30 2 4 2 8" xfId="17913" xr:uid="{0A33E0A5-FBE5-40CC-B0E2-3CA1794A8004}"/>
    <cellStyle name="Normal 3 11 30 2 4 2 9" xfId="17914" xr:uid="{3666579C-0B04-4ED4-B5CC-9638E288F2FE}"/>
    <cellStyle name="Normal 3 11 30 2 4 3" xfId="17915" xr:uid="{686281D4-0BEC-4E2A-A324-24E22DF0888A}"/>
    <cellStyle name="Normal 3 11 30 2 4 3 2" xfId="17916" xr:uid="{A746FBD5-AA04-4002-8831-6BBFB8717640}"/>
    <cellStyle name="Normal 3 11 30 2 4 3 2 2" xfId="17917" xr:uid="{A0D92955-C3AD-4B4C-B62C-0A81D30E7F56}"/>
    <cellStyle name="Normal 3 11 30 2 4 3 2 2 2" xfId="17918" xr:uid="{5155075C-C0CC-47B3-9C22-762F1C1EA377}"/>
    <cellStyle name="Normal 3 11 30 2 4 3 2 3" xfId="17919" xr:uid="{CD9C90F2-414F-4275-B67F-76BA0E8E99B2}"/>
    <cellStyle name="Normal 3 11 30 2 4 3 2 4" xfId="17920" xr:uid="{96E77B76-0C98-4726-B9E3-18C30F0D1A57}"/>
    <cellStyle name="Normal 3 11 30 2 4 3 2 5" xfId="17921" xr:uid="{D7F5D379-15C2-4E68-B897-2B2A4A96F8D0}"/>
    <cellStyle name="Normal 3 11 30 2 4 3 3" xfId="17922" xr:uid="{87C8A7DF-2828-4FC1-B547-DCB691C4BF44}"/>
    <cellStyle name="Normal 3 11 30 2 4 3 3 2" xfId="17923" xr:uid="{8663FE9F-9C94-4496-99AF-9E76C9991072}"/>
    <cellStyle name="Normal 3 11 30 2 4 3 4" xfId="17924" xr:uid="{64EABD98-4B2F-4043-BF16-3500BFD77251}"/>
    <cellStyle name="Normal 3 11 30 2 4 3 5" xfId="17925" xr:uid="{0D716A9C-5F5C-4D63-B56F-D661D622564F}"/>
    <cellStyle name="Normal 3 11 30 2 4 4" xfId="17926" xr:uid="{7D4B2048-7C9C-43D0-9DBC-4BE1C7CCFE6D}"/>
    <cellStyle name="Normal 3 11 30 2 4 5" xfId="17927" xr:uid="{3D4F593A-7DC3-4424-9244-703E04FD5372}"/>
    <cellStyle name="Normal 3 11 30 2 4 6" xfId="17928" xr:uid="{B463575F-2E69-48AB-9F77-8C929E9FBD26}"/>
    <cellStyle name="Normal 3 11 30 2 4 6 2" xfId="17929" xr:uid="{588D322E-6795-4CCB-918F-AEFF7D9B203E}"/>
    <cellStyle name="Normal 3 11 30 2 4 7" xfId="17930" xr:uid="{0725B089-9F9F-42B9-B7C9-CB2347EE05D6}"/>
    <cellStyle name="Normal 3 11 30 2 4 8" xfId="17931" xr:uid="{77B881B6-FC46-432B-AC3C-934FEC4BC62A}"/>
    <cellStyle name="Normal 3 11 30 2 4 9" xfId="17932" xr:uid="{D02FA0DB-B33A-4973-8831-DE9F6CB3FF54}"/>
    <cellStyle name="Normal 3 11 30 2 5" xfId="17933" xr:uid="{B6BA7B53-40EB-460C-9ADF-98CEFAB6BFFA}"/>
    <cellStyle name="Normal 3 11 30 2 5 2" xfId="17934" xr:uid="{7126FD0E-8E6B-4E4D-A739-B73C90B5D8F3}"/>
    <cellStyle name="Normal 3 11 30 2 5 3" xfId="17935" xr:uid="{0168C672-9CCA-42B7-98FB-3F69BD007EAD}"/>
    <cellStyle name="Normal 3 11 30 2 6" xfId="17936" xr:uid="{2E5B989B-D14B-436E-A15E-FB050AACADCB}"/>
    <cellStyle name="Normal 3 11 30 2 6 2" xfId="17937" xr:uid="{61383ADF-BCC7-4FC2-BB32-B0C1930EB8C4}"/>
    <cellStyle name="Normal 3 11 30 2 6 3" xfId="17938" xr:uid="{0A528E98-A48C-4ABB-A6FB-A8931D0777D8}"/>
    <cellStyle name="Normal 3 11 30 2 7" xfId="17939" xr:uid="{4F58BBAA-85A2-474C-82A7-0C4E13B30B26}"/>
    <cellStyle name="Normal 3 11 30 2 7 2" xfId="17940" xr:uid="{763CA014-501E-422F-A38D-FB51CE3D7C5A}"/>
    <cellStyle name="Normal 3 11 30 2 7 3" xfId="17941" xr:uid="{0CA4E863-4561-4F82-8826-EC79BC81A46C}"/>
    <cellStyle name="Normal 3 11 30 2 8" xfId="17942" xr:uid="{4596829E-9B80-401E-AE61-B176DC06A11A}"/>
    <cellStyle name="Normal 3 11 30 2 8 2" xfId="17943" xr:uid="{83F32163-4001-4C21-BF32-852398E17167}"/>
    <cellStyle name="Normal 3 11 30 2 8 3" xfId="17944" xr:uid="{F2B4EECC-58E6-4483-98F8-2A24D6A01C2F}"/>
    <cellStyle name="Normal 3 11 30 2 9" xfId="17945" xr:uid="{CAE749A2-4708-43D6-A617-CB48FB00441F}"/>
    <cellStyle name="Normal 3 11 30 2 9 2" xfId="17946" xr:uid="{5486F428-0E0A-43CA-B120-7591F5B28C5B}"/>
    <cellStyle name="Normal 3 11 30 2 9 2 2" xfId="17947" xr:uid="{EBB0DEF0-4580-42FF-8F1F-F377CC1D120B}"/>
    <cellStyle name="Normal 3 11 30 2 9 2 2 2" xfId="17948" xr:uid="{FBA2F884-37BC-4B3E-BCF9-7D6DFE478223}"/>
    <cellStyle name="Normal 3 11 30 2 9 2 3" xfId="17949" xr:uid="{68101C6A-6747-43CC-9ED3-D0DC92F9D9E5}"/>
    <cellStyle name="Normal 3 11 30 2 9 2 4" xfId="17950" xr:uid="{A054937C-0CB3-49E7-8292-A393B591AFA7}"/>
    <cellStyle name="Normal 3 11 30 2 9 2 5" xfId="17951" xr:uid="{3DB0BDD8-F7FE-4BFC-A9B7-B87681DA2DF9}"/>
    <cellStyle name="Normal 3 11 30 2 9 3" xfId="17952" xr:uid="{841EC615-D3E4-4E2B-B2B3-23B745CFA040}"/>
    <cellStyle name="Normal 3 11 30 2 9 3 2" xfId="17953" xr:uid="{1C69294C-A891-4768-8229-29BA8ACFB8C6}"/>
    <cellStyle name="Normal 3 11 30 2 9 4" xfId="17954" xr:uid="{746A3D9D-EA5F-4E83-A0E4-EF969A7D6A5C}"/>
    <cellStyle name="Normal 3 11 30 2 9 5" xfId="17955" xr:uid="{146A7FD1-A44D-47CB-B022-CD2D5F6A6D5A}"/>
    <cellStyle name="Normal 3 11 30 3" xfId="17956" xr:uid="{D2E159AB-8D2B-4C80-99AA-6B7F8A42FE3B}"/>
    <cellStyle name="Normal 3 11 30 3 10" xfId="17957" xr:uid="{1B064642-CA8B-4782-9864-8241FFA9A46B}"/>
    <cellStyle name="Normal 3 11 30 3 11" xfId="17958" xr:uid="{853A8D1C-3596-4D6D-BC11-A0D51D2EF9F8}"/>
    <cellStyle name="Normal 3 11 30 3 12" xfId="17959" xr:uid="{072AB2F3-CE0D-4629-8D95-D930484AEA43}"/>
    <cellStyle name="Normal 3 11 30 3 12 2" xfId="17960" xr:uid="{AA8F6E0E-56CD-483B-8FE5-504D605845C2}"/>
    <cellStyle name="Normal 3 11 30 3 13" xfId="17961" xr:uid="{D5B7C4E8-A5CA-4225-90CD-004AB4D8320E}"/>
    <cellStyle name="Normal 3 11 30 3 14" xfId="17962" xr:uid="{75318154-8CA6-4D28-9E51-B73ABE58F483}"/>
    <cellStyle name="Normal 3 11 30 3 15" xfId="17963" xr:uid="{FF8C6314-1E7C-40E8-B079-A244FABF4B7E}"/>
    <cellStyle name="Normal 3 11 30 3 2" xfId="17964" xr:uid="{AD160F3F-CFF0-48BE-898B-E8DA12D16D21}"/>
    <cellStyle name="Normal 3 11 30 3 2 2" xfId="17965" xr:uid="{0D52C258-66EC-448F-92D2-6B6255E35819}"/>
    <cellStyle name="Normal 3 11 30 3 2 2 2" xfId="17966" xr:uid="{A52AB65C-7506-4736-B317-5935CE3151A8}"/>
    <cellStyle name="Normal 3 11 30 3 2 2 2 2" xfId="17967" xr:uid="{91D78825-1CAE-404E-9A25-44EE485EF977}"/>
    <cellStyle name="Normal 3 11 30 3 2 2 2 2 2" xfId="17968" xr:uid="{5CA45C66-530C-41AA-8089-3BE8BC8AE1DE}"/>
    <cellStyle name="Normal 3 11 30 3 2 2 2 2 2 2" xfId="17969" xr:uid="{5E2C68D5-E6FE-42E7-80BF-92DF2A0F2368}"/>
    <cellStyle name="Normal 3 11 30 3 2 2 2 2 3" xfId="17970" xr:uid="{C8D4A918-45BF-48F9-9C3A-0D9E23B6BD45}"/>
    <cellStyle name="Normal 3 11 30 3 2 2 2 2 4" xfId="17971" xr:uid="{B2632424-E56C-4969-A006-F17DEF25B49C}"/>
    <cellStyle name="Normal 3 11 30 3 2 2 2 2 5" xfId="17972" xr:uid="{7EE72B5B-0005-4EA3-8934-86E0370E3F91}"/>
    <cellStyle name="Normal 3 11 30 3 2 2 2 3" xfId="17973" xr:uid="{A3354D55-F8E4-45AD-BF53-845A9D65386C}"/>
    <cellStyle name="Normal 3 11 30 3 2 2 2 3 2" xfId="17974" xr:uid="{AF732802-EC72-4E41-897C-40EADE34F872}"/>
    <cellStyle name="Normal 3 11 30 3 2 2 2 4" xfId="17975" xr:uid="{C35E3AA8-3831-45DB-9DAA-37AD950ACAE4}"/>
    <cellStyle name="Normal 3 11 30 3 2 2 2 5" xfId="17976" xr:uid="{F4358674-92E7-4378-B2E8-57809DE88AE5}"/>
    <cellStyle name="Normal 3 11 30 3 2 2 3" xfId="17977" xr:uid="{149825C1-B176-47A7-BD03-1A8238BC92BC}"/>
    <cellStyle name="Normal 3 11 30 3 2 2 4" xfId="17978" xr:uid="{D873D9EF-969C-45B7-9CD6-9EFE384BA8FA}"/>
    <cellStyle name="Normal 3 11 30 3 2 2 5" xfId="17979" xr:uid="{454A5704-741F-4B05-8911-F0BF4D4A5E84}"/>
    <cellStyle name="Normal 3 11 30 3 2 2 6" xfId="17980" xr:uid="{250AC3DC-61CA-4DA9-A863-A4D2FED8768A}"/>
    <cellStyle name="Normal 3 11 30 3 2 2 6 2" xfId="17981" xr:uid="{24CFD28F-CF6E-429B-902C-8D0C1CF12963}"/>
    <cellStyle name="Normal 3 11 30 3 2 2 7" xfId="17982" xr:uid="{C5FB8609-FAFF-4C64-97A0-2E5D2657CD48}"/>
    <cellStyle name="Normal 3 11 30 3 2 2 8" xfId="17983" xr:uid="{1D9C6E90-6989-4E65-8190-0598E4A1A8C4}"/>
    <cellStyle name="Normal 3 11 30 3 2 2 9" xfId="17984" xr:uid="{0434CA5A-5390-4236-8FA7-03ADC0764BF2}"/>
    <cellStyle name="Normal 3 11 30 3 2 3" xfId="17985" xr:uid="{0785294E-8F34-44B1-9B4B-6573D36F6554}"/>
    <cellStyle name="Normal 3 11 30 3 2 3 2" xfId="17986" xr:uid="{B51CDB79-A067-4AEA-B079-F7549AAED13B}"/>
    <cellStyle name="Normal 3 11 30 3 2 3 2 2" xfId="17987" xr:uid="{32AF68BF-9198-4969-A764-6775DA79BDBB}"/>
    <cellStyle name="Normal 3 11 30 3 2 3 2 2 2" xfId="17988" xr:uid="{98C6A564-3BDC-4EDD-9D77-D1B9C22CDB4E}"/>
    <cellStyle name="Normal 3 11 30 3 2 3 2 3" xfId="17989" xr:uid="{AD31F45F-CA15-458A-AA10-CF2083389BB9}"/>
    <cellStyle name="Normal 3 11 30 3 2 3 2 4" xfId="17990" xr:uid="{9614925B-9716-406B-B6E2-A41109E168FE}"/>
    <cellStyle name="Normal 3 11 30 3 2 3 2 5" xfId="17991" xr:uid="{C2317A07-4F0F-4C3C-8C12-221BA4037118}"/>
    <cellStyle name="Normal 3 11 30 3 2 3 3" xfId="17992" xr:uid="{FD80FA30-2E79-4A16-BA76-B63908384895}"/>
    <cellStyle name="Normal 3 11 30 3 2 3 3 2" xfId="17993" xr:uid="{1E655C89-341C-4B99-989E-48AF31815813}"/>
    <cellStyle name="Normal 3 11 30 3 2 3 4" xfId="17994" xr:uid="{71102A88-E2A1-4B5A-9411-DF70588745E7}"/>
    <cellStyle name="Normal 3 11 30 3 2 3 5" xfId="17995" xr:uid="{D699BA36-D879-4A95-A691-142168869B93}"/>
    <cellStyle name="Normal 3 11 30 3 2 4" xfId="17996" xr:uid="{634AE61D-AE02-46BE-942B-C4AC5F427714}"/>
    <cellStyle name="Normal 3 11 30 3 2 5" xfId="17997" xr:uid="{EF8FD8CE-9146-4ECD-AEE1-B1044C330858}"/>
    <cellStyle name="Normal 3 11 30 3 2 6" xfId="17998" xr:uid="{F97091B2-1D5C-4B85-9C2C-768839E0A082}"/>
    <cellStyle name="Normal 3 11 30 3 2 6 2" xfId="17999" xr:uid="{A420C44A-F9B4-4508-9052-F1E22C271664}"/>
    <cellStyle name="Normal 3 11 30 3 2 7" xfId="18000" xr:uid="{E2372D81-80E2-4CB1-9801-17C4A05C3051}"/>
    <cellStyle name="Normal 3 11 30 3 2 8" xfId="18001" xr:uid="{52CA5E09-73AF-45D1-8E77-C26CA8C143F4}"/>
    <cellStyle name="Normal 3 11 30 3 2 9" xfId="18002" xr:uid="{C9344476-0A08-44E9-A242-A6F63F54FA2F}"/>
    <cellStyle name="Normal 3 11 30 3 3" xfId="18003" xr:uid="{663592DE-B7E6-49AE-997D-3AEA57497A39}"/>
    <cellStyle name="Normal 3 11 30 3 3 2" xfId="18004" xr:uid="{3737589A-4125-417A-A30E-1C34C834294C}"/>
    <cellStyle name="Normal 3 11 30 3 3 3" xfId="18005" xr:uid="{58452F38-E407-4AC5-8E05-0FCDDCE0ED2F}"/>
    <cellStyle name="Normal 3 11 30 3 4" xfId="18006" xr:uid="{632FCFE8-536C-4045-976E-0E6F55B3991E}"/>
    <cellStyle name="Normal 3 11 30 3 4 2" xfId="18007" xr:uid="{E616E9D3-AB1A-487E-B17D-012C6714796B}"/>
    <cellStyle name="Normal 3 11 30 3 4 3" xfId="18008" xr:uid="{C586D388-C00A-42DE-A74F-DF2844FFB8DF}"/>
    <cellStyle name="Normal 3 11 30 3 5" xfId="18009" xr:uid="{BE4E6A09-3C3D-42C1-B935-8612418C0237}"/>
    <cellStyle name="Normal 3 11 30 3 5 2" xfId="18010" xr:uid="{B97FB0BF-22FF-410A-BA0A-CF6B3FDAC1DF}"/>
    <cellStyle name="Normal 3 11 30 3 5 3" xfId="18011" xr:uid="{BE5FEFE8-87DD-4FAA-8C41-DC32BD003CDD}"/>
    <cellStyle name="Normal 3 11 30 3 6" xfId="18012" xr:uid="{0796D375-50E9-4C11-BA4E-A8CE893A3DCF}"/>
    <cellStyle name="Normal 3 11 30 3 6 2" xfId="18013" xr:uid="{2D58DA2F-985B-4525-91C9-7945828B95E2}"/>
    <cellStyle name="Normal 3 11 30 3 6 3" xfId="18014" xr:uid="{F78B991B-E8B4-4F27-9DA7-279F7BB19A32}"/>
    <cellStyle name="Normal 3 11 30 3 7" xfId="18015" xr:uid="{FD4E0531-CEC3-4E38-A325-80029F286E51}"/>
    <cellStyle name="Normal 3 11 30 3 7 2" xfId="18016" xr:uid="{9DB3C1C5-08FE-4D2D-8DB8-89434B113F32}"/>
    <cellStyle name="Normal 3 11 30 3 7 3" xfId="18017" xr:uid="{0EFFAFE6-D830-495D-8846-4491C9B59E3B}"/>
    <cellStyle name="Normal 3 11 30 3 8" xfId="18018" xr:uid="{E0DAAE11-FC5A-4BA4-B006-4DE2051C6375}"/>
    <cellStyle name="Normal 3 11 30 3 8 2" xfId="18019" xr:uid="{94E4D5D2-CD64-422D-ACA6-9F305A8E3D37}"/>
    <cellStyle name="Normal 3 11 30 3 8 2 2" xfId="18020" xr:uid="{28BD963B-F0AB-4CAD-8535-68AC28CF384A}"/>
    <cellStyle name="Normal 3 11 30 3 8 2 2 2" xfId="18021" xr:uid="{C48CA164-BAD0-4F0A-BE7A-2A7625FE5FBA}"/>
    <cellStyle name="Normal 3 11 30 3 8 2 3" xfId="18022" xr:uid="{B28F2E7E-3DB5-4700-9BAF-8304F9755EA3}"/>
    <cellStyle name="Normal 3 11 30 3 8 2 4" xfId="18023" xr:uid="{44C60F5F-E550-43AA-BAEF-2AF0B45003FF}"/>
    <cellStyle name="Normal 3 11 30 3 8 2 5" xfId="18024" xr:uid="{57A21F8A-49D9-4EAC-8AA9-1F7B3C13DF5C}"/>
    <cellStyle name="Normal 3 11 30 3 8 3" xfId="18025" xr:uid="{98E43230-ADA1-492F-988F-E97931B8F4F3}"/>
    <cellStyle name="Normal 3 11 30 3 8 3 2" xfId="18026" xr:uid="{49A824DE-2F52-4A26-AF78-77B4EA087DEC}"/>
    <cellStyle name="Normal 3 11 30 3 8 4" xfId="18027" xr:uid="{F8FA03F9-48CC-4C8F-AECC-606E134324A0}"/>
    <cellStyle name="Normal 3 11 30 3 8 5" xfId="18028" xr:uid="{8D1A2575-EA94-4FB3-8E88-2B9FDE65E687}"/>
    <cellStyle name="Normal 3 11 30 3 9" xfId="18029" xr:uid="{0DFCB703-EA61-45E0-91C4-77E7DECE81F6}"/>
    <cellStyle name="Normal 3 11 30 4" xfId="18030" xr:uid="{C848187C-6C6A-4C16-8497-803722E07768}"/>
    <cellStyle name="Normal 3 11 30 4 2" xfId="18031" xr:uid="{A3DED7B2-4AB1-402D-A32D-4D4239C93766}"/>
    <cellStyle name="Normal 3 11 30 4 2 2" xfId="18032" xr:uid="{CF5B6052-F078-43D3-8653-88922BAF0162}"/>
    <cellStyle name="Normal 3 11 30 4 2 2 2" xfId="18033" xr:uid="{141D3899-8810-4B1A-87C5-347B34EDCE45}"/>
    <cellStyle name="Normal 3 11 30 4 2 2 2 2" xfId="18034" xr:uid="{7CC0FB2C-9450-424F-95B2-2B32F717853A}"/>
    <cellStyle name="Normal 3 11 30 4 2 2 2 2 2" xfId="18035" xr:uid="{CAF8092F-2A36-4C14-9F8B-652471E450C9}"/>
    <cellStyle name="Normal 3 11 30 4 2 2 2 3" xfId="18036" xr:uid="{95226520-82C9-48A6-9E55-EB542B8374FA}"/>
    <cellStyle name="Normal 3 11 30 4 2 2 2 4" xfId="18037" xr:uid="{0681353B-F8F2-41DF-824C-E150232FDFF7}"/>
    <cellStyle name="Normal 3 11 30 4 2 2 2 5" xfId="18038" xr:uid="{9FD1C03F-B72A-4A41-9026-542722405554}"/>
    <cellStyle name="Normal 3 11 30 4 2 2 3" xfId="18039" xr:uid="{F4841DC5-C3F3-48B1-90D7-5848C4694B5A}"/>
    <cellStyle name="Normal 3 11 30 4 2 2 3 2" xfId="18040" xr:uid="{B28D78EC-F5D6-4B05-AC95-8257AB077C4A}"/>
    <cellStyle name="Normal 3 11 30 4 2 2 4" xfId="18041" xr:uid="{D8A1162B-66AB-4AD7-A8C5-2EA6FB7A6A25}"/>
    <cellStyle name="Normal 3 11 30 4 2 2 5" xfId="18042" xr:uid="{64754A68-C2B9-40E6-A09C-FE8052C0F405}"/>
    <cellStyle name="Normal 3 11 30 4 2 3" xfId="18043" xr:uid="{50EEA813-C0D1-4F80-98EF-8E981B437457}"/>
    <cellStyle name="Normal 3 11 30 4 2 4" xfId="18044" xr:uid="{9C713270-B336-4C0B-A22E-CD4023EEEB30}"/>
    <cellStyle name="Normal 3 11 30 4 2 5" xfId="18045" xr:uid="{A96B421F-D7C6-474A-84F1-87F95EA8F28D}"/>
    <cellStyle name="Normal 3 11 30 4 2 6" xfId="18046" xr:uid="{F0BD5CF1-82C1-4FDB-8111-344DFA476204}"/>
    <cellStyle name="Normal 3 11 30 4 2 6 2" xfId="18047" xr:uid="{D595FD6A-05EB-4CD3-91B3-C302921D817D}"/>
    <cellStyle name="Normal 3 11 30 4 2 7" xfId="18048" xr:uid="{5D4A14F6-9132-4359-817D-88C28EBC87AE}"/>
    <cellStyle name="Normal 3 11 30 4 2 8" xfId="18049" xr:uid="{D08D697E-BE1F-4CFD-93D5-DD29BE9699ED}"/>
    <cellStyle name="Normal 3 11 30 4 2 9" xfId="18050" xr:uid="{1915B2B0-F273-4D9D-8601-6F6EEEE75471}"/>
    <cellStyle name="Normal 3 11 30 4 3" xfId="18051" xr:uid="{62955EC7-4F29-4705-B14E-69A2E3A8CB94}"/>
    <cellStyle name="Normal 3 11 30 4 3 2" xfId="18052" xr:uid="{7CC75AC0-02EA-4785-8FE6-8157EF497303}"/>
    <cellStyle name="Normal 3 11 30 4 3 2 2" xfId="18053" xr:uid="{86620694-6E18-47DF-BFF4-755557460212}"/>
    <cellStyle name="Normal 3 11 30 4 3 2 2 2" xfId="18054" xr:uid="{E3AE7639-D913-48D8-AB08-D76279DE6D1B}"/>
    <cellStyle name="Normal 3 11 30 4 3 2 3" xfId="18055" xr:uid="{EB59430C-E994-4B7A-8FD4-C9518EBAD2F6}"/>
    <cellStyle name="Normal 3 11 30 4 3 2 4" xfId="18056" xr:uid="{EC975DB7-B272-4F87-8E43-5818672D5FA9}"/>
    <cellStyle name="Normal 3 11 30 4 3 2 5" xfId="18057" xr:uid="{F3356F97-A467-4159-857F-B176C2EBB532}"/>
    <cellStyle name="Normal 3 11 30 4 3 3" xfId="18058" xr:uid="{A779601A-6679-45CE-A77F-39B1A6825574}"/>
    <cellStyle name="Normal 3 11 30 4 3 3 2" xfId="18059" xr:uid="{EA31CDA5-B9CA-4082-A071-57A06D43CD9F}"/>
    <cellStyle name="Normal 3 11 30 4 3 4" xfId="18060" xr:uid="{4428FDBC-692B-44E8-BE05-BAFCD9037C5F}"/>
    <cellStyle name="Normal 3 11 30 4 3 5" xfId="18061" xr:uid="{9144F737-E859-4EE6-B7A3-C31687B58696}"/>
    <cellStyle name="Normal 3 11 30 4 4" xfId="18062" xr:uid="{44C7FD18-A16A-47B0-8C84-BDC8E573C27A}"/>
    <cellStyle name="Normal 3 11 30 4 5" xfId="18063" xr:uid="{26EB4518-7E52-49F9-8B98-991BB697B7FC}"/>
    <cellStyle name="Normal 3 11 30 4 6" xfId="18064" xr:uid="{A25F4F8D-8B2E-4E17-9404-0746EA00C291}"/>
    <cellStyle name="Normal 3 11 30 4 6 2" xfId="18065" xr:uid="{9989C8A3-7F0D-45E9-96FB-2A4E366199C8}"/>
    <cellStyle name="Normal 3 11 30 4 7" xfId="18066" xr:uid="{00E6C319-3B14-4CC9-8152-9038BF68D193}"/>
    <cellStyle name="Normal 3 11 30 4 8" xfId="18067" xr:uid="{1ADBE099-E006-4BCE-B6A1-7B5AE486C8BD}"/>
    <cellStyle name="Normal 3 11 30 4 9" xfId="18068" xr:uid="{4154BB15-8BD2-4E9E-96EC-BCCF573DD95D}"/>
    <cellStyle name="Normal 3 11 30 5" xfId="18069" xr:uid="{875D563B-95DE-4D3F-B72F-365A4201F1E1}"/>
    <cellStyle name="Normal 3 11 30 6" xfId="18070" xr:uid="{8DBFC414-DE2B-4345-935A-9FA0B3F27BB7}"/>
    <cellStyle name="Normal 3 11 30 7" xfId="18071" xr:uid="{3291DE88-46CD-4AED-876F-9479C58B22CD}"/>
    <cellStyle name="Normal 3 11 30 8" xfId="18072" xr:uid="{37B6A697-6580-41E8-B18D-A8DEA482804B}"/>
    <cellStyle name="Normal 3 11 30 9" xfId="18073" xr:uid="{37B75BC1-E3A3-4B78-86DC-AC30DDF94146}"/>
    <cellStyle name="Normal 3 11 30 9 2" xfId="18074" xr:uid="{8E15B9C2-F3A2-4778-AEA3-5C829B85EF4B}"/>
    <cellStyle name="Normal 3 11 30 9 2 2" xfId="18075" xr:uid="{F663FBF1-EA18-410F-BADE-4D0836B9C73E}"/>
    <cellStyle name="Normal 3 11 30 9 2 2 2" xfId="18076" xr:uid="{85E511FD-8D10-4BF8-A5BB-2AA770E0262B}"/>
    <cellStyle name="Normal 3 11 30 9 2 3" xfId="18077" xr:uid="{C38B15B8-8034-4AA3-8649-E95E31D3C907}"/>
    <cellStyle name="Normal 3 11 30 9 2 4" xfId="18078" xr:uid="{D827B93B-971D-4F71-BAA6-769AB3FF0EF2}"/>
    <cellStyle name="Normal 3 11 30 9 2 5" xfId="18079" xr:uid="{9F644B0E-BD20-4066-8BED-D58036D0CA99}"/>
    <cellStyle name="Normal 3 11 30 9 3" xfId="18080" xr:uid="{725C8A80-222E-473F-8DF3-C6D882DD79D7}"/>
    <cellStyle name="Normal 3 11 30 9 3 2" xfId="18081" xr:uid="{81D70D90-5E9C-4715-B5A8-CC71EFB4E54B}"/>
    <cellStyle name="Normal 3 11 30 9 4" xfId="18082" xr:uid="{3C72A6C5-E674-4509-A081-C0D93E620C1D}"/>
    <cellStyle name="Normal 3 11 30 9 5" xfId="18083" xr:uid="{AE653A1F-F975-40B2-B624-D1DEC408E416}"/>
    <cellStyle name="Normal 3 11 31" xfId="18084" xr:uid="{50594CE2-13EC-4134-AC0C-48BBD1A47FA6}"/>
    <cellStyle name="Normal 3 11 31 10" xfId="18085" xr:uid="{DBCEFB0B-ADA1-4939-A289-4A315749B747}"/>
    <cellStyle name="Normal 3 11 31 11" xfId="18086" xr:uid="{22B4DB3D-10B3-43DF-82A3-0AA7E6838541}"/>
    <cellStyle name="Normal 3 11 31 12" xfId="18087" xr:uid="{3D9414FB-D4B4-41F1-B867-83AA68BF9234}"/>
    <cellStyle name="Normal 3 11 31 12 2" xfId="18088" xr:uid="{1EF74E38-46DE-4B4B-A9A1-DA9A5DD1FAC2}"/>
    <cellStyle name="Normal 3 11 31 13" xfId="18089" xr:uid="{1BF979AD-CE1D-40DA-8E5A-4C758BA58CFD}"/>
    <cellStyle name="Normal 3 11 31 14" xfId="18090" xr:uid="{790875CE-F4BA-40B6-A576-9BE016EDF7B8}"/>
    <cellStyle name="Normal 3 11 31 15" xfId="18091" xr:uid="{9B720370-41AD-4AEF-96CE-6F089B53FA66}"/>
    <cellStyle name="Normal 3 11 31 2" xfId="18092" xr:uid="{8BDEE036-097C-4B2B-B3DB-A359BC7814E3}"/>
    <cellStyle name="Normal 3 11 31 2 2" xfId="18093" xr:uid="{E23AD9A5-6D1C-4CDE-888C-DC8960768FCC}"/>
    <cellStyle name="Normal 3 11 31 2 2 2" xfId="18094" xr:uid="{8E5083E9-B159-405B-B7E7-8C9BD4502342}"/>
    <cellStyle name="Normal 3 11 31 2 2 2 2" xfId="18095" xr:uid="{1840FC6D-1B6D-4F80-A1E1-9D0DDEAADDEA}"/>
    <cellStyle name="Normal 3 11 31 2 2 2 2 2" xfId="18096" xr:uid="{8DBC6580-3CDB-48B7-B563-665BE7CB5372}"/>
    <cellStyle name="Normal 3 11 31 2 2 2 2 2 2" xfId="18097" xr:uid="{8C7EC3D2-8CBC-4CED-A9D7-5111A3DFC504}"/>
    <cellStyle name="Normal 3 11 31 2 2 2 2 3" xfId="18098" xr:uid="{8D0A5978-15E1-48AF-8BBD-1806011CEE6B}"/>
    <cellStyle name="Normal 3 11 31 2 2 2 2 4" xfId="18099" xr:uid="{2CCDF815-87CF-4DD7-9B60-B0733D5BC312}"/>
    <cellStyle name="Normal 3 11 31 2 2 2 2 5" xfId="18100" xr:uid="{FE242302-8431-44DB-AF25-BCD57585398C}"/>
    <cellStyle name="Normal 3 11 31 2 2 2 3" xfId="18101" xr:uid="{31DC57C6-5520-4CDC-9F87-4B5CF8A5DC60}"/>
    <cellStyle name="Normal 3 11 31 2 2 2 3 2" xfId="18102" xr:uid="{75C83229-8A65-46D5-B982-3B4C39BDF52D}"/>
    <cellStyle name="Normal 3 11 31 2 2 2 4" xfId="18103" xr:uid="{53578C8A-614E-4FF1-9018-C413CE7BE0EE}"/>
    <cellStyle name="Normal 3 11 31 2 2 2 5" xfId="18104" xr:uid="{2D45B3ED-3877-48EF-A138-58FC04C7DE27}"/>
    <cellStyle name="Normal 3 11 31 2 2 3" xfId="18105" xr:uid="{8AB7CC99-3398-4DA2-BDE9-85AFC53BDAE5}"/>
    <cellStyle name="Normal 3 11 31 2 2 4" xfId="18106" xr:uid="{6DF350ED-A391-4EB2-BD39-E5A959AE6244}"/>
    <cellStyle name="Normal 3 11 31 2 2 5" xfId="18107" xr:uid="{258A7CF3-C06B-4075-8977-3A220EB3B633}"/>
    <cellStyle name="Normal 3 11 31 2 2 6" xfId="18108" xr:uid="{A421AC0F-C479-481C-B163-B1A393169B3B}"/>
    <cellStyle name="Normal 3 11 31 2 2 6 2" xfId="18109" xr:uid="{151F95D1-8ED7-410F-A655-1E5BC3ED7FED}"/>
    <cellStyle name="Normal 3 11 31 2 2 7" xfId="18110" xr:uid="{73BA793A-9386-4D2B-A4CB-BDEED7D9877D}"/>
    <cellStyle name="Normal 3 11 31 2 2 8" xfId="18111" xr:uid="{81418E59-35F3-44E2-A956-F5D823FDABEC}"/>
    <cellStyle name="Normal 3 11 31 2 2 9" xfId="18112" xr:uid="{BF967369-58D6-47E0-883A-F986A74D7386}"/>
    <cellStyle name="Normal 3 11 31 2 3" xfId="18113" xr:uid="{E8138416-2B5B-48AC-B2DE-302998ECD2D6}"/>
    <cellStyle name="Normal 3 11 31 2 3 2" xfId="18114" xr:uid="{1764C4BD-275D-4539-A485-E6937172DF95}"/>
    <cellStyle name="Normal 3 11 31 2 3 2 2" xfId="18115" xr:uid="{52498994-8475-4615-A187-72F441F6AC4D}"/>
    <cellStyle name="Normal 3 11 31 2 3 2 2 2" xfId="18116" xr:uid="{A105D9F3-AD61-4785-A8A6-1086C1FACD7B}"/>
    <cellStyle name="Normal 3 11 31 2 3 2 3" xfId="18117" xr:uid="{49C5E25D-07A7-4C25-BADA-14666BFEF6D6}"/>
    <cellStyle name="Normal 3 11 31 2 3 2 4" xfId="18118" xr:uid="{BF131A8F-A76E-4D7C-A337-0F11E332902F}"/>
    <cellStyle name="Normal 3 11 31 2 3 2 5" xfId="18119" xr:uid="{3C6ADF62-7ADB-46B7-95F6-753B947A9DC3}"/>
    <cellStyle name="Normal 3 11 31 2 3 3" xfId="18120" xr:uid="{B1983C33-5406-43CD-B71C-EDB8235E6E24}"/>
    <cellStyle name="Normal 3 11 31 2 3 3 2" xfId="18121" xr:uid="{C22C5CAA-2BD7-4DAA-8557-B065726923C7}"/>
    <cellStyle name="Normal 3 11 31 2 3 4" xfId="18122" xr:uid="{DC121C76-BAE3-4D50-AD18-E5026DF7CF02}"/>
    <cellStyle name="Normal 3 11 31 2 3 5" xfId="18123" xr:uid="{3EAACDD2-D742-4FAB-A673-BADA88ABCEC2}"/>
    <cellStyle name="Normal 3 11 31 2 4" xfId="18124" xr:uid="{C24E4E12-EFD2-4406-985C-555AAE6BFFEB}"/>
    <cellStyle name="Normal 3 11 31 2 5" xfId="18125" xr:uid="{3826FA52-3E36-42DA-A8A9-D984E13CF1A7}"/>
    <cellStyle name="Normal 3 11 31 2 6" xfId="18126" xr:uid="{058511C2-1498-4553-A40D-E88010DE1255}"/>
    <cellStyle name="Normal 3 11 31 2 6 2" xfId="18127" xr:uid="{9573B940-C2A3-421A-84D3-9D598A10FBD9}"/>
    <cellStyle name="Normal 3 11 31 2 7" xfId="18128" xr:uid="{9E7E6EDB-B795-463E-B167-D9205ADDA2B2}"/>
    <cellStyle name="Normal 3 11 31 2 8" xfId="18129" xr:uid="{46D9E435-08C9-44B5-B5EF-38CD76B0221F}"/>
    <cellStyle name="Normal 3 11 31 2 9" xfId="18130" xr:uid="{F293C38F-38CD-4EDC-BA6A-8091FF12C982}"/>
    <cellStyle name="Normal 3 11 31 3" xfId="18131" xr:uid="{4E1997C2-C265-4FDC-B788-504680D2B3D0}"/>
    <cellStyle name="Normal 3 11 31 4" xfId="18132" xr:uid="{0680C626-C891-48D2-9294-10CE1DD8512D}"/>
    <cellStyle name="Normal 3 11 31 5" xfId="18133" xr:uid="{27D6BD9D-8918-45BB-96D2-44A0C918F6B7}"/>
    <cellStyle name="Normal 3 11 31 6" xfId="18134" xr:uid="{46DD0150-25D6-48E9-B47E-7A7E09C3CFEA}"/>
    <cellStyle name="Normal 3 11 31 7" xfId="18135" xr:uid="{3F7683B9-89D6-45EA-BB73-C7F91A780F7E}"/>
    <cellStyle name="Normal 3 11 31 8" xfId="18136" xr:uid="{8D786D63-81D8-4DC7-846B-92089401FD45}"/>
    <cellStyle name="Normal 3 11 31 8 2" xfId="18137" xr:uid="{84F07100-32F4-47A1-8A51-E6BC19744F56}"/>
    <cellStyle name="Normal 3 11 31 8 2 2" xfId="18138" xr:uid="{9661A0B6-5DEC-4762-962F-65FC7668587B}"/>
    <cellStyle name="Normal 3 11 31 8 2 2 2" xfId="18139" xr:uid="{877B780D-C4B8-4890-A92F-5DE6A798DA81}"/>
    <cellStyle name="Normal 3 11 31 8 2 3" xfId="18140" xr:uid="{D8949838-070D-41E5-946D-5DF3D3B526EB}"/>
    <cellStyle name="Normal 3 11 31 8 2 4" xfId="18141" xr:uid="{5EFED655-020A-444B-975A-88A31594BA0F}"/>
    <cellStyle name="Normal 3 11 31 8 2 5" xfId="18142" xr:uid="{0F681288-43AF-47BE-A672-EAC84C84AB10}"/>
    <cellStyle name="Normal 3 11 31 8 3" xfId="18143" xr:uid="{34E0DCD7-E349-43C0-AB32-C93B52324968}"/>
    <cellStyle name="Normal 3 11 31 8 3 2" xfId="18144" xr:uid="{3DF54EA1-DDB6-40DA-834B-77831FC4C9B8}"/>
    <cellStyle name="Normal 3 11 31 8 4" xfId="18145" xr:uid="{65FF6B8C-720C-4188-8350-140D3349CBA3}"/>
    <cellStyle name="Normal 3 11 31 8 5" xfId="18146" xr:uid="{61056A1A-02D6-45D3-8584-2001816F91FE}"/>
    <cellStyle name="Normal 3 11 31 9" xfId="18147" xr:uid="{757734C2-20FE-4E15-B219-EBF2742CD4EE}"/>
    <cellStyle name="Normal 3 11 32" xfId="18148" xr:uid="{52A2A2E1-587C-4345-9205-5005292AE89A}"/>
    <cellStyle name="Normal 3 11 33" xfId="18149" xr:uid="{B3E3122A-510D-4D20-B5D9-B88FA3557CA8}"/>
    <cellStyle name="Normal 3 11 33 2" xfId="18150" xr:uid="{5AE5992A-AA95-469E-82DC-4CCE3033E4DA}"/>
    <cellStyle name="Normal 3 11 33 2 2" xfId="18151" xr:uid="{933B4CC9-4573-422D-B1F2-41A71B78F9D0}"/>
    <cellStyle name="Normal 3 11 33 2 2 2" xfId="18152" xr:uid="{2811A1E3-4CCE-416D-940E-428724076D58}"/>
    <cellStyle name="Normal 3 11 33 2 2 2 2" xfId="18153" xr:uid="{2C70CD77-048B-44B5-9FF0-B27A5D2B4401}"/>
    <cellStyle name="Normal 3 11 33 2 2 2 2 2" xfId="18154" xr:uid="{5A8335AD-286D-493C-ABEC-451E4C6F4ED1}"/>
    <cellStyle name="Normal 3 11 33 2 2 2 3" xfId="18155" xr:uid="{0C52BA58-60D8-4A70-85B1-69CEF71B9524}"/>
    <cellStyle name="Normal 3 11 33 2 2 2 4" xfId="18156" xr:uid="{01D7485A-875E-4B19-B2CE-B4ED2D8DDF78}"/>
    <cellStyle name="Normal 3 11 33 2 2 2 5" xfId="18157" xr:uid="{2F6ADCD2-A34F-47AC-8A79-EAAA8863557D}"/>
    <cellStyle name="Normal 3 11 33 2 2 3" xfId="18158" xr:uid="{01674B17-B156-4777-952E-94228B8909DA}"/>
    <cellStyle name="Normal 3 11 33 2 2 3 2" xfId="18159" xr:uid="{C7DCB9AB-DCDE-4D96-9033-DD49759AA179}"/>
    <cellStyle name="Normal 3 11 33 2 2 4" xfId="18160" xr:uid="{A41C572B-703A-4C07-A1B4-221AB8A4ED68}"/>
    <cellStyle name="Normal 3 11 33 2 2 5" xfId="18161" xr:uid="{2EDBAD81-6545-4B5F-B46C-9DB1545AE620}"/>
    <cellStyle name="Normal 3 11 33 2 3" xfId="18162" xr:uid="{2068672D-5353-4D05-B489-25B45974EB38}"/>
    <cellStyle name="Normal 3 11 33 2 4" xfId="18163" xr:uid="{FB18F2A4-4F60-4437-ADF8-979CDD5546E9}"/>
    <cellStyle name="Normal 3 11 33 2 5" xfId="18164" xr:uid="{E6C20F9B-81AF-46C2-B4FF-A64ED7965265}"/>
    <cellStyle name="Normal 3 11 33 2 6" xfId="18165" xr:uid="{0C1DF2C3-B472-4A93-8F5E-F1534F0020FD}"/>
    <cellStyle name="Normal 3 11 33 2 6 2" xfId="18166" xr:uid="{0831A728-346F-4DF9-8C4F-6E0FCC656F75}"/>
    <cellStyle name="Normal 3 11 33 2 7" xfId="18167" xr:uid="{1DCB9CDA-28C8-4B5B-9887-F20BE9DC1E90}"/>
    <cellStyle name="Normal 3 11 33 2 8" xfId="18168" xr:uid="{38D3C223-9B31-498A-B277-B85CE7C81EDC}"/>
    <cellStyle name="Normal 3 11 33 2 9" xfId="18169" xr:uid="{318466A0-9A8C-4904-A7E5-D1E67C52780B}"/>
    <cellStyle name="Normal 3 11 33 3" xfId="18170" xr:uid="{48605156-9749-496C-B19D-96FE3F8EF500}"/>
    <cellStyle name="Normal 3 11 33 3 2" xfId="18171" xr:uid="{74C39DE7-E65C-4A0F-A9F5-76928FD44902}"/>
    <cellStyle name="Normal 3 11 33 3 2 2" xfId="18172" xr:uid="{A6979667-911B-4232-97D7-296887DDDB8A}"/>
    <cellStyle name="Normal 3 11 33 3 2 2 2" xfId="18173" xr:uid="{A4028E94-B10F-4739-986A-5FE7F442B40F}"/>
    <cellStyle name="Normal 3 11 33 3 2 3" xfId="18174" xr:uid="{BDE8B029-4BC0-4C32-B4A9-B210C8BA7C8C}"/>
    <cellStyle name="Normal 3 11 33 3 2 4" xfId="18175" xr:uid="{2AEB1F84-18B9-47DE-8C32-A3864E36CD78}"/>
    <cellStyle name="Normal 3 11 33 3 2 5" xfId="18176" xr:uid="{50B98347-A16F-4867-B8AE-8EF8CEDD66D1}"/>
    <cellStyle name="Normal 3 11 33 3 3" xfId="18177" xr:uid="{4F1AE9AD-C862-4A80-AC87-CCD770930198}"/>
    <cellStyle name="Normal 3 11 33 3 3 2" xfId="18178" xr:uid="{BBCA6C56-2A93-4C19-9D3D-086B02EE4CE4}"/>
    <cellStyle name="Normal 3 11 33 3 4" xfId="18179" xr:uid="{51CA9918-AE25-42BF-8B1B-F9C0E498E2AA}"/>
    <cellStyle name="Normal 3 11 33 3 5" xfId="18180" xr:uid="{881EBDEA-0CE9-449E-BEC3-E80292DFBAF1}"/>
    <cellStyle name="Normal 3 11 33 4" xfId="18181" xr:uid="{6E68181B-DC8C-43EF-BD8F-8D758944184E}"/>
    <cellStyle name="Normal 3 11 33 5" xfId="18182" xr:uid="{3BDEBBD0-B555-4C44-801C-547A4427253A}"/>
    <cellStyle name="Normal 3 11 33 6" xfId="18183" xr:uid="{94476D13-E042-47A2-B79A-7D29548FE569}"/>
    <cellStyle name="Normal 3 11 33 6 2" xfId="18184" xr:uid="{C60F503A-200D-49FD-8B26-E2869C7341EC}"/>
    <cellStyle name="Normal 3 11 33 7" xfId="18185" xr:uid="{8135BB80-6EAE-428D-AA76-E64733424411}"/>
    <cellStyle name="Normal 3 11 33 8" xfId="18186" xr:uid="{E928E823-DC1D-44DA-843F-58FF996205F0}"/>
    <cellStyle name="Normal 3 11 33 9" xfId="18187" xr:uid="{67AC7C4F-BA40-45C3-A5A3-BE80237A5429}"/>
    <cellStyle name="Normal 3 11 34" xfId="18188" xr:uid="{6B4E7973-D3A6-4EDA-AF4D-20BFCB754027}"/>
    <cellStyle name="Normal 3 11 34 2" xfId="18189" xr:uid="{27BAFCA9-03CA-40BA-BD3C-A178255DB092}"/>
    <cellStyle name="Normal 3 11 34 3" xfId="18190" xr:uid="{8940E9CD-98FA-44DA-B8D6-C31665A41B28}"/>
    <cellStyle name="Normal 3 11 35" xfId="18191" xr:uid="{95EC7527-18FA-49D5-A507-282B5FBC3EDA}"/>
    <cellStyle name="Normal 3 11 35 2" xfId="18192" xr:uid="{E116C9AF-C080-482D-9806-1DAE0403A726}"/>
    <cellStyle name="Normal 3 11 35 3" xfId="18193" xr:uid="{5B2EC595-6117-4D9C-85EF-7EA26BE1115F}"/>
    <cellStyle name="Normal 3 11 36" xfId="18194" xr:uid="{DE5085FD-58D6-4335-ABC2-433CB26ABAA7}"/>
    <cellStyle name="Normal 3 11 36 2" xfId="18195" xr:uid="{893E2ABB-0406-4CE1-86BF-94BF2AD48196}"/>
    <cellStyle name="Normal 3 11 36 3" xfId="18196" xr:uid="{FCB63312-340D-419C-8965-BC8C54FD1FAE}"/>
    <cellStyle name="Normal 3 11 37" xfId="18197" xr:uid="{999B4934-18C6-4D1D-A064-4285FD8E422A}"/>
    <cellStyle name="Normal 3 11 37 2" xfId="18198" xr:uid="{2F5FB360-0702-44B7-B841-657988A9DFF6}"/>
    <cellStyle name="Normal 3 11 37 3" xfId="18199" xr:uid="{BD8CB1DA-0098-4F23-8646-E40B1B0EFE54}"/>
    <cellStyle name="Normal 3 11 38" xfId="18200" xr:uid="{7769A8ED-BCE7-4C43-BCDC-81D335559735}"/>
    <cellStyle name="Normal 3 11 38 2" xfId="18201" xr:uid="{395A0965-4272-4BD3-8145-0155A5AB7B00}"/>
    <cellStyle name="Normal 3 11 38 2 2" xfId="18202" xr:uid="{412DEC2E-4046-4F0C-B97D-9486E9F275AF}"/>
    <cellStyle name="Normal 3 11 38 2 2 2" xfId="18203" xr:uid="{32648690-F394-4DEA-A114-37EFACEF4C07}"/>
    <cellStyle name="Normal 3 11 38 2 3" xfId="18204" xr:uid="{069F7816-B4E3-45A3-9D87-360D6627833E}"/>
    <cellStyle name="Normal 3 11 38 2 4" xfId="18205" xr:uid="{46B027F3-CC55-4503-8C67-C71FE1A891E2}"/>
    <cellStyle name="Normal 3 11 38 2 5" xfId="18206" xr:uid="{FB50204C-B634-4BB4-9644-39D26DFE3648}"/>
    <cellStyle name="Normal 3 11 38 3" xfId="18207" xr:uid="{9580B071-C867-4924-913B-5366713783B6}"/>
    <cellStyle name="Normal 3 11 38 3 2" xfId="18208" xr:uid="{580916CB-425F-48F3-839E-477639C0025C}"/>
    <cellStyle name="Normal 3 11 38 4" xfId="18209" xr:uid="{BED67A63-31FC-4AAC-B25C-B47D1366CAAF}"/>
    <cellStyle name="Normal 3 11 38 5" xfId="18210" xr:uid="{D049BA38-8342-459B-8807-BF68965204D1}"/>
    <cellStyle name="Normal 3 11 39" xfId="18211" xr:uid="{1F275DC8-E0D2-44AB-BB62-BE3183DE2FFA}"/>
    <cellStyle name="Normal 3 11 4" xfId="18212" xr:uid="{A8850F40-D81A-4564-A97D-244418642D66}"/>
    <cellStyle name="Normal 3 11 4 2" xfId="18213" xr:uid="{F386CE53-3501-40A2-9AB6-0F8FDA6EC672}"/>
    <cellStyle name="Normal 3 11 4 2 2" xfId="18214" xr:uid="{7F861434-1E2B-44BB-8BE3-E6FB305D9947}"/>
    <cellStyle name="Normal 3 11 4 2 3" xfId="18215" xr:uid="{DE67D957-0951-4B39-AA95-6105CDE3C1CF}"/>
    <cellStyle name="Normal 3 11 4 3" xfId="18216" xr:uid="{FFA37B07-16DF-40CF-B41B-0CD66406DC7E}"/>
    <cellStyle name="Normal 3 11 4 3 2" xfId="18217" xr:uid="{10140B76-F16A-4410-B350-1C178948DDF2}"/>
    <cellStyle name="Normal 3 11 4 3 3" xfId="18218" xr:uid="{BE812632-85A6-4BA6-B47A-37C36911145A}"/>
    <cellStyle name="Normal 3 11 4 4" xfId="18219" xr:uid="{52228A68-72B5-4851-B935-D839AAF76D2E}"/>
    <cellStyle name="Normal 3 11 4 5" xfId="18220" xr:uid="{E882CD24-E2F0-4D9F-ABB6-360D88A02792}"/>
    <cellStyle name="Normal 3 11 40" xfId="18221" xr:uid="{1B2325AD-4C06-4BB5-85EF-809076019FA9}"/>
    <cellStyle name="Normal 3 11 41" xfId="18222" xr:uid="{BB435956-9C7C-4776-8D73-E74007D1B5A9}"/>
    <cellStyle name="Normal 3 11 42" xfId="18223" xr:uid="{918F03F3-35C3-4F38-BFB7-C05FAFD00720}"/>
    <cellStyle name="Normal 3 11 43" xfId="18224" xr:uid="{58064213-964D-4035-A20A-D585B3458523}"/>
    <cellStyle name="Normal 3 11 44" xfId="18225" xr:uid="{E41BF324-18B5-4494-A6AC-5B0ECD463DA3}"/>
    <cellStyle name="Normal 3 11 45" xfId="18226" xr:uid="{E887795A-2766-4685-BA0D-4D170FCE1F18}"/>
    <cellStyle name="Normal 3 11 46" xfId="18227" xr:uid="{EF13A7C9-FDE2-430C-A41E-772D887954D7}"/>
    <cellStyle name="Normal 3 11 47" xfId="18228" xr:uid="{7DFC613C-E2DE-4F3F-B5ED-588DBBB34C40}"/>
    <cellStyle name="Normal 3 11 48" xfId="18229" xr:uid="{383F9287-8210-47C2-BDD0-EAAB88E1CEE5}"/>
    <cellStyle name="Normal 3 11 49" xfId="18230" xr:uid="{0ABB3822-19F0-4419-9C5E-BE734F0FB0EC}"/>
    <cellStyle name="Normal 3 11 5" xfId="18231" xr:uid="{1A438546-44A3-4219-A888-8EABCB2F91B5}"/>
    <cellStyle name="Normal 3 11 5 2" xfId="18232" xr:uid="{8DAD3CE2-9E2E-4184-8083-279E803258D0}"/>
    <cellStyle name="Normal 3 11 5 2 2" xfId="18233" xr:uid="{76BB1AF6-BE83-4EAA-8F16-2FE8F464F5DB}"/>
    <cellStyle name="Normal 3 11 5 2 3" xfId="18234" xr:uid="{0A7A701A-49C0-469C-B6FF-E806174F0C4A}"/>
    <cellStyle name="Normal 3 11 5 3" xfId="18235" xr:uid="{C7DA6F06-9F0F-4029-B629-C6178011D297}"/>
    <cellStyle name="Normal 3 11 5 3 2" xfId="18236" xr:uid="{A058678C-350F-4AD0-95EF-B2AC8681CB25}"/>
    <cellStyle name="Normal 3 11 5 3 3" xfId="18237" xr:uid="{7A870312-4744-44B2-B469-B26D41699628}"/>
    <cellStyle name="Normal 3 11 5 4" xfId="18238" xr:uid="{808D30B0-0669-4ED0-B21F-B741A1F18083}"/>
    <cellStyle name="Normal 3 11 5 5" xfId="18239" xr:uid="{711B86C3-EF1E-4CE4-AF51-7B5419006195}"/>
    <cellStyle name="Normal 3 11 50" xfId="18240" xr:uid="{EABF55A9-F558-4355-BD2E-C16D60722E10}"/>
    <cellStyle name="Normal 3 11 51" xfId="18241" xr:uid="{7FA112C5-ABF4-4D28-B93C-EE65B05F6768}"/>
    <cellStyle name="Normal 3 11 52" xfId="18242" xr:uid="{F742D76A-BED4-46E4-816A-47DE8BECEAD6}"/>
    <cellStyle name="Normal 3 11 53" xfId="18243" xr:uid="{5417666B-DFDC-4D0F-9B9A-64C2D9633843}"/>
    <cellStyle name="Normal 3 11 54" xfId="18244" xr:uid="{13C91601-5CB5-4342-844E-E56E060D5EB8}"/>
    <cellStyle name="Normal 3 11 55" xfId="18245" xr:uid="{AE6C69F8-0FA1-48E2-9FE2-2C08D789CE17}"/>
    <cellStyle name="Normal 3 11 56" xfId="18246" xr:uid="{F611347C-2529-43C7-A695-5458EC8ECEA7}"/>
    <cellStyle name="Normal 3 11 57" xfId="18247" xr:uid="{C9F4152B-4131-404C-A5F3-87C1D83B4995}"/>
    <cellStyle name="Normal 3 11 58" xfId="18248" xr:uid="{F0B6749B-E39E-47A6-AB72-99C6ECC3B8AA}"/>
    <cellStyle name="Normal 3 11 59" xfId="18249" xr:uid="{FDCD7940-AA2C-4BAF-8422-4DDE6BAEE7CA}"/>
    <cellStyle name="Normal 3 11 6" xfId="18250" xr:uid="{D60C517F-61CA-45E6-8EF5-60A7E39B09B2}"/>
    <cellStyle name="Normal 3 11 6 2" xfId="18251" xr:uid="{71E7EA87-8136-4585-A9B5-2E0F7197C91F}"/>
    <cellStyle name="Normal 3 11 6 2 2" xfId="18252" xr:uid="{7DC5EAC2-7462-47F9-B4AE-63F9E5484EAE}"/>
    <cellStyle name="Normal 3 11 6 2 3" xfId="18253" xr:uid="{BDDC1E30-CB01-48D8-B8C4-9C4D97A35E34}"/>
    <cellStyle name="Normal 3 11 6 3" xfId="18254" xr:uid="{07755BB0-A4EE-488D-9F5E-3AB4E53E6F44}"/>
    <cellStyle name="Normal 3 11 6 3 2" xfId="18255" xr:uid="{9E657E37-6268-411D-8A60-ABA009DDCA39}"/>
    <cellStyle name="Normal 3 11 6 3 3" xfId="18256" xr:uid="{56ADCCAD-3C47-40C6-B92C-D1C6F39C6AB0}"/>
    <cellStyle name="Normal 3 11 6 4" xfId="18257" xr:uid="{0A98F65F-6F67-4C84-A11E-5FFFC563A1AD}"/>
    <cellStyle name="Normal 3 11 6 5" xfId="18258" xr:uid="{5D0AF9C0-DD36-4F54-8D43-C62B2FA912FC}"/>
    <cellStyle name="Normal 3 11 60" xfId="18259" xr:uid="{59189AFD-1C6E-44C2-8F4F-57C089EA213B}"/>
    <cellStyle name="Normal 3 11 61" xfId="18260" xr:uid="{9DBA9714-B1D1-4A6C-8759-2F577A7F6F8B}"/>
    <cellStyle name="Normal 3 11 62" xfId="18261" xr:uid="{89075374-37C9-4431-8704-AE1E04B83147}"/>
    <cellStyle name="Normal 3 11 63" xfId="18262" xr:uid="{E8F89BA4-52DD-4042-9912-109FD5C57661}"/>
    <cellStyle name="Normal 3 11 64" xfId="18263" xr:uid="{B6A280D7-79A9-4B08-B6C8-99F426FE3150}"/>
    <cellStyle name="Normal 3 11 65" xfId="18264" xr:uid="{FAD04DA8-7D84-4D75-B2A1-2DEC8EA32A5F}"/>
    <cellStyle name="Normal 3 11 66" xfId="18265" xr:uid="{4870657A-35A3-4DE3-9A9A-CDD80CC9FF26}"/>
    <cellStyle name="Normal 3 11 67" xfId="18266" xr:uid="{B4AE6CFD-F572-46BE-B8EB-D6B87BEA4BC5}"/>
    <cellStyle name="Normal 3 11 68" xfId="18267" xr:uid="{C7F3B297-0328-493A-AC1A-26635BA60A4C}"/>
    <cellStyle name="Normal 3 11 69" xfId="18268" xr:uid="{A2FBFB27-355C-4B2D-9C15-82FCD7502466}"/>
    <cellStyle name="Normal 3 11 7" xfId="18269" xr:uid="{6D0B874C-9008-480A-BD58-E209BF7926C7}"/>
    <cellStyle name="Normal 3 11 7 2" xfId="18270" xr:uid="{E41AC20B-B353-4618-931C-D029ED054FA2}"/>
    <cellStyle name="Normal 3 11 7 2 2" xfId="18271" xr:uid="{1D7194FD-6A06-4F09-A141-5709C2026478}"/>
    <cellStyle name="Normal 3 11 7 2 3" xfId="18272" xr:uid="{F129B3EC-EC84-467D-8BEE-4A0431A45E77}"/>
    <cellStyle name="Normal 3 11 7 3" xfId="18273" xr:uid="{1DA790F3-D772-490E-B533-1638F9618B58}"/>
    <cellStyle name="Normal 3 11 7 3 2" xfId="18274" xr:uid="{07D7349F-7D01-45FD-9F44-304C2A69E533}"/>
    <cellStyle name="Normal 3 11 7 3 3" xfId="18275" xr:uid="{709CC7D1-E103-44FA-8C79-2D227BAD0833}"/>
    <cellStyle name="Normal 3 11 7 4" xfId="18276" xr:uid="{29847CFB-BE3A-4DB0-9572-B6CFB0A98923}"/>
    <cellStyle name="Normal 3 11 7 5" xfId="18277" xr:uid="{1E8E9F57-E290-4D9F-9355-9A31147CFD58}"/>
    <cellStyle name="Normal 3 11 70" xfId="18278" xr:uid="{6A4868C5-EBD7-487B-9B9A-5CE7ADD68CBE}"/>
    <cellStyle name="Normal 3 11 71" xfId="18279" xr:uid="{4D6D21AD-E858-480C-9DE2-FBCEBA220BA6}"/>
    <cellStyle name="Normal 3 11 72" xfId="18280" xr:uid="{A9CB71F3-16CF-4837-877C-58B610AEF963}"/>
    <cellStyle name="Normal 3 11 73" xfId="18281" xr:uid="{F0E80CC0-FD59-4E4D-8D61-3E5A045A0266}"/>
    <cellStyle name="Normal 3 11 74" xfId="18282" xr:uid="{B2B460E0-FF1C-4AF3-A57D-8F809FF2C18D}"/>
    <cellStyle name="Normal 3 11 75" xfId="18283" xr:uid="{2A61CD3A-D914-4FA8-B3A8-C56F46DCAACF}"/>
    <cellStyle name="Normal 3 11 76" xfId="18284" xr:uid="{78265EC3-E788-40C8-9251-F2F7CB101ACA}"/>
    <cellStyle name="Normal 3 11 77" xfId="18285" xr:uid="{BB7FA438-513C-46C7-AD21-104B341E76E8}"/>
    <cellStyle name="Normal 3 11 78" xfId="18286" xr:uid="{3CABF770-2D0C-4436-A355-D9505854F8FE}"/>
    <cellStyle name="Normal 3 11 79" xfId="18287" xr:uid="{45611B2C-F2CD-442C-99B7-28514C4A443A}"/>
    <cellStyle name="Normal 3 11 79 2" xfId="18288" xr:uid="{78F6EAA2-7C24-4FD4-9F68-6B873492CBFE}"/>
    <cellStyle name="Normal 3 11 8" xfId="18289" xr:uid="{DE7EB6D3-DA8E-4E8E-B28A-2DD8ACBE159E}"/>
    <cellStyle name="Normal 3 11 8 2" xfId="18290" xr:uid="{833804FF-92EF-4A04-947D-7D8268E9DE9C}"/>
    <cellStyle name="Normal 3 11 8 2 2" xfId="18291" xr:uid="{48D6533B-067C-4492-B08B-C3679C882DB2}"/>
    <cellStyle name="Normal 3 11 8 2 3" xfId="18292" xr:uid="{8B5F9324-7F33-4F2F-AE85-FAA737902C0C}"/>
    <cellStyle name="Normal 3 11 8 3" xfId="18293" xr:uid="{A49C1864-714B-43A1-A433-B73FA89D489E}"/>
    <cellStyle name="Normal 3 11 8 3 2" xfId="18294" xr:uid="{78CD747A-2A4A-4ADD-B1A2-18DD6301A6AA}"/>
    <cellStyle name="Normal 3 11 8 3 3" xfId="18295" xr:uid="{3F2FB4B8-9BA4-46C8-8099-020E3387CA94}"/>
    <cellStyle name="Normal 3 11 8 4" xfId="18296" xr:uid="{1A3BB2DA-982B-488A-BF89-EE73D9D3D3DE}"/>
    <cellStyle name="Normal 3 11 8 5" xfId="18297" xr:uid="{260B1905-692C-4651-A216-CBAEBCC1B1DA}"/>
    <cellStyle name="Normal 3 11 80" xfId="18298" xr:uid="{46D28CDC-A18F-4A62-A058-CC946D42B1BE}"/>
    <cellStyle name="Normal 3 11 81" xfId="18299" xr:uid="{0C1AD557-D4C0-4939-A1F0-F3A9BC2D8F76}"/>
    <cellStyle name="Normal 3 11 82" xfId="18300" xr:uid="{1BA06646-C88E-4888-BCAD-BA219787DFEF}"/>
    <cellStyle name="Normal 3 11 9" xfId="18301" xr:uid="{16C555BC-4C81-4B5A-83F9-08A7BDFBA364}"/>
    <cellStyle name="Normal 3 11 9 2" xfId="18302" xr:uid="{4082FC5D-09A2-4467-A51F-FAD54AE983A0}"/>
    <cellStyle name="Normal 3 11 9 2 2" xfId="18303" xr:uid="{051AAB92-500E-4C77-AB45-B001B1988ABF}"/>
    <cellStyle name="Normal 3 11 9 2 3" xfId="18304" xr:uid="{BCE8654F-0E9D-4AE5-AA06-15058E524EEA}"/>
    <cellStyle name="Normal 3 11 9 3" xfId="18305" xr:uid="{C37A608D-0593-4A10-8065-7F159FDA26DE}"/>
    <cellStyle name="Normal 3 11 9 3 2" xfId="18306" xr:uid="{EC33A989-8453-4B9A-B59E-E81A5249594B}"/>
    <cellStyle name="Normal 3 11 9 3 3" xfId="18307" xr:uid="{078C9CD2-64A0-44DB-9A86-1B7FDC3FEBE5}"/>
    <cellStyle name="Normal 3 11 9 4" xfId="18308" xr:uid="{A9EEA01F-C9B4-486E-9A4B-DED183BE33E5}"/>
    <cellStyle name="Normal 3 11 9 5" xfId="18309" xr:uid="{190D819B-64AF-421A-81A9-8974C8BFDCA8}"/>
    <cellStyle name="Normal 3 110" xfId="18310" xr:uid="{5A856CCB-834C-484E-8ED9-642ACF3366AB}"/>
    <cellStyle name="Normal 3 110 2" xfId="18311" xr:uid="{81D7449E-6A6F-441C-BA03-D3E2FC6C0C94}"/>
    <cellStyle name="Normal 3 110 2 2" xfId="18312" xr:uid="{B4D57C29-9475-44B1-96BA-63808D48549F}"/>
    <cellStyle name="Normal 3 110 2 3" xfId="18313" xr:uid="{E05A1095-045D-4F8E-8A70-5E1130DBB2C8}"/>
    <cellStyle name="Normal 3 110 3" xfId="18314" xr:uid="{15BFF205-0DC8-497D-B03C-ACAC635308E6}"/>
    <cellStyle name="Normal 3 110 3 2" xfId="18315" xr:uid="{D1AA4160-08EA-4DF6-9F31-ED2DBEC418F6}"/>
    <cellStyle name="Normal 3 110 3 3" xfId="18316" xr:uid="{5281B9D8-ACE2-4C3B-83CC-736A4DCA4B7F}"/>
    <cellStyle name="Normal 3 110 4" xfId="18317" xr:uid="{94DAD83B-2B95-43C8-A34D-EF7F3839D0CE}"/>
    <cellStyle name="Normal 3 110 5" xfId="18318" xr:uid="{1578702E-AEF3-4CFC-A57B-1B193B489A18}"/>
    <cellStyle name="Normal 3 111" xfId="18319" xr:uid="{40510726-2DFB-4500-916B-DB103EE6F42A}"/>
    <cellStyle name="Normal 3 111 2" xfId="18320" xr:uid="{2511EE21-4B95-4F91-AB14-690CEEF46A48}"/>
    <cellStyle name="Normal 3 111 2 2" xfId="18321" xr:uid="{67AE6624-F1E3-41CD-AEB7-783B6D7D2AD0}"/>
    <cellStyle name="Normal 3 111 2 3" xfId="18322" xr:uid="{87405ECC-39D6-4607-95D5-4321B368BD9A}"/>
    <cellStyle name="Normal 3 111 3" xfId="18323" xr:uid="{459D767D-ECB5-4110-AA39-1E494AB506DF}"/>
    <cellStyle name="Normal 3 111 3 2" xfId="18324" xr:uid="{CB751FB1-C89C-45CB-A8C9-4E01B865B865}"/>
    <cellStyle name="Normal 3 111 3 3" xfId="18325" xr:uid="{9200167A-F5CB-4B19-89AF-5204E90CBCBC}"/>
    <cellStyle name="Normal 3 111 4" xfId="18326" xr:uid="{C45F0798-B3E8-4637-8144-47CCCF054019}"/>
    <cellStyle name="Normal 3 111 5" xfId="18327" xr:uid="{B3104365-0617-406A-B9B1-80FD2B742EF5}"/>
    <cellStyle name="Normal 3 112" xfId="18328" xr:uid="{64302EF1-E178-4AA5-94C0-0D8B58176D22}"/>
    <cellStyle name="Normal 3 112 2" xfId="18329" xr:uid="{03B1502A-8FB7-406A-B6FE-B77480FE2A92}"/>
    <cellStyle name="Normal 3 112 2 2" xfId="18330" xr:uid="{A52253AE-EC39-4890-84BF-75C72102FB97}"/>
    <cellStyle name="Normal 3 112 2 3" xfId="18331" xr:uid="{FF0400F0-A472-4870-8A81-46C10C15582C}"/>
    <cellStyle name="Normal 3 112 3" xfId="18332" xr:uid="{F91D4B69-CC90-4BF7-B0FF-0405F5DFAC20}"/>
    <cellStyle name="Normal 3 112 3 2" xfId="18333" xr:uid="{FF3942B8-9833-47B4-95AE-1644CF8E1DD7}"/>
    <cellStyle name="Normal 3 112 3 3" xfId="18334" xr:uid="{147ACDCA-F099-4CE4-B0C9-042E647E74CB}"/>
    <cellStyle name="Normal 3 112 4" xfId="18335" xr:uid="{55A6ACEF-72DC-444E-982D-EF1EE1C0A177}"/>
    <cellStyle name="Normal 3 112 5" xfId="18336" xr:uid="{453026D4-1148-4C17-BE98-2BE8284D7CB7}"/>
    <cellStyle name="Normal 3 113" xfId="18337" xr:uid="{803B0E78-81D8-416C-AF0F-7B56EC5429F7}"/>
    <cellStyle name="Normal 3 113 2" xfId="18338" xr:uid="{7F2DA344-0E1A-49FF-9CD3-D4B6DCA9E208}"/>
    <cellStyle name="Normal 3 113 2 2" xfId="18339" xr:uid="{A89CEFC6-9FE5-49B4-BF9D-2E76C5B1CC08}"/>
    <cellStyle name="Normal 3 113 2 3" xfId="18340" xr:uid="{36D5EDE1-9684-451E-9AC7-55AD4C9FA524}"/>
    <cellStyle name="Normal 3 113 3" xfId="18341" xr:uid="{6DB8B966-C1D2-41E5-860F-948606F32E25}"/>
    <cellStyle name="Normal 3 113 3 2" xfId="18342" xr:uid="{6167C381-EC29-4237-923D-A2589520F4C6}"/>
    <cellStyle name="Normal 3 113 3 3" xfId="18343" xr:uid="{0506C86D-A47D-43BC-8DF1-4F0D4A9B34CC}"/>
    <cellStyle name="Normal 3 113 4" xfId="18344" xr:uid="{6D46C20E-5F8B-4FB7-A397-323A3ACAB518}"/>
    <cellStyle name="Normal 3 113 5" xfId="18345" xr:uid="{F704D058-7A75-427F-A8EE-4D7E852D337D}"/>
    <cellStyle name="Normal 3 114" xfId="18346" xr:uid="{FDB19E68-0471-43DE-A240-EE621FC17F2F}"/>
    <cellStyle name="Normal 3 114 2" xfId="18347" xr:uid="{75907F51-E947-42E9-A997-A459E5EE6C5A}"/>
    <cellStyle name="Normal 3 114 2 2" xfId="18348" xr:uid="{732F5E41-0F04-4AD8-B765-C336D8274F89}"/>
    <cellStyle name="Normal 3 114 2 3" xfId="18349" xr:uid="{F622C4C6-103B-44AE-B283-BB6F72142DE7}"/>
    <cellStyle name="Normal 3 114 3" xfId="18350" xr:uid="{688AF7E7-A066-4697-9ADF-C171A9F66EFF}"/>
    <cellStyle name="Normal 3 114 3 2" xfId="18351" xr:uid="{E3C82D52-205B-402A-970D-A0E546D9EF99}"/>
    <cellStyle name="Normal 3 114 3 3" xfId="18352" xr:uid="{FF3D34E1-079A-4308-B1FF-5E26B6CEF1E3}"/>
    <cellStyle name="Normal 3 114 4" xfId="18353" xr:uid="{BC3D9763-7ED4-41FD-A359-9056B5EA90C5}"/>
    <cellStyle name="Normal 3 114 5" xfId="18354" xr:uid="{3586D931-78D5-4887-9577-36CD4751C50C}"/>
    <cellStyle name="Normal 3 115" xfId="18355" xr:uid="{8845AF7F-65CB-44B8-B788-FB21019586AF}"/>
    <cellStyle name="Normal 3 115 2" xfId="18356" xr:uid="{D3A25D7A-8954-4E8A-BB73-E0CC0CFC6C77}"/>
    <cellStyle name="Normal 3 115 2 2" xfId="18357" xr:uid="{53A83CA9-87A5-4EC3-9128-E9AA537CC233}"/>
    <cellStyle name="Normal 3 115 2 3" xfId="18358" xr:uid="{4DEC772D-31C4-4E9E-9E6B-AD063ED0813B}"/>
    <cellStyle name="Normal 3 115 3" xfId="18359" xr:uid="{4E8AE78D-6D71-4920-8FF0-0B24A846ED47}"/>
    <cellStyle name="Normal 3 115 3 2" xfId="18360" xr:uid="{FE75BC6A-0273-4800-B52A-8D7BB93F70D2}"/>
    <cellStyle name="Normal 3 115 3 3" xfId="18361" xr:uid="{D0EB9965-A694-4EE0-A2F6-A10FC8D019BE}"/>
    <cellStyle name="Normal 3 115 4" xfId="18362" xr:uid="{611531C8-E868-4814-AA96-69B2E3FBF626}"/>
    <cellStyle name="Normal 3 115 5" xfId="18363" xr:uid="{D2928223-19B0-4B82-B684-0D14E41BC684}"/>
    <cellStyle name="Normal 3 116" xfId="18364" xr:uid="{9D2D25B5-7766-40FE-B0D7-A331D1BC9E61}"/>
    <cellStyle name="Normal 3 116 2" xfId="18365" xr:uid="{8F0F4EA3-69A6-4339-88C8-9651EFCE27B9}"/>
    <cellStyle name="Normal 3 116 2 2" xfId="18366" xr:uid="{1F95A178-AC22-4F2F-9591-22E16D91A01F}"/>
    <cellStyle name="Normal 3 116 2 3" xfId="18367" xr:uid="{8E1A02E4-906C-48F6-AA62-51A393D6704E}"/>
    <cellStyle name="Normal 3 116 3" xfId="18368" xr:uid="{3282A23C-F05C-44EC-9D72-C6035B0DA2DC}"/>
    <cellStyle name="Normal 3 116 3 2" xfId="18369" xr:uid="{66D1D257-5914-49B3-ACB2-B73D683AAE5D}"/>
    <cellStyle name="Normal 3 116 3 3" xfId="18370" xr:uid="{3B59273B-D2CE-46E0-819A-F1021FB782DB}"/>
    <cellStyle name="Normal 3 116 4" xfId="18371" xr:uid="{0014882B-1BFA-42FC-A131-BB89EFB9484A}"/>
    <cellStyle name="Normal 3 116 5" xfId="18372" xr:uid="{0ADADBF1-4891-47CB-9BBB-7BE3E9C8E26B}"/>
    <cellStyle name="Normal 3 117" xfId="18373" xr:uid="{CF730182-0395-446E-BD4B-492BFCEFFAA3}"/>
    <cellStyle name="Normal 3 117 2" xfId="18374" xr:uid="{330C5F6B-45EC-474E-970D-507AE5A473A3}"/>
    <cellStyle name="Normal 3 117 2 2" xfId="18375" xr:uid="{42F33EFC-A4A4-467A-B129-712867DF351F}"/>
    <cellStyle name="Normal 3 117 2 3" xfId="18376" xr:uid="{17C4A1ED-244D-4CF2-BE67-CB1653F819AE}"/>
    <cellStyle name="Normal 3 117 3" xfId="18377" xr:uid="{DA8F68B5-11FF-4D6D-BE15-18635754759D}"/>
    <cellStyle name="Normal 3 117 3 2" xfId="18378" xr:uid="{26B9AF39-1E0B-4849-9DB0-32BE0F7E61D1}"/>
    <cellStyle name="Normal 3 117 3 3" xfId="18379" xr:uid="{43440993-FA83-4EBC-A811-BE8600B62C9B}"/>
    <cellStyle name="Normal 3 117 4" xfId="18380" xr:uid="{3A56F0CB-498D-479E-B99B-050C21C5CC0E}"/>
    <cellStyle name="Normal 3 117 5" xfId="18381" xr:uid="{EFE0E6A4-5B58-4767-9BEA-72FC6159A2A9}"/>
    <cellStyle name="Normal 3 118" xfId="18382" xr:uid="{67E35749-EE63-4C0C-BD04-EC3EFC462912}"/>
    <cellStyle name="Normal 3 118 2" xfId="18383" xr:uid="{431467A4-E14E-462C-961B-259435D24923}"/>
    <cellStyle name="Normal 3 118 2 2" xfId="18384" xr:uid="{F3B2EFFD-21C4-4293-9B1A-219C40C048EA}"/>
    <cellStyle name="Normal 3 118 2 3" xfId="18385" xr:uid="{EF5D3AEC-C38D-494B-8A90-6A596C3626FF}"/>
    <cellStyle name="Normal 3 118 3" xfId="18386" xr:uid="{C100846F-B960-40A1-A7CF-F8E5DD3ACD90}"/>
    <cellStyle name="Normal 3 118 3 2" xfId="18387" xr:uid="{EAB35839-964F-4590-99DB-BFF02FACD264}"/>
    <cellStyle name="Normal 3 118 3 3" xfId="18388" xr:uid="{6667F01D-0D50-4F35-9E9F-B948E21BEFB8}"/>
    <cellStyle name="Normal 3 118 4" xfId="18389" xr:uid="{8FB33A11-24FB-4D33-8275-77521FE537D8}"/>
    <cellStyle name="Normal 3 118 5" xfId="18390" xr:uid="{D80144CD-1DD5-4571-80D6-5662CDAF638F}"/>
    <cellStyle name="Normal 3 119" xfId="18391" xr:uid="{E4B6D8EE-8808-48A8-BB7C-7FFD09D7FA80}"/>
    <cellStyle name="Normal 3 119 2" xfId="18392" xr:uid="{2B7BF603-CBA6-410B-AE6B-9B9E43E04010}"/>
    <cellStyle name="Normal 3 119 2 2" xfId="18393" xr:uid="{26766EC9-4AFE-43F0-8720-44EF1D839BA8}"/>
    <cellStyle name="Normal 3 119 2 3" xfId="18394" xr:uid="{EB78E161-8FA3-46AF-B6D3-6B8593AD9B22}"/>
    <cellStyle name="Normal 3 119 3" xfId="18395" xr:uid="{3C14F14A-A7D2-410E-8DD9-81D55C13EE30}"/>
    <cellStyle name="Normal 3 119 3 2" xfId="18396" xr:uid="{7498E57F-B28B-4EC1-8E3C-5019B10D98F0}"/>
    <cellStyle name="Normal 3 119 3 3" xfId="18397" xr:uid="{A38A7DD2-D7D8-466F-8C24-A8C328A3CD63}"/>
    <cellStyle name="Normal 3 119 4" xfId="18398" xr:uid="{0A12F20D-C34A-4044-8499-D4BB63B9D29F}"/>
    <cellStyle name="Normal 3 119 5" xfId="18399" xr:uid="{EF5A8542-368C-4AA6-9AC7-68AC8186E573}"/>
    <cellStyle name="Normal 3 12" xfId="18400" xr:uid="{9746484A-E592-4905-8978-94156743A0F7}"/>
    <cellStyle name="Normal 3 12 10" xfId="18401" xr:uid="{22BADDA6-2BC4-4D9C-9425-C0E36A8BD7CA}"/>
    <cellStyle name="Normal 3 12 10 2" xfId="18402" xr:uid="{5855E26B-6CA3-4310-B5E3-6356E5BE43DC}"/>
    <cellStyle name="Normal 3 12 10 2 2" xfId="18403" xr:uid="{1C0C05C2-52B1-45FF-9589-C1711C3E30CE}"/>
    <cellStyle name="Normal 3 12 10 2 3" xfId="18404" xr:uid="{7A543C66-E17A-41D8-8EC0-2EB3E8F47BC2}"/>
    <cellStyle name="Normal 3 12 10 3" xfId="18405" xr:uid="{22A61EDD-6A1D-41C9-9408-D8324A417FBC}"/>
    <cellStyle name="Normal 3 12 10 3 2" xfId="18406" xr:uid="{24B37A9A-7B1E-4517-8FFF-BCC457EEAFAA}"/>
    <cellStyle name="Normal 3 12 10 3 3" xfId="18407" xr:uid="{8C10D7F9-C36C-4E12-BAD6-A78FFCDA6F12}"/>
    <cellStyle name="Normal 3 12 10 4" xfId="18408" xr:uid="{DBC62F56-DF1D-4B2D-AB89-EF47DDD0549E}"/>
    <cellStyle name="Normal 3 12 10 5" xfId="18409" xr:uid="{50F1692B-B9DE-4B1B-A058-54DB5568B713}"/>
    <cellStyle name="Normal 3 12 11" xfId="18410" xr:uid="{0840FC53-B461-45D7-84ED-9D0D5670CF7E}"/>
    <cellStyle name="Normal 3 12 11 2" xfId="18411" xr:uid="{5DE6FEEE-53C0-4843-950A-C24C080ADD8D}"/>
    <cellStyle name="Normal 3 12 11 2 2" xfId="18412" xr:uid="{07152799-3611-4552-BACC-89708E887F67}"/>
    <cellStyle name="Normal 3 12 11 2 3" xfId="18413" xr:uid="{ACB782FC-BDD4-4E7D-B29A-3824832398E3}"/>
    <cellStyle name="Normal 3 12 11 3" xfId="18414" xr:uid="{182B194B-0155-40CB-AB4C-D3633FCE533F}"/>
    <cellStyle name="Normal 3 12 11 3 2" xfId="18415" xr:uid="{3E57F5C4-AAD1-404F-B061-B3C6C231A3D6}"/>
    <cellStyle name="Normal 3 12 11 3 3" xfId="18416" xr:uid="{A66165C5-EAF2-4895-B14B-2A4CEA06C33F}"/>
    <cellStyle name="Normal 3 12 11 4" xfId="18417" xr:uid="{DA98BB86-EF5F-4DE5-8A32-24C09CA7375B}"/>
    <cellStyle name="Normal 3 12 11 5" xfId="18418" xr:uid="{66584E5A-19AD-485E-8DF9-BEE5C865551B}"/>
    <cellStyle name="Normal 3 12 12" xfId="18419" xr:uid="{8B83EE4D-55FC-456B-B316-8F182F7510A5}"/>
    <cellStyle name="Normal 3 12 12 2" xfId="18420" xr:uid="{E219A0B7-4018-42E4-8915-F69F04B61237}"/>
    <cellStyle name="Normal 3 12 12 2 2" xfId="18421" xr:uid="{D38EDF95-0526-4C4D-A144-6993C792C1B8}"/>
    <cellStyle name="Normal 3 12 12 2 3" xfId="18422" xr:uid="{63132292-2E01-420F-B71E-9B42C6B2C244}"/>
    <cellStyle name="Normal 3 12 12 3" xfId="18423" xr:uid="{7EB32953-DEAC-4BCD-9C1B-35BB0EA1CC7A}"/>
    <cellStyle name="Normal 3 12 12 3 2" xfId="18424" xr:uid="{DE6F7AF9-DEEB-4383-9A40-6DE47E924444}"/>
    <cellStyle name="Normal 3 12 12 3 3" xfId="18425" xr:uid="{8981DC3B-7A3C-443C-99A3-D2053B88BAF0}"/>
    <cellStyle name="Normal 3 12 12 4" xfId="18426" xr:uid="{83711171-0A30-4D2B-BF74-190E4940EDBB}"/>
    <cellStyle name="Normal 3 12 12 5" xfId="18427" xr:uid="{64250F10-E5F3-4731-A91F-80F667E2F881}"/>
    <cellStyle name="Normal 3 12 13" xfId="18428" xr:uid="{6700BE33-88A0-4998-9AE3-CF75E7D6E8CD}"/>
    <cellStyle name="Normal 3 12 13 2" xfId="18429" xr:uid="{5424F0DF-BEB3-46F8-ACEB-93304EC290CE}"/>
    <cellStyle name="Normal 3 12 13 2 2" xfId="18430" xr:uid="{60EE574D-D915-403A-A066-24EA793422C4}"/>
    <cellStyle name="Normal 3 12 13 2 3" xfId="18431" xr:uid="{832F125F-300A-46F3-999B-7A1BA16B6E78}"/>
    <cellStyle name="Normal 3 12 13 3" xfId="18432" xr:uid="{464CE389-08FC-4511-8904-7C427407B6BB}"/>
    <cellStyle name="Normal 3 12 13 3 2" xfId="18433" xr:uid="{C7844D19-9381-473E-8DD9-CE4892C406C9}"/>
    <cellStyle name="Normal 3 12 13 3 3" xfId="18434" xr:uid="{555B1100-9DED-47A7-BBB2-8BF109003FC9}"/>
    <cellStyle name="Normal 3 12 13 4" xfId="18435" xr:uid="{8F880685-3E89-41B0-9F4B-B5C014F997AC}"/>
    <cellStyle name="Normal 3 12 13 5" xfId="18436" xr:uid="{6BBDFC7B-CD25-4BDD-A831-0460DB696AF0}"/>
    <cellStyle name="Normal 3 12 14" xfId="18437" xr:uid="{612D91EB-C31F-4278-9E8A-B1B058A96F41}"/>
    <cellStyle name="Normal 3 12 14 2" xfId="18438" xr:uid="{14BEF7C4-01E3-4458-BA31-209A449A5273}"/>
    <cellStyle name="Normal 3 12 14 2 2" xfId="18439" xr:uid="{F1A2F313-BD9B-4074-8DE0-5923248D8833}"/>
    <cellStyle name="Normal 3 12 14 2 3" xfId="18440" xr:uid="{99086873-55C0-46D0-A411-24F089CC2BEB}"/>
    <cellStyle name="Normal 3 12 14 3" xfId="18441" xr:uid="{B27BDF80-CFF5-44A7-9C29-EF79B4105047}"/>
    <cellStyle name="Normal 3 12 14 3 2" xfId="18442" xr:uid="{73B3004F-7FCF-49BB-912B-34BC2CD4BCCB}"/>
    <cellStyle name="Normal 3 12 14 3 3" xfId="18443" xr:uid="{C60AB88D-731F-4BCC-B07B-A718C8C92434}"/>
    <cellStyle name="Normal 3 12 14 4" xfId="18444" xr:uid="{9F30BAC1-6190-414A-A057-17C7B13D72ED}"/>
    <cellStyle name="Normal 3 12 14 5" xfId="18445" xr:uid="{917AB1FC-9806-43BA-9D24-E1542737216E}"/>
    <cellStyle name="Normal 3 12 15" xfId="18446" xr:uid="{13DD0358-14B0-4142-A4F0-70CF58B5461B}"/>
    <cellStyle name="Normal 3 12 15 2" xfId="18447" xr:uid="{21D1D46E-87EF-4E37-9E7E-6A55795C08E2}"/>
    <cellStyle name="Normal 3 12 15 2 2" xfId="18448" xr:uid="{9CAC4490-7584-491B-8A24-292E8928BB78}"/>
    <cellStyle name="Normal 3 12 15 2 3" xfId="18449" xr:uid="{EFC27348-CD62-489D-9B3D-E9280E031663}"/>
    <cellStyle name="Normal 3 12 15 3" xfId="18450" xr:uid="{23307F85-4D99-4194-B03A-6C146FF9A384}"/>
    <cellStyle name="Normal 3 12 15 3 2" xfId="18451" xr:uid="{8E1DD119-BC29-4D7C-AAB7-6C8CDEED3B41}"/>
    <cellStyle name="Normal 3 12 15 3 3" xfId="18452" xr:uid="{C0CC078B-3D9B-4B01-B7D2-CD61B7AA27A3}"/>
    <cellStyle name="Normal 3 12 15 4" xfId="18453" xr:uid="{0C655DE8-2D7B-410C-BF17-4FA760DD8952}"/>
    <cellStyle name="Normal 3 12 15 5" xfId="18454" xr:uid="{0EDAEC12-080B-4433-8390-FB8DF7EEA3CF}"/>
    <cellStyle name="Normal 3 12 16" xfId="18455" xr:uid="{E8971F8B-762C-4B04-A185-E2C9DA89CD55}"/>
    <cellStyle name="Normal 3 12 16 2" xfId="18456" xr:uid="{3391B536-C042-4E1C-881F-1B112000BDE0}"/>
    <cellStyle name="Normal 3 12 16 2 2" xfId="18457" xr:uid="{26706684-2D59-40D7-B1E4-1A5D971C519E}"/>
    <cellStyle name="Normal 3 12 16 2 3" xfId="18458" xr:uid="{4FEE9994-81E8-48A8-9980-125139F7BA74}"/>
    <cellStyle name="Normal 3 12 16 3" xfId="18459" xr:uid="{ACFC6206-6BBF-4A64-BDB8-83C1023FAC8E}"/>
    <cellStyle name="Normal 3 12 16 3 2" xfId="18460" xr:uid="{49D046CD-E30C-4CFE-9738-7A656136815F}"/>
    <cellStyle name="Normal 3 12 16 3 3" xfId="18461" xr:uid="{017C0CFB-7190-40A9-961E-25CD5772DDE4}"/>
    <cellStyle name="Normal 3 12 16 4" xfId="18462" xr:uid="{2D09F58D-7BED-42C7-9A07-BD3A599F3697}"/>
    <cellStyle name="Normal 3 12 16 5" xfId="18463" xr:uid="{075D94C3-B603-4EAE-A5A9-DBF3C0C26EB5}"/>
    <cellStyle name="Normal 3 12 17" xfId="18464" xr:uid="{BEE9DBC9-409C-45D0-8E72-F50C38DCAAF6}"/>
    <cellStyle name="Normal 3 12 17 2" xfId="18465" xr:uid="{88230103-583C-4FFB-A21F-A749E14C2881}"/>
    <cellStyle name="Normal 3 12 17 2 2" xfId="18466" xr:uid="{4F1B8E86-4F92-419E-86D3-6751691ADCCB}"/>
    <cellStyle name="Normal 3 12 17 2 3" xfId="18467" xr:uid="{97680259-437E-4CE4-99CC-8C14568FC4E5}"/>
    <cellStyle name="Normal 3 12 17 3" xfId="18468" xr:uid="{117159FF-6EEA-4516-A435-AA5985720C2E}"/>
    <cellStyle name="Normal 3 12 17 3 2" xfId="18469" xr:uid="{96A2BC0D-CE0D-4C1E-B5DF-D687496A0B08}"/>
    <cellStyle name="Normal 3 12 17 3 3" xfId="18470" xr:uid="{0FB89FF0-55C8-4340-8BA1-A5BB5401A35D}"/>
    <cellStyle name="Normal 3 12 17 4" xfId="18471" xr:uid="{32738C9D-287E-4841-BAE9-2274A6877366}"/>
    <cellStyle name="Normal 3 12 17 5" xfId="18472" xr:uid="{5DFB2717-5EBE-4BAD-A3B3-90B8C0B8E808}"/>
    <cellStyle name="Normal 3 12 18" xfId="18473" xr:uid="{7603EEA2-FE33-4CFF-B705-E4CD1C2F29EE}"/>
    <cellStyle name="Normal 3 12 18 2" xfId="18474" xr:uid="{AA516960-D311-44C6-9298-05771A99C5D4}"/>
    <cellStyle name="Normal 3 12 18 2 2" xfId="18475" xr:uid="{BE9D4EDD-4405-4251-844A-3B6A63046510}"/>
    <cellStyle name="Normal 3 12 18 2 3" xfId="18476" xr:uid="{3E011C17-5C02-4D82-A31A-D91A0EDA771F}"/>
    <cellStyle name="Normal 3 12 18 3" xfId="18477" xr:uid="{07E065C4-4B7E-4B75-9CC9-35D4FC068337}"/>
    <cellStyle name="Normal 3 12 18 3 2" xfId="18478" xr:uid="{98082452-F579-4263-9979-0623BCAD09F9}"/>
    <cellStyle name="Normal 3 12 18 3 3" xfId="18479" xr:uid="{8E4AC6DC-2794-4908-B1CC-B6014F54F396}"/>
    <cellStyle name="Normal 3 12 18 4" xfId="18480" xr:uid="{4670931C-6B93-48B1-B919-1F9F90744DDE}"/>
    <cellStyle name="Normal 3 12 18 5" xfId="18481" xr:uid="{612C3BE9-A5A4-432C-9411-E2C1C13AB096}"/>
    <cellStyle name="Normal 3 12 19" xfId="18482" xr:uid="{D215D3A0-048F-4CC0-B0F0-03E239612923}"/>
    <cellStyle name="Normal 3 12 19 2" xfId="18483" xr:uid="{A3A54C0E-97C4-4A91-AE9A-3FB78C6D235E}"/>
    <cellStyle name="Normal 3 12 19 2 2" xfId="18484" xr:uid="{155E7B9A-40C9-471B-8BE4-76A3B8746B7E}"/>
    <cellStyle name="Normal 3 12 19 2 3" xfId="18485" xr:uid="{007B2C81-C149-4B5D-9F79-B3206FDB311F}"/>
    <cellStyle name="Normal 3 12 19 3" xfId="18486" xr:uid="{270CA3FE-BA5A-4670-AE6C-F33E86C10A49}"/>
    <cellStyle name="Normal 3 12 19 3 2" xfId="18487" xr:uid="{76C998BA-FE16-4C58-A314-1F957D567B25}"/>
    <cellStyle name="Normal 3 12 19 3 3" xfId="18488" xr:uid="{3FABD44B-B1E0-4608-8130-98A4B1BA9F9A}"/>
    <cellStyle name="Normal 3 12 19 4" xfId="18489" xr:uid="{4D9C9DAF-275B-4D40-8880-5A9517ED36C4}"/>
    <cellStyle name="Normal 3 12 19 5" xfId="18490" xr:uid="{D6392AAD-1FEB-468A-8EB1-51E2EEC37FBB}"/>
    <cellStyle name="Normal 3 12 2" xfId="18491" xr:uid="{931424BF-F02F-4457-8A2A-ECE7E1F18FE6}"/>
    <cellStyle name="Normal 3 12 2 2" xfId="18492" xr:uid="{F55E19AE-3994-4357-AC13-3EA7003B9046}"/>
    <cellStyle name="Normal 3 12 2 2 2" xfId="18493" xr:uid="{3276932D-8C12-4AB3-A2B9-07E66DA39533}"/>
    <cellStyle name="Normal 3 12 2 2 3" xfId="18494" xr:uid="{1104F642-B982-44E6-99F9-4FF38B883BC2}"/>
    <cellStyle name="Normal 3 12 2 3" xfId="18495" xr:uid="{D15C951F-A4B0-4F49-BFEF-F982445CFD37}"/>
    <cellStyle name="Normal 3 12 2 3 2" xfId="18496" xr:uid="{96F88AE3-25BC-4386-B4A6-94B98463EB9B}"/>
    <cellStyle name="Normal 3 12 2 3 3" xfId="18497" xr:uid="{49A07872-B81A-4023-84DF-1DB80EBAB48C}"/>
    <cellStyle name="Normal 3 12 2 4" xfId="18498" xr:uid="{3BA4EA4D-ECDA-4C5C-B34B-2891818D3E59}"/>
    <cellStyle name="Normal 3 12 2 5" xfId="18499" xr:uid="{9F9A3366-3A0B-425B-A8B0-5C8A0405BFF5}"/>
    <cellStyle name="Normal 3 12 20" xfId="18500" xr:uid="{CCDE8B40-D6D6-4F5A-8AD2-629C87111277}"/>
    <cellStyle name="Normal 3 12 20 2" xfId="18501" xr:uid="{E0B652B1-1C39-42F2-B0D9-E03F069B7EFD}"/>
    <cellStyle name="Normal 3 12 20 2 2" xfId="18502" xr:uid="{5428F9C4-268D-472C-9C04-FC9FE24BCDD6}"/>
    <cellStyle name="Normal 3 12 20 2 3" xfId="18503" xr:uid="{645BCC26-9172-4B65-991B-18C6E1EE5C1E}"/>
    <cellStyle name="Normal 3 12 20 3" xfId="18504" xr:uid="{4636A205-833D-4091-81F5-A867FB4A0D22}"/>
    <cellStyle name="Normal 3 12 20 3 2" xfId="18505" xr:uid="{CEC93CFF-820B-43EC-BD83-0B2006C12A81}"/>
    <cellStyle name="Normal 3 12 20 3 3" xfId="18506" xr:uid="{F31F48AC-165D-4FC0-ABAD-5F075AA3432F}"/>
    <cellStyle name="Normal 3 12 20 4" xfId="18507" xr:uid="{C1827150-017C-4F92-BD37-0DF3B68C3FFD}"/>
    <cellStyle name="Normal 3 12 20 5" xfId="18508" xr:uid="{7D1BC18B-BB72-44F4-A606-7D422E48A154}"/>
    <cellStyle name="Normal 3 12 21" xfId="18509" xr:uid="{B79DF323-8BFD-44DB-A790-7DB8DD62E775}"/>
    <cellStyle name="Normal 3 12 21 2" xfId="18510" xr:uid="{67639EE4-F40B-47BB-B316-D6324152134C}"/>
    <cellStyle name="Normal 3 12 21 2 2" xfId="18511" xr:uid="{EF29F800-0936-4166-AB59-960E3D11ABA4}"/>
    <cellStyle name="Normal 3 12 21 2 3" xfId="18512" xr:uid="{B719E886-EDA8-4994-AD1C-B415A3BDEECA}"/>
    <cellStyle name="Normal 3 12 21 3" xfId="18513" xr:uid="{9AAFA44D-2951-4DE7-9114-C57D1281E2BD}"/>
    <cellStyle name="Normal 3 12 21 3 2" xfId="18514" xr:uid="{BE7B7E9C-CCC6-4082-8378-DE7A650E8BCF}"/>
    <cellStyle name="Normal 3 12 21 3 3" xfId="18515" xr:uid="{4C30077C-34FC-43EE-8608-956D1A21449D}"/>
    <cellStyle name="Normal 3 12 21 4" xfId="18516" xr:uid="{5472FDC2-4BAB-47D7-8659-1B7F3A29BF81}"/>
    <cellStyle name="Normal 3 12 21 5" xfId="18517" xr:uid="{7202E87B-B6EB-4DCF-B15C-C08117B06DC5}"/>
    <cellStyle name="Normal 3 12 22" xfId="18518" xr:uid="{FC5F435D-D7B3-411D-BA78-D8F8A707F472}"/>
    <cellStyle name="Normal 3 12 22 2" xfId="18519" xr:uid="{93413782-CE2C-4755-B8CC-FA44278315E3}"/>
    <cellStyle name="Normal 3 12 22 2 2" xfId="18520" xr:uid="{35E89556-9F4E-46E7-B8E8-B79263CF3BB6}"/>
    <cellStyle name="Normal 3 12 22 2 3" xfId="18521" xr:uid="{455C1949-7781-432F-8A5E-8E1CC650CABF}"/>
    <cellStyle name="Normal 3 12 22 3" xfId="18522" xr:uid="{C94DC992-E576-4EFB-B67C-5617DC501FC0}"/>
    <cellStyle name="Normal 3 12 22 3 2" xfId="18523" xr:uid="{962749AA-0EAB-48BF-9435-F93621970D21}"/>
    <cellStyle name="Normal 3 12 22 3 3" xfId="18524" xr:uid="{1B19AA22-28B1-48B5-85CD-6800475D643C}"/>
    <cellStyle name="Normal 3 12 22 4" xfId="18525" xr:uid="{DE41462A-EDFD-4CDF-BF32-5F37D5277675}"/>
    <cellStyle name="Normal 3 12 22 5" xfId="18526" xr:uid="{7C154F88-5FB6-4E07-9BF9-4A823CF372BE}"/>
    <cellStyle name="Normal 3 12 23" xfId="18527" xr:uid="{BA29B023-2CE4-44B5-823D-8F1B2B13F24A}"/>
    <cellStyle name="Normal 3 12 23 2" xfId="18528" xr:uid="{4A93897A-05AF-40C6-A36E-42DEAEB9A698}"/>
    <cellStyle name="Normal 3 12 23 2 2" xfId="18529" xr:uid="{5C55BA01-6732-4F56-955D-E2A8B6528ED3}"/>
    <cellStyle name="Normal 3 12 23 2 3" xfId="18530" xr:uid="{ED995FBF-06C9-4F7E-82D4-CB42C7AB570B}"/>
    <cellStyle name="Normal 3 12 23 3" xfId="18531" xr:uid="{E9FDD623-1272-4905-9B5B-2847A2BCDDCD}"/>
    <cellStyle name="Normal 3 12 23 3 2" xfId="18532" xr:uid="{F6E382C6-6E4F-4514-B7D0-2DE89C7A216B}"/>
    <cellStyle name="Normal 3 12 23 3 3" xfId="18533" xr:uid="{3AB88EC5-3115-4FCC-8087-0610B39009B0}"/>
    <cellStyle name="Normal 3 12 23 4" xfId="18534" xr:uid="{6089C391-C478-4045-9E57-2DABF7841D84}"/>
    <cellStyle name="Normal 3 12 23 5" xfId="18535" xr:uid="{EA297571-97CD-4F85-A37C-7C9071627CF8}"/>
    <cellStyle name="Normal 3 12 24" xfId="18536" xr:uid="{DEAB17FB-A5CF-42F0-B2A4-C19065022B12}"/>
    <cellStyle name="Normal 3 12 24 2" xfId="18537" xr:uid="{6528CD60-8DFE-4736-A5DC-40C0FAC13DCC}"/>
    <cellStyle name="Normal 3 12 24 3" xfId="18538" xr:uid="{E70F76E6-D8CE-4073-A319-33F2995529C7}"/>
    <cellStyle name="Normal 3 12 25" xfId="18539" xr:uid="{109AE1AE-CF4D-4038-AE6B-79A52AA8894E}"/>
    <cellStyle name="Normal 3 12 25 2" xfId="18540" xr:uid="{F0DDCE82-B8E7-4A57-AC22-7A5F77A40A4E}"/>
    <cellStyle name="Normal 3 12 25 3" xfId="18541" xr:uid="{BD71C719-F493-4E68-ACA0-85AEB6398EC1}"/>
    <cellStyle name="Normal 3 12 26" xfId="18542" xr:uid="{703AC239-280A-4584-BDC1-4ACBE7F8B40A}"/>
    <cellStyle name="Normal 3 12 27" xfId="18543" xr:uid="{C651F84F-2B7C-4213-B23E-581EFBEB5DA4}"/>
    <cellStyle name="Normal 3 12 3" xfId="18544" xr:uid="{6D72FF5B-FC5B-4E84-86D4-48B598C86988}"/>
    <cellStyle name="Normal 3 12 3 2" xfId="18545" xr:uid="{E5FEC2A2-94FF-468A-B2E1-00A951AF870F}"/>
    <cellStyle name="Normal 3 12 3 2 2" xfId="18546" xr:uid="{CE7FCCE6-0B93-46B1-98CA-8748ADDD6148}"/>
    <cellStyle name="Normal 3 12 3 2 3" xfId="18547" xr:uid="{C960F0DE-C082-4EA4-9990-FC99CFF5900B}"/>
    <cellStyle name="Normal 3 12 3 3" xfId="18548" xr:uid="{97957E87-DEBE-451D-8C44-1B59F9D1D77D}"/>
    <cellStyle name="Normal 3 12 3 3 2" xfId="18549" xr:uid="{A3479797-6A3E-44B4-95D0-DB56C0557C3C}"/>
    <cellStyle name="Normal 3 12 3 3 3" xfId="18550" xr:uid="{0E4BA2C9-2FCC-4C54-9068-33DA8DF981D8}"/>
    <cellStyle name="Normal 3 12 3 4" xfId="18551" xr:uid="{A2F25B48-2F5A-4F48-BBC2-C56FF0BB6FB8}"/>
    <cellStyle name="Normal 3 12 3 5" xfId="18552" xr:uid="{2E6733BF-B0C9-4627-AF52-BB6B4ABB00E6}"/>
    <cellStyle name="Normal 3 12 4" xfId="18553" xr:uid="{B381D868-9297-49E4-949F-7F8E790A558B}"/>
    <cellStyle name="Normal 3 12 4 2" xfId="18554" xr:uid="{AC02B9BD-A887-49EC-9B67-E68CB3B01CB2}"/>
    <cellStyle name="Normal 3 12 4 2 2" xfId="18555" xr:uid="{76AE6CD1-63A9-4912-B043-E7035EDAB610}"/>
    <cellStyle name="Normal 3 12 4 2 3" xfId="18556" xr:uid="{7C76B197-8551-48AF-BA2F-529F27E8047F}"/>
    <cellStyle name="Normal 3 12 4 3" xfId="18557" xr:uid="{28AA741E-E563-417E-8001-665715F4FE00}"/>
    <cellStyle name="Normal 3 12 4 3 2" xfId="18558" xr:uid="{682F14C0-C950-4815-9831-E6AE7099B523}"/>
    <cellStyle name="Normal 3 12 4 3 3" xfId="18559" xr:uid="{76F03D13-216B-421B-874D-8DF84FF25427}"/>
    <cellStyle name="Normal 3 12 4 4" xfId="18560" xr:uid="{07EDE685-6BBE-4224-89C2-94C0EC6CE6D5}"/>
    <cellStyle name="Normal 3 12 4 5" xfId="18561" xr:uid="{09801D01-BE1C-4C00-A219-218D39FF1189}"/>
    <cellStyle name="Normal 3 12 5" xfId="18562" xr:uid="{F742FF0D-DEE7-4876-826D-47EA69825F24}"/>
    <cellStyle name="Normal 3 12 5 2" xfId="18563" xr:uid="{4A41087B-5C89-4AF2-8E6F-3FAAC752A42E}"/>
    <cellStyle name="Normal 3 12 5 2 2" xfId="18564" xr:uid="{B3864911-F1A4-400B-A692-BCD48054578A}"/>
    <cellStyle name="Normal 3 12 5 2 3" xfId="18565" xr:uid="{D91E0488-8C01-41FE-B641-EB79878825C0}"/>
    <cellStyle name="Normal 3 12 5 3" xfId="18566" xr:uid="{484F4C4C-8236-416E-B650-1D1A68F983BF}"/>
    <cellStyle name="Normal 3 12 5 3 2" xfId="18567" xr:uid="{BDF55C9C-99A5-4970-B6E1-4D5B95C54E2C}"/>
    <cellStyle name="Normal 3 12 5 3 3" xfId="18568" xr:uid="{78FFB833-2D3D-4029-A54F-B772C6645FFC}"/>
    <cellStyle name="Normal 3 12 5 4" xfId="18569" xr:uid="{E94C28EF-4065-4633-89AF-AC4A20936B4D}"/>
    <cellStyle name="Normal 3 12 5 5" xfId="18570" xr:uid="{69AC7CC4-9598-4616-BA95-4561E9EDA58E}"/>
    <cellStyle name="Normal 3 12 6" xfId="18571" xr:uid="{ED0A4EE3-22A2-4CF7-9B64-88B118B03EC6}"/>
    <cellStyle name="Normal 3 12 6 2" xfId="18572" xr:uid="{D6BF8B9A-D476-4970-BC80-E564DC7274C5}"/>
    <cellStyle name="Normal 3 12 6 2 2" xfId="18573" xr:uid="{62ADF94B-6D2B-40AD-9834-24C78ABC9D85}"/>
    <cellStyle name="Normal 3 12 6 2 3" xfId="18574" xr:uid="{09CF9FA9-C934-4B13-8ED0-B787A1505857}"/>
    <cellStyle name="Normal 3 12 6 3" xfId="18575" xr:uid="{4DB6BD41-3B8E-473F-BC2A-92ADA075BA1D}"/>
    <cellStyle name="Normal 3 12 6 3 2" xfId="18576" xr:uid="{69DEE874-A494-4CA7-9CC3-80741C77F003}"/>
    <cellStyle name="Normal 3 12 6 3 3" xfId="18577" xr:uid="{4806AB4B-C7C4-4102-857F-1F5B91370652}"/>
    <cellStyle name="Normal 3 12 6 4" xfId="18578" xr:uid="{C0F7FE2F-5A35-48C7-B6DA-B00F1062B12D}"/>
    <cellStyle name="Normal 3 12 6 5" xfId="18579" xr:uid="{D1B930A3-3053-4D9A-B98C-2D31426E7019}"/>
    <cellStyle name="Normal 3 12 7" xfId="18580" xr:uid="{A1C83920-1C7D-4DD6-839D-E2DD8F2D2EFD}"/>
    <cellStyle name="Normal 3 12 7 2" xfId="18581" xr:uid="{5BE65D8C-F78D-4D39-A0CF-934F80058390}"/>
    <cellStyle name="Normal 3 12 7 2 2" xfId="18582" xr:uid="{73308768-283B-49F4-8582-0C4ECBA7D13F}"/>
    <cellStyle name="Normal 3 12 7 2 3" xfId="18583" xr:uid="{B4955A1F-AA2C-42E1-8D3A-C77819F0F3C3}"/>
    <cellStyle name="Normal 3 12 7 3" xfId="18584" xr:uid="{90CF1C38-6B4B-4A4B-BA05-AD95F4F5F412}"/>
    <cellStyle name="Normal 3 12 7 3 2" xfId="18585" xr:uid="{315D9CBD-1AB5-470B-90B2-3DA8D055C04A}"/>
    <cellStyle name="Normal 3 12 7 3 3" xfId="18586" xr:uid="{FDD8060A-0D80-471C-983A-E18D3298F3CB}"/>
    <cellStyle name="Normal 3 12 7 4" xfId="18587" xr:uid="{FCBA774C-7B61-466B-A6A7-6D11EAED1756}"/>
    <cellStyle name="Normal 3 12 7 5" xfId="18588" xr:uid="{F9ED3D62-0AB2-4EB0-9A95-B4235DFE8B26}"/>
    <cellStyle name="Normal 3 12 8" xfId="18589" xr:uid="{8C9B3486-F82D-4609-BF8F-324A224391ED}"/>
    <cellStyle name="Normal 3 12 8 2" xfId="18590" xr:uid="{E6643FDB-08D4-44AF-99A6-1154AC1B0B69}"/>
    <cellStyle name="Normal 3 12 8 2 2" xfId="18591" xr:uid="{36B5E9A9-F0FC-46DF-B5DE-F7886C528F17}"/>
    <cellStyle name="Normal 3 12 8 2 3" xfId="18592" xr:uid="{75A6D16A-9701-4A2D-B3FE-95B82FC7DE07}"/>
    <cellStyle name="Normal 3 12 8 3" xfId="18593" xr:uid="{4ADE30EE-8D8C-404D-B1DF-B867EC496A74}"/>
    <cellStyle name="Normal 3 12 8 3 2" xfId="18594" xr:uid="{C876030D-ABD8-4120-B3C0-8BA3F721D517}"/>
    <cellStyle name="Normal 3 12 8 3 3" xfId="18595" xr:uid="{05817CEF-7689-412F-B2D1-0CF7DF8E2119}"/>
    <cellStyle name="Normal 3 12 8 4" xfId="18596" xr:uid="{C820768E-9B63-4AF6-BC02-8963049B5C24}"/>
    <cellStyle name="Normal 3 12 8 5" xfId="18597" xr:uid="{A938E1B1-4A67-4D5B-8AED-450D90968443}"/>
    <cellStyle name="Normal 3 12 9" xfId="18598" xr:uid="{5EA79E08-B1D7-46B6-A527-38AB96FAEF57}"/>
    <cellStyle name="Normal 3 12 9 2" xfId="18599" xr:uid="{79BE837F-BE4C-4EF4-A2F0-612D66AA76DC}"/>
    <cellStyle name="Normal 3 12 9 2 2" xfId="18600" xr:uid="{4CDA8E02-6B5E-47B3-AEBD-16B3F59B22F9}"/>
    <cellStyle name="Normal 3 12 9 2 3" xfId="18601" xr:uid="{02313D46-D8F7-4AB2-BD24-08DDD33C79CE}"/>
    <cellStyle name="Normal 3 12 9 3" xfId="18602" xr:uid="{2F3E9BCC-FF14-49CE-89FA-C36B2E53916A}"/>
    <cellStyle name="Normal 3 12 9 3 2" xfId="18603" xr:uid="{77473239-BE11-4442-A4C5-1C4F0BCBDFE2}"/>
    <cellStyle name="Normal 3 12 9 3 3" xfId="18604" xr:uid="{1AB485BC-7EB5-4C4F-864E-682476C05A95}"/>
    <cellStyle name="Normal 3 12 9 4" xfId="18605" xr:uid="{309383DD-9100-4162-A43D-35CCC612575B}"/>
    <cellStyle name="Normal 3 12 9 5" xfId="18606" xr:uid="{8D3D236D-CF05-4577-A27B-33D18CF952EC}"/>
    <cellStyle name="Normal 3 120" xfId="18607" xr:uid="{D96A8317-2196-4FDA-BE30-308AEC6A2F53}"/>
    <cellStyle name="Normal 3 120 2" xfId="18608" xr:uid="{7C555DFE-E890-4910-A3D2-11CAFE94769D}"/>
    <cellStyle name="Normal 3 120 2 2" xfId="18609" xr:uid="{C97ECA02-6BFB-4003-BE6F-34DC5F3B84EA}"/>
    <cellStyle name="Normal 3 120 2 3" xfId="18610" xr:uid="{2A6F26AB-6185-4FE3-9D99-74AD6A0579E9}"/>
    <cellStyle name="Normal 3 120 3" xfId="18611" xr:uid="{79E31DA1-4296-468A-9E9E-CFCE0FFF017C}"/>
    <cellStyle name="Normal 3 120 3 2" xfId="18612" xr:uid="{B67786ED-DC3C-431E-8DCD-FFC02F029FB8}"/>
    <cellStyle name="Normal 3 120 3 3" xfId="18613" xr:uid="{7D4F9BBE-DF1B-438C-AE7C-5FF13D782980}"/>
    <cellStyle name="Normal 3 120 4" xfId="18614" xr:uid="{50183785-EE42-4D6A-9B0B-C99B05086DFB}"/>
    <cellStyle name="Normal 3 120 5" xfId="18615" xr:uid="{524AC062-8D1D-40ED-BB71-2B4284271A33}"/>
    <cellStyle name="Normal 3 121" xfId="18616" xr:uid="{D69B0E12-08BB-4EAF-92B7-474094E981BA}"/>
    <cellStyle name="Normal 3 121 2" xfId="18617" xr:uid="{9BECB923-BB14-45E8-AF9A-8C6115B0D957}"/>
    <cellStyle name="Normal 3 121 2 2" xfId="18618" xr:uid="{B5D15E4A-A113-4026-B7E4-6BBE023FB82E}"/>
    <cellStyle name="Normal 3 121 2 3" xfId="18619" xr:uid="{5E970A6D-6F5C-4436-9477-1C937499C7A2}"/>
    <cellStyle name="Normal 3 121 3" xfId="18620" xr:uid="{60EB3B5F-164D-4A71-8867-83C32F9E81A7}"/>
    <cellStyle name="Normal 3 121 3 2" xfId="18621" xr:uid="{E5A991E4-A1C5-4BFE-B6DA-E9CF04A096FF}"/>
    <cellStyle name="Normal 3 121 3 3" xfId="18622" xr:uid="{BE5001B3-4107-4D41-91CF-B14449A59ABF}"/>
    <cellStyle name="Normal 3 121 4" xfId="18623" xr:uid="{A9F1ED68-80DE-4A5E-97CB-B2A4D56864D4}"/>
    <cellStyle name="Normal 3 121 5" xfId="18624" xr:uid="{2BDFA4FE-6CD3-4B9B-AF84-164C7FC5F4C3}"/>
    <cellStyle name="Normal 3 122" xfId="18625" xr:uid="{1CB57044-A249-4742-B40C-5DC91A7E7FA9}"/>
    <cellStyle name="Normal 3 122 2" xfId="18626" xr:uid="{DA99E71C-C929-48F8-A420-B69EAE75490C}"/>
    <cellStyle name="Normal 3 122 2 2" xfId="18627" xr:uid="{60144666-3E14-4324-8A35-EC182A0C2094}"/>
    <cellStyle name="Normal 3 122 2 3" xfId="18628" xr:uid="{83C4C864-B236-4EAE-884B-9897798BED55}"/>
    <cellStyle name="Normal 3 122 3" xfId="18629" xr:uid="{40CBB90D-CAAE-494A-A826-1FFEEAADDF04}"/>
    <cellStyle name="Normal 3 122 3 2" xfId="18630" xr:uid="{93A361D4-6BBF-44E8-8C9B-A9D5E268D0E8}"/>
    <cellStyle name="Normal 3 122 3 3" xfId="18631" xr:uid="{F4FD0CE7-D610-483A-B9BC-4B30F91EAA50}"/>
    <cellStyle name="Normal 3 122 4" xfId="18632" xr:uid="{747ADDBC-7863-4480-BC96-7636092CBEC0}"/>
    <cellStyle name="Normal 3 122 5" xfId="18633" xr:uid="{0411D798-1A71-42DD-B6E2-59D2AF59F913}"/>
    <cellStyle name="Normal 3 123" xfId="18634" xr:uid="{F378297D-D857-42F8-BC9B-F76D0AF90208}"/>
    <cellStyle name="Normal 3 123 2" xfId="18635" xr:uid="{C08BD4E8-C935-4DBB-820B-3A7CC9DAC3C1}"/>
    <cellStyle name="Normal 3 123 2 2" xfId="18636" xr:uid="{ACE3284C-4D1F-4B51-8E72-6C7F78B6FA00}"/>
    <cellStyle name="Normal 3 123 2 3" xfId="18637" xr:uid="{6FB082EC-F2AB-493A-BAEF-294DEBB638D3}"/>
    <cellStyle name="Normal 3 123 3" xfId="18638" xr:uid="{F59AB6ED-AF13-4B52-9401-4D312D0CC738}"/>
    <cellStyle name="Normal 3 123 3 2" xfId="18639" xr:uid="{880DD250-8AF1-4496-85AB-3B54463D365C}"/>
    <cellStyle name="Normal 3 123 3 3" xfId="18640" xr:uid="{816BA4EB-64A5-4A84-83D3-50A483F5E6C3}"/>
    <cellStyle name="Normal 3 123 4" xfId="18641" xr:uid="{A42C1AA7-2DE3-4F0F-8073-4452957643C0}"/>
    <cellStyle name="Normal 3 123 5" xfId="18642" xr:uid="{F6B89833-867F-4970-AFEF-D366437B42B8}"/>
    <cellStyle name="Normal 3 124" xfId="18643" xr:uid="{B13F19F8-8AD5-4B99-ABEF-76ADFDA43C4C}"/>
    <cellStyle name="Normal 3 124 2" xfId="18644" xr:uid="{95140511-7724-4AEE-82EF-4F0516D97828}"/>
    <cellStyle name="Normal 3 124 2 2" xfId="18645" xr:uid="{212068CA-2AE8-4E37-B50A-958999D2C3EB}"/>
    <cellStyle name="Normal 3 124 2 3" xfId="18646" xr:uid="{24104804-921C-40E0-8FEA-C2CC62F24A73}"/>
    <cellStyle name="Normal 3 124 3" xfId="18647" xr:uid="{38319186-9EB4-490A-96B7-46140D1203D1}"/>
    <cellStyle name="Normal 3 124 3 2" xfId="18648" xr:uid="{03FA670D-F801-4A14-B05C-E3168F6339B5}"/>
    <cellStyle name="Normal 3 124 3 3" xfId="18649" xr:uid="{60C1BF80-DD88-4440-B6E0-2E48A16803CD}"/>
    <cellStyle name="Normal 3 124 4" xfId="18650" xr:uid="{6681D7EB-87AE-429A-AF21-67DC834C68F4}"/>
    <cellStyle name="Normal 3 124 5" xfId="18651" xr:uid="{B5033446-797A-4785-BF63-430377630D9B}"/>
    <cellStyle name="Normal 3 125" xfId="18652" xr:uid="{9E0F3AA9-C230-4E11-B6E4-B991B403B289}"/>
    <cellStyle name="Normal 3 125 2" xfId="18653" xr:uid="{9CE2A695-7B30-4B0B-9071-7E4431C6FADF}"/>
    <cellStyle name="Normal 3 125 2 2" xfId="18654" xr:uid="{E5BBB253-141D-4B3F-8918-0322A3A3C6ED}"/>
    <cellStyle name="Normal 3 125 2 3" xfId="18655" xr:uid="{43E8A17A-9999-4F9B-A07D-FABB77239002}"/>
    <cellStyle name="Normal 3 125 3" xfId="18656" xr:uid="{E653DC62-6A64-46D1-8558-F2FDEFF808E9}"/>
    <cellStyle name="Normal 3 125 3 2" xfId="18657" xr:uid="{2C06E89D-531B-4DD3-A224-23882C5DC364}"/>
    <cellStyle name="Normal 3 125 3 3" xfId="18658" xr:uid="{20B56755-7FB7-4C9D-8078-DF82E0C16F6F}"/>
    <cellStyle name="Normal 3 125 4" xfId="18659" xr:uid="{6677AD86-4CF7-46EB-A86E-E8574FEFCD0E}"/>
    <cellStyle name="Normal 3 125 5" xfId="18660" xr:uid="{78A129E4-2046-461E-B523-1F0E9653460A}"/>
    <cellStyle name="Normal 3 126" xfId="18661" xr:uid="{B86CA822-9F24-4D19-B714-BC34F6BD7001}"/>
    <cellStyle name="Normal 3 126 2" xfId="18662" xr:uid="{A5E52631-4A9C-4B68-BD98-BC58D7F1C51F}"/>
    <cellStyle name="Normal 3 126 2 2" xfId="18663" xr:uid="{1B303AD8-EF02-4DB8-9B90-ADD3D9CDC5CD}"/>
    <cellStyle name="Normal 3 126 2 3" xfId="18664" xr:uid="{EF38A64C-5BB1-4459-AF21-AB197B5BC92A}"/>
    <cellStyle name="Normal 3 126 3" xfId="18665" xr:uid="{FCC3AB85-0038-4BFF-A7EA-C54D4C8D0BF0}"/>
    <cellStyle name="Normal 3 126 3 2" xfId="18666" xr:uid="{5607B8A8-5AA4-4A7C-9EF4-46A74B3BECD7}"/>
    <cellStyle name="Normal 3 126 3 3" xfId="18667" xr:uid="{7F35CE15-8715-4737-8069-59A63F4B25F4}"/>
    <cellStyle name="Normal 3 126 4" xfId="18668" xr:uid="{328885A2-2BCC-450A-AA7A-82C9C99E00E8}"/>
    <cellStyle name="Normal 3 126 5" xfId="18669" xr:uid="{45F0F3BF-3536-438B-AF4C-5BCA5F1966C3}"/>
    <cellStyle name="Normal 3 127" xfId="18670" xr:uid="{EA8091FA-0426-477A-92FC-78AFAEF6212A}"/>
    <cellStyle name="Normal 3 127 2" xfId="18671" xr:uid="{7EAE4544-1D1B-4BFA-8E1C-062FA36D7DFC}"/>
    <cellStyle name="Normal 3 127 2 2" xfId="18672" xr:uid="{798005D8-B3A5-47A9-95B7-C536B17C677F}"/>
    <cellStyle name="Normal 3 127 2 3" xfId="18673" xr:uid="{6E4193DE-7F95-4974-B7DB-7160E7769741}"/>
    <cellStyle name="Normal 3 127 3" xfId="18674" xr:uid="{58475DF0-7F00-4F9F-A9C2-45088A553F36}"/>
    <cellStyle name="Normal 3 127 3 2" xfId="18675" xr:uid="{8C690A3B-72C1-4879-828D-C7C9311D06BD}"/>
    <cellStyle name="Normal 3 127 3 3" xfId="18676" xr:uid="{11C89940-ADF6-4FA0-9500-A2FF7D87FE0B}"/>
    <cellStyle name="Normal 3 127 4" xfId="18677" xr:uid="{CD3DC8AE-7544-4EF6-876B-88E91764A714}"/>
    <cellStyle name="Normal 3 127 5" xfId="18678" xr:uid="{21CE04FF-D9AD-4F4D-BF79-F2CB31DFB31B}"/>
    <cellStyle name="Normal 3 128" xfId="18679" xr:uid="{D563D663-A034-4156-8D4C-79DE3C86AA39}"/>
    <cellStyle name="Normal 3 128 2" xfId="18680" xr:uid="{7BD6CBFE-215A-4FC6-AD2D-6338723DFB78}"/>
    <cellStyle name="Normal 3 128 2 2" xfId="18681" xr:uid="{11205820-0283-40D9-859A-5EAD4AC4B36A}"/>
    <cellStyle name="Normal 3 128 2 3" xfId="18682" xr:uid="{D0A397D5-D4E3-4017-BDCD-D3D18C88AED6}"/>
    <cellStyle name="Normal 3 128 3" xfId="18683" xr:uid="{97F5C98D-B6A5-48F1-86C9-71CF2AACF708}"/>
    <cellStyle name="Normal 3 128 3 2" xfId="18684" xr:uid="{EDCFF19A-28F0-452C-A9F0-4C9B9AAEE4E4}"/>
    <cellStyle name="Normal 3 128 3 3" xfId="18685" xr:uid="{A5951AE0-9B2B-4E98-BD61-51DF204DB069}"/>
    <cellStyle name="Normal 3 128 4" xfId="18686" xr:uid="{AB32F512-19B5-4EE1-AA33-C7FDF44C6239}"/>
    <cellStyle name="Normal 3 128 5" xfId="18687" xr:uid="{1D3A0143-CFBD-4BAD-998E-FAFCF793F547}"/>
    <cellStyle name="Normal 3 129" xfId="18688" xr:uid="{E4BBE847-F6A5-429F-99C2-901BE7F7B8C2}"/>
    <cellStyle name="Normal 3 129 2" xfId="18689" xr:uid="{C4AB424C-55C0-45BF-B063-BA626EA2FA53}"/>
    <cellStyle name="Normal 3 129 2 2" xfId="18690" xr:uid="{4F9CA356-C16D-4110-A5CF-E1724C102BA7}"/>
    <cellStyle name="Normal 3 129 2 3" xfId="18691" xr:uid="{6FA83348-DEF1-499B-B5B9-77B2C253C964}"/>
    <cellStyle name="Normal 3 129 3" xfId="18692" xr:uid="{065D52CB-A38E-449A-A903-8B4A2EE61A77}"/>
    <cellStyle name="Normal 3 129 3 2" xfId="18693" xr:uid="{85AA1843-7A9F-4E47-B0C5-0056B190270A}"/>
    <cellStyle name="Normal 3 129 3 3" xfId="18694" xr:uid="{20E1615C-2CA6-4F41-9BFB-01F1668C790D}"/>
    <cellStyle name="Normal 3 129 4" xfId="18695" xr:uid="{7389442F-6261-436B-B0B9-A241E7BF6A6E}"/>
    <cellStyle name="Normal 3 129 5" xfId="18696" xr:uid="{A68E61FA-16B4-40EC-A96E-1E744301E6F1}"/>
    <cellStyle name="Normal 3 13" xfId="18697" xr:uid="{E351B793-632B-40EE-B3F7-7A4B3E1DEABF}"/>
    <cellStyle name="Normal 3 13 10" xfId="18698" xr:uid="{0273DAE5-2638-4B01-9AE5-8459213F68F8}"/>
    <cellStyle name="Normal 3 13 10 2" xfId="18699" xr:uid="{1A0C3B5E-AA48-484A-B7EB-986307F0D5C8}"/>
    <cellStyle name="Normal 3 13 10 2 2" xfId="18700" xr:uid="{7B309AD4-1E6E-49E1-BE5E-93F46982D856}"/>
    <cellStyle name="Normal 3 13 10 2 3" xfId="18701" xr:uid="{A1A44F27-6C80-4DF0-8F0F-8815AE7B4B3B}"/>
    <cellStyle name="Normal 3 13 10 3" xfId="18702" xr:uid="{148F64B4-8711-4DAF-ACAB-D5FB02EF9C6D}"/>
    <cellStyle name="Normal 3 13 10 3 2" xfId="18703" xr:uid="{6BCF530F-26B4-43C0-B9EF-C59E50E5080E}"/>
    <cellStyle name="Normal 3 13 10 3 3" xfId="18704" xr:uid="{94F6757C-393E-4F21-90CF-615B639DEC48}"/>
    <cellStyle name="Normal 3 13 10 4" xfId="18705" xr:uid="{CDDF13B1-E312-4621-BFDC-7EB8BD13DA1D}"/>
    <cellStyle name="Normal 3 13 10 5" xfId="18706" xr:uid="{3DC4B681-2495-42CC-BF90-4351C646D966}"/>
    <cellStyle name="Normal 3 13 11" xfId="18707" xr:uid="{B25C5D51-809F-4BD6-9CC1-E647B4B2C9EB}"/>
    <cellStyle name="Normal 3 13 11 2" xfId="18708" xr:uid="{C9840945-A9BB-478D-B772-0A8DE29C7F1A}"/>
    <cellStyle name="Normal 3 13 11 2 2" xfId="18709" xr:uid="{923B8D57-8515-4B50-91DD-BDE1A315F622}"/>
    <cellStyle name="Normal 3 13 11 2 3" xfId="18710" xr:uid="{D0ACAD3D-C107-43B0-B299-FED577897A04}"/>
    <cellStyle name="Normal 3 13 11 3" xfId="18711" xr:uid="{93BD0C26-BECF-4501-9BFF-1B3F14EAE1CE}"/>
    <cellStyle name="Normal 3 13 11 3 2" xfId="18712" xr:uid="{DFA4D37A-888E-49B2-858F-904C5993FE6F}"/>
    <cellStyle name="Normal 3 13 11 3 3" xfId="18713" xr:uid="{F3DF36B1-E34A-432B-9EFF-E615D3FBDDE5}"/>
    <cellStyle name="Normal 3 13 11 4" xfId="18714" xr:uid="{8731F28C-E083-4B07-9926-B45E873CCB28}"/>
    <cellStyle name="Normal 3 13 11 5" xfId="18715" xr:uid="{66FCD06C-0545-4134-84C0-4C9CEFCDEE8B}"/>
    <cellStyle name="Normal 3 13 12" xfId="18716" xr:uid="{55E20D87-1FF4-4426-BD2B-D003B8919932}"/>
    <cellStyle name="Normal 3 13 12 2" xfId="18717" xr:uid="{0E8E9930-4849-49D9-B1FA-8ABEE1B93849}"/>
    <cellStyle name="Normal 3 13 12 2 2" xfId="18718" xr:uid="{B82DE26F-1966-4833-8A40-702A642A75A6}"/>
    <cellStyle name="Normal 3 13 12 2 3" xfId="18719" xr:uid="{51C01CAF-FB67-43C4-8A22-F41DDD71FFCD}"/>
    <cellStyle name="Normal 3 13 12 3" xfId="18720" xr:uid="{39850C98-454F-456D-BEF7-0B5E677894EF}"/>
    <cellStyle name="Normal 3 13 12 3 2" xfId="18721" xr:uid="{A21526AC-1C28-4D55-BFE2-6B667F659966}"/>
    <cellStyle name="Normal 3 13 12 3 3" xfId="18722" xr:uid="{DC38C7A4-1BA3-413A-9991-486ABEE38F4B}"/>
    <cellStyle name="Normal 3 13 12 4" xfId="18723" xr:uid="{525FB6AA-3218-472C-B7C9-073A2A293E50}"/>
    <cellStyle name="Normal 3 13 12 5" xfId="18724" xr:uid="{107D9A64-EC29-4D9A-81A8-6E9DE7953BF8}"/>
    <cellStyle name="Normal 3 13 13" xfId="18725" xr:uid="{C6CD782D-A91B-46B3-B1DE-B9906E41A7DF}"/>
    <cellStyle name="Normal 3 13 13 2" xfId="18726" xr:uid="{B3BE19B0-5C5A-4AB8-9B9E-89BABDB388A2}"/>
    <cellStyle name="Normal 3 13 13 2 2" xfId="18727" xr:uid="{D9F689C7-B9DE-4C0E-9FBC-882FCC045BD8}"/>
    <cellStyle name="Normal 3 13 13 2 3" xfId="18728" xr:uid="{9A8C1F96-361A-4985-8AC7-CA88DC596C18}"/>
    <cellStyle name="Normal 3 13 13 3" xfId="18729" xr:uid="{A351DE03-F661-4D67-BFB0-30F74F884718}"/>
    <cellStyle name="Normal 3 13 13 3 2" xfId="18730" xr:uid="{6C586E0B-0FFA-4582-BB06-76D91DF97F6A}"/>
    <cellStyle name="Normal 3 13 13 3 3" xfId="18731" xr:uid="{F40F1DC4-8921-49E5-A370-64C62A96210B}"/>
    <cellStyle name="Normal 3 13 13 4" xfId="18732" xr:uid="{1DCA8203-F4C2-4E51-BA38-27356B9F5AE7}"/>
    <cellStyle name="Normal 3 13 13 5" xfId="18733" xr:uid="{ABB8F59E-E717-4C86-881F-71E81A418FD0}"/>
    <cellStyle name="Normal 3 13 14" xfId="18734" xr:uid="{A1DFA374-5A71-4D28-AEDE-3B3FAA9C9273}"/>
    <cellStyle name="Normal 3 13 14 2" xfId="18735" xr:uid="{FC032DA2-C3E0-48B9-862F-FE37B3AC7EC0}"/>
    <cellStyle name="Normal 3 13 14 2 2" xfId="18736" xr:uid="{FEC98F19-383A-443E-86CB-4C9DDF5EE708}"/>
    <cellStyle name="Normal 3 13 14 2 3" xfId="18737" xr:uid="{C116CDB3-A7CB-4BCE-AA36-9269CFFB54DB}"/>
    <cellStyle name="Normal 3 13 14 3" xfId="18738" xr:uid="{9AFE3D83-DCC8-4197-BBD1-559C18DA3A9E}"/>
    <cellStyle name="Normal 3 13 14 3 2" xfId="18739" xr:uid="{9D92FD31-15D5-40FA-A6F1-0F03F775E19C}"/>
    <cellStyle name="Normal 3 13 14 3 3" xfId="18740" xr:uid="{3BA75EB7-7224-4DFC-942B-2682E499E7C6}"/>
    <cellStyle name="Normal 3 13 14 4" xfId="18741" xr:uid="{B8DA6A6F-F547-4958-88AF-ABCCF6C65C74}"/>
    <cellStyle name="Normal 3 13 14 5" xfId="18742" xr:uid="{7A1BD9AF-6F0C-473B-BBB3-CBE18AFAB54A}"/>
    <cellStyle name="Normal 3 13 15" xfId="18743" xr:uid="{00ED05F3-F603-4DB6-B33A-E1780F04A756}"/>
    <cellStyle name="Normal 3 13 15 2" xfId="18744" xr:uid="{CFCB5DE3-65F9-4A1F-9B2E-FEE4B9B7520A}"/>
    <cellStyle name="Normal 3 13 15 2 2" xfId="18745" xr:uid="{A2646250-F576-42D6-98E4-2B4A34941B8E}"/>
    <cellStyle name="Normal 3 13 15 2 3" xfId="18746" xr:uid="{7D204A06-011C-4C67-99E8-461FFA62EB44}"/>
    <cellStyle name="Normal 3 13 15 3" xfId="18747" xr:uid="{CC961CF9-D0AB-4DD7-83AE-766F5A95830F}"/>
    <cellStyle name="Normal 3 13 15 3 2" xfId="18748" xr:uid="{C2BA4349-9633-4791-A7F6-C50CCF8FF643}"/>
    <cellStyle name="Normal 3 13 15 3 3" xfId="18749" xr:uid="{35B97FE5-EA84-461B-8F60-B53056E31516}"/>
    <cellStyle name="Normal 3 13 15 4" xfId="18750" xr:uid="{3BA795C1-0B91-4104-8689-9A3BB3426001}"/>
    <cellStyle name="Normal 3 13 15 5" xfId="18751" xr:uid="{6A47A25D-E7EA-41A1-8CBB-7755ECE8AFFF}"/>
    <cellStyle name="Normal 3 13 16" xfId="18752" xr:uid="{931F3634-95BC-4339-BD3B-733DB5094A3A}"/>
    <cellStyle name="Normal 3 13 16 2" xfId="18753" xr:uid="{A978E02B-9A0D-4D09-9DFF-5315A7D528E9}"/>
    <cellStyle name="Normal 3 13 16 2 2" xfId="18754" xr:uid="{D7339566-CA42-4015-9BB8-DBCE0EAF4300}"/>
    <cellStyle name="Normal 3 13 16 2 3" xfId="18755" xr:uid="{61F0F0E7-5C48-46FC-85E2-BC078F3FE936}"/>
    <cellStyle name="Normal 3 13 16 3" xfId="18756" xr:uid="{619712BC-AD22-44FD-80EF-F71BAD5A154F}"/>
    <cellStyle name="Normal 3 13 16 3 2" xfId="18757" xr:uid="{DAF55D47-6BAB-49A9-B212-FC4C6F7FB890}"/>
    <cellStyle name="Normal 3 13 16 3 3" xfId="18758" xr:uid="{D2D947B3-3684-44E5-A55E-8C06029FDFD4}"/>
    <cellStyle name="Normal 3 13 16 4" xfId="18759" xr:uid="{ED3BA3D2-FDBA-4A5B-B9D6-4BFD1CEDF97F}"/>
    <cellStyle name="Normal 3 13 16 5" xfId="18760" xr:uid="{548A0CD1-6E2E-40F0-B186-2CF0FEFED613}"/>
    <cellStyle name="Normal 3 13 17" xfId="18761" xr:uid="{08F93FB5-BA7E-4035-BC6A-0586F70FC93B}"/>
    <cellStyle name="Normal 3 13 17 2" xfId="18762" xr:uid="{63D31C35-7ED2-477A-9E4E-9393B499C16B}"/>
    <cellStyle name="Normal 3 13 17 2 2" xfId="18763" xr:uid="{EED263E0-14CA-43FC-9AB1-A6E9B9738775}"/>
    <cellStyle name="Normal 3 13 17 2 3" xfId="18764" xr:uid="{DF36286A-AA85-45C1-9606-5D101D1B0A6F}"/>
    <cellStyle name="Normal 3 13 17 3" xfId="18765" xr:uid="{55E2FE5B-616C-41F9-A399-774063ED536D}"/>
    <cellStyle name="Normal 3 13 17 3 2" xfId="18766" xr:uid="{831EEE59-87AA-4BB7-A53A-8BCE8CC944A1}"/>
    <cellStyle name="Normal 3 13 17 3 3" xfId="18767" xr:uid="{8A6053C2-ABA5-4869-9C04-3B3AEE0006C7}"/>
    <cellStyle name="Normal 3 13 17 4" xfId="18768" xr:uid="{D7884595-2F72-43A2-87D7-E46106D4404E}"/>
    <cellStyle name="Normal 3 13 17 5" xfId="18769" xr:uid="{AEE3E2E2-D10B-471B-A1C1-72FBDEB89D4A}"/>
    <cellStyle name="Normal 3 13 18" xfId="18770" xr:uid="{F3E8544B-DC76-4728-B849-DC545068F9CC}"/>
    <cellStyle name="Normal 3 13 18 2" xfId="18771" xr:uid="{572BAFEE-4AFD-4E37-8BF4-5EFD0662F423}"/>
    <cellStyle name="Normal 3 13 18 2 2" xfId="18772" xr:uid="{50AF9B6F-9BA9-4B51-A2E8-6EB585118F92}"/>
    <cellStyle name="Normal 3 13 18 2 3" xfId="18773" xr:uid="{E8B67E54-EF3F-4D78-8A12-39947D0F4A78}"/>
    <cellStyle name="Normal 3 13 18 3" xfId="18774" xr:uid="{EEBC55FB-3998-4377-93DF-1940AAC3D978}"/>
    <cellStyle name="Normal 3 13 18 3 2" xfId="18775" xr:uid="{5B2E10A9-D1EB-4599-884F-74314324D065}"/>
    <cellStyle name="Normal 3 13 18 3 3" xfId="18776" xr:uid="{FFF9C948-09C7-4769-AD76-C8F1B74D1A97}"/>
    <cellStyle name="Normal 3 13 18 4" xfId="18777" xr:uid="{8C7F2EE4-3BA7-49CA-B37B-8ECE894A0497}"/>
    <cellStyle name="Normal 3 13 18 5" xfId="18778" xr:uid="{5D86648F-E83E-4297-AA8C-DCC2B66E6FA7}"/>
    <cellStyle name="Normal 3 13 19" xfId="18779" xr:uid="{FA974DEC-2E11-4A3F-9675-8E69F4BB80F5}"/>
    <cellStyle name="Normal 3 13 19 2" xfId="18780" xr:uid="{144FADFC-7BC3-48C7-A22B-921AEEA8A2E1}"/>
    <cellStyle name="Normal 3 13 19 2 2" xfId="18781" xr:uid="{E02BB752-3B60-4F92-B347-3EE04DB0A091}"/>
    <cellStyle name="Normal 3 13 19 2 3" xfId="18782" xr:uid="{A150997A-D13A-45F6-95A3-A1A03154F88A}"/>
    <cellStyle name="Normal 3 13 19 3" xfId="18783" xr:uid="{A58E29E0-325F-4648-93E2-F4F3AABD7CAC}"/>
    <cellStyle name="Normal 3 13 19 3 2" xfId="18784" xr:uid="{2CE4BB28-07CE-4C59-A3DA-C5A4A86E30EA}"/>
    <cellStyle name="Normal 3 13 19 3 3" xfId="18785" xr:uid="{16B85656-7B78-4FA9-81E1-90846A96882B}"/>
    <cellStyle name="Normal 3 13 19 4" xfId="18786" xr:uid="{3D5E50A2-3CC8-4920-A4B8-8DC99D9E4E35}"/>
    <cellStyle name="Normal 3 13 19 5" xfId="18787" xr:uid="{74B9F179-2D28-42ED-9988-7405223455A1}"/>
    <cellStyle name="Normal 3 13 2" xfId="18788" xr:uid="{D404CA2B-15E9-4CE4-B084-5B901C71DFB4}"/>
    <cellStyle name="Normal 3 13 2 2" xfId="18789" xr:uid="{4C30FB0A-5FCC-40BC-B778-66D83A6ADB21}"/>
    <cellStyle name="Normal 3 13 2 2 2" xfId="18790" xr:uid="{53CB5156-478B-4248-83F9-46A9738C1708}"/>
    <cellStyle name="Normal 3 13 2 2 3" xfId="18791" xr:uid="{A0D2C0C1-9FFA-4D02-B9D4-F2C0E454A1B7}"/>
    <cellStyle name="Normal 3 13 2 3" xfId="18792" xr:uid="{3D6ECB78-4932-4F6A-8806-BC56671E0C8F}"/>
    <cellStyle name="Normal 3 13 2 3 2" xfId="18793" xr:uid="{FF99DF26-546F-4392-997A-74F78A0D840D}"/>
    <cellStyle name="Normal 3 13 2 3 3" xfId="18794" xr:uid="{23FD6D6E-434C-4D54-8D5B-9FC732EC214D}"/>
    <cellStyle name="Normal 3 13 2 4" xfId="18795" xr:uid="{485E0ADB-42D3-450C-A109-9A290F457931}"/>
    <cellStyle name="Normal 3 13 2 5" xfId="18796" xr:uid="{38DE83B0-5CC0-478F-9F41-82CC0E27960A}"/>
    <cellStyle name="Normal 3 13 20" xfId="18797" xr:uid="{22DE41CF-60F5-4B98-BBA1-B3E419EE746D}"/>
    <cellStyle name="Normal 3 13 20 2" xfId="18798" xr:uid="{718A69FB-0C6B-49E3-9AC7-60E8FE23FCFE}"/>
    <cellStyle name="Normal 3 13 20 2 2" xfId="18799" xr:uid="{C2BBECC4-17CD-459C-A787-5E02AD0B98AD}"/>
    <cellStyle name="Normal 3 13 20 2 3" xfId="18800" xr:uid="{E34FB513-83F6-4304-AD19-A891AFF64C28}"/>
    <cellStyle name="Normal 3 13 20 3" xfId="18801" xr:uid="{EE7CD579-5DA4-4D86-AF20-3374A87D094D}"/>
    <cellStyle name="Normal 3 13 20 3 2" xfId="18802" xr:uid="{6E5D5E3D-3884-48E4-88A1-0D4B834916C7}"/>
    <cellStyle name="Normal 3 13 20 3 3" xfId="18803" xr:uid="{A64E356E-A5EA-4E3C-8A15-2B8C607A8F83}"/>
    <cellStyle name="Normal 3 13 20 4" xfId="18804" xr:uid="{D63008AA-C87F-4A0B-9B14-5A5B322C537F}"/>
    <cellStyle name="Normal 3 13 20 5" xfId="18805" xr:uid="{8FF1057F-2C75-4070-8ED1-B1F3E663E70D}"/>
    <cellStyle name="Normal 3 13 21" xfId="18806" xr:uid="{49D7209C-1167-470C-A6B1-F8FBD44B0293}"/>
    <cellStyle name="Normal 3 13 21 2" xfId="18807" xr:uid="{DD0FD4A8-71E6-4AA1-BDF0-68DB188FCDD7}"/>
    <cellStyle name="Normal 3 13 21 2 2" xfId="18808" xr:uid="{A86D03F2-A3DE-4854-83EB-20BD34808354}"/>
    <cellStyle name="Normal 3 13 21 2 3" xfId="18809" xr:uid="{FDEB95B5-8785-46AA-8D92-1CD9F7126F73}"/>
    <cellStyle name="Normal 3 13 21 3" xfId="18810" xr:uid="{2A757E4E-AF87-47AE-BBE7-40308ECBEB8A}"/>
    <cellStyle name="Normal 3 13 21 3 2" xfId="18811" xr:uid="{51997075-6F50-46D6-9E1F-4B570AD953D4}"/>
    <cellStyle name="Normal 3 13 21 3 3" xfId="18812" xr:uid="{AA216FFA-5CFB-40B3-8035-DCA320833D5A}"/>
    <cellStyle name="Normal 3 13 21 4" xfId="18813" xr:uid="{983FFF79-F5FD-4422-B35C-CC808F1E7C38}"/>
    <cellStyle name="Normal 3 13 21 5" xfId="18814" xr:uid="{093E50BD-D340-4B40-8B71-777F92F6FFE5}"/>
    <cellStyle name="Normal 3 13 22" xfId="18815" xr:uid="{8A3A2E2C-0143-4894-8F9E-4A48A985811F}"/>
    <cellStyle name="Normal 3 13 22 2" xfId="18816" xr:uid="{E2E5008E-81B0-4DCB-8B37-C88E4F514DC2}"/>
    <cellStyle name="Normal 3 13 22 2 2" xfId="18817" xr:uid="{9A7DB2CE-1A72-49E5-B827-3A8DB1ED651E}"/>
    <cellStyle name="Normal 3 13 22 2 3" xfId="18818" xr:uid="{A4B154DB-D8C9-4643-86F7-2BEC234B63F8}"/>
    <cellStyle name="Normal 3 13 22 3" xfId="18819" xr:uid="{9D5A4FC2-8178-4C4F-BF3F-81204D7854E5}"/>
    <cellStyle name="Normal 3 13 22 3 2" xfId="18820" xr:uid="{0B3028FD-F330-4831-96F2-EC9793D203C0}"/>
    <cellStyle name="Normal 3 13 22 3 3" xfId="18821" xr:uid="{EECBBB49-799E-4DF7-AAF5-F228ACA13F09}"/>
    <cellStyle name="Normal 3 13 22 4" xfId="18822" xr:uid="{C3A460D7-2F31-4A13-AA61-91BA8A0BF7DE}"/>
    <cellStyle name="Normal 3 13 22 5" xfId="18823" xr:uid="{09157CDB-8827-4078-A5AD-C9888C0A6101}"/>
    <cellStyle name="Normal 3 13 23" xfId="18824" xr:uid="{EE3E9D48-5B3C-4C9C-BCE1-EF2D5C00D8C3}"/>
    <cellStyle name="Normal 3 13 23 2" xfId="18825" xr:uid="{6155B966-5969-40DB-A742-F912A0FC2EB3}"/>
    <cellStyle name="Normal 3 13 23 2 2" xfId="18826" xr:uid="{537EC2E9-77AB-405C-A828-CEC656A5AD25}"/>
    <cellStyle name="Normal 3 13 23 2 3" xfId="18827" xr:uid="{F223122C-4D69-4AD8-975A-EF3DECBA509F}"/>
    <cellStyle name="Normal 3 13 23 3" xfId="18828" xr:uid="{121DB532-5A28-4BE3-B075-DF6C90965283}"/>
    <cellStyle name="Normal 3 13 23 3 2" xfId="18829" xr:uid="{B1EA4A84-68E1-4DEC-BF05-C31C7397E3A6}"/>
    <cellStyle name="Normal 3 13 23 3 3" xfId="18830" xr:uid="{8E6E2112-8385-4A1A-B78D-250FCF235191}"/>
    <cellStyle name="Normal 3 13 23 4" xfId="18831" xr:uid="{916A179E-F905-412D-A965-8F75588D1D45}"/>
    <cellStyle name="Normal 3 13 23 5" xfId="18832" xr:uid="{827E611A-D458-49D0-AAC9-6583C39B5D93}"/>
    <cellStyle name="Normal 3 13 24" xfId="18833" xr:uid="{22495541-2D25-4574-893A-D07CA916AC19}"/>
    <cellStyle name="Normal 3 13 24 2" xfId="18834" xr:uid="{A9AB54C8-798B-463B-82C3-916CB26DF864}"/>
    <cellStyle name="Normal 3 13 24 3" xfId="18835" xr:uid="{AEFBDEF6-BD65-456E-8D00-937F150F332C}"/>
    <cellStyle name="Normal 3 13 25" xfId="18836" xr:uid="{EBB01333-212A-4288-A2AA-37ACA500E20A}"/>
    <cellStyle name="Normal 3 13 25 2" xfId="18837" xr:uid="{31D14449-CBBC-448D-9818-972B81A6AEE7}"/>
    <cellStyle name="Normal 3 13 25 3" xfId="18838" xr:uid="{CFEBE584-0E87-43D4-9BCA-8126F2B89D53}"/>
    <cellStyle name="Normal 3 13 26" xfId="18839" xr:uid="{6247FB30-4593-432A-A9D1-AEB6F3366CC4}"/>
    <cellStyle name="Normal 3 13 27" xfId="18840" xr:uid="{086F0609-3E9E-4976-BE92-0C4BDE322E9F}"/>
    <cellStyle name="Normal 3 13 3" xfId="18841" xr:uid="{9C13A0E1-7A97-4C4B-ABA4-F550B402CA85}"/>
    <cellStyle name="Normal 3 13 3 2" xfId="18842" xr:uid="{80C62334-1C25-4B73-9FD7-4C704B47E6BE}"/>
    <cellStyle name="Normal 3 13 3 2 2" xfId="18843" xr:uid="{DF57D166-5A0D-4E0C-B05F-B4721CE83075}"/>
    <cellStyle name="Normal 3 13 3 2 3" xfId="18844" xr:uid="{15E24029-497E-4631-A851-47FA6564FC62}"/>
    <cellStyle name="Normal 3 13 3 3" xfId="18845" xr:uid="{7A0E14CA-4699-4EB2-97A6-D5C9CEBEC1E0}"/>
    <cellStyle name="Normal 3 13 3 3 2" xfId="18846" xr:uid="{CE13BCA1-7321-48A4-84A2-2769287FD253}"/>
    <cellStyle name="Normal 3 13 3 3 3" xfId="18847" xr:uid="{F0A4B1A7-D9C5-48DC-83B9-069C2EB479E5}"/>
    <cellStyle name="Normal 3 13 3 4" xfId="18848" xr:uid="{D3E65F2A-1EB4-4F4F-BAD4-2AEB31A26623}"/>
    <cellStyle name="Normal 3 13 3 5" xfId="18849" xr:uid="{FE506A17-486C-4B92-9D3A-8149EBD8683C}"/>
    <cellStyle name="Normal 3 13 4" xfId="18850" xr:uid="{657F0E23-3C68-46AB-9046-953F9FAAFBB2}"/>
    <cellStyle name="Normal 3 13 4 2" xfId="18851" xr:uid="{F94C8322-1070-470B-839F-A7E64D9E0722}"/>
    <cellStyle name="Normal 3 13 4 2 2" xfId="18852" xr:uid="{39FCF4C3-DEB8-4F92-ABD3-8E6B20340F76}"/>
    <cellStyle name="Normal 3 13 4 2 3" xfId="18853" xr:uid="{19FACFAE-B298-4AE4-ADCC-5FB25F171F5D}"/>
    <cellStyle name="Normal 3 13 4 3" xfId="18854" xr:uid="{E99362C8-5396-421A-B425-61E8E8AD8A0C}"/>
    <cellStyle name="Normal 3 13 4 3 2" xfId="18855" xr:uid="{21C22B07-4D10-442F-ACE1-0159567AFE4D}"/>
    <cellStyle name="Normal 3 13 4 3 3" xfId="18856" xr:uid="{5B4BFCB8-FDE4-4733-9BA0-6122EFD29D51}"/>
    <cellStyle name="Normal 3 13 4 4" xfId="18857" xr:uid="{53094CD6-15E6-4F05-B756-BAE5E826E8B6}"/>
    <cellStyle name="Normal 3 13 4 5" xfId="18858" xr:uid="{905A6752-3CBC-477B-BBD6-7B34376F72A1}"/>
    <cellStyle name="Normal 3 13 5" xfId="18859" xr:uid="{FC749012-1CCA-414D-9BE4-A907C20F01B9}"/>
    <cellStyle name="Normal 3 13 5 2" xfId="18860" xr:uid="{B7F2E970-BA38-4952-896B-4D261FE8AC93}"/>
    <cellStyle name="Normal 3 13 5 2 2" xfId="18861" xr:uid="{368B6BA3-1CD0-4326-BA72-2C28E29AA633}"/>
    <cellStyle name="Normal 3 13 5 2 3" xfId="18862" xr:uid="{73DDA878-716A-4591-AE98-BEC224BE95BA}"/>
    <cellStyle name="Normal 3 13 5 3" xfId="18863" xr:uid="{B8E7AFEB-CF94-4FA8-9635-759971704453}"/>
    <cellStyle name="Normal 3 13 5 3 2" xfId="18864" xr:uid="{71EDCBA6-96CF-4982-BA8D-2BF6DDB4FF57}"/>
    <cellStyle name="Normal 3 13 5 3 3" xfId="18865" xr:uid="{2992468D-7317-437A-B44C-4F74E62311B3}"/>
    <cellStyle name="Normal 3 13 5 4" xfId="18866" xr:uid="{CB3D3B24-D462-4A88-88F4-92EFD7D2280A}"/>
    <cellStyle name="Normal 3 13 5 5" xfId="18867" xr:uid="{4A978B37-6C32-4281-91AA-7D5A6EEE4EC7}"/>
    <cellStyle name="Normal 3 13 6" xfId="18868" xr:uid="{09361625-F6CF-4724-B98C-2D1DD91E61A2}"/>
    <cellStyle name="Normal 3 13 6 2" xfId="18869" xr:uid="{909762FD-1A1A-4403-B61D-EB73CB9A8D66}"/>
    <cellStyle name="Normal 3 13 6 2 2" xfId="18870" xr:uid="{C0859759-A1FF-4390-A721-E93F22F369A6}"/>
    <cellStyle name="Normal 3 13 6 2 3" xfId="18871" xr:uid="{65A56B34-D5CF-4D47-8130-A015800BBEC2}"/>
    <cellStyle name="Normal 3 13 6 3" xfId="18872" xr:uid="{38636CF8-A6AD-45DC-A2EF-8B21170BF867}"/>
    <cellStyle name="Normal 3 13 6 3 2" xfId="18873" xr:uid="{5A86A779-3116-4ACB-B821-8A0E394F7548}"/>
    <cellStyle name="Normal 3 13 6 3 3" xfId="18874" xr:uid="{DA60D969-9EC1-4279-856F-EDD09E723117}"/>
    <cellStyle name="Normal 3 13 6 4" xfId="18875" xr:uid="{A1810A03-AC68-4412-998B-8AB4F0304141}"/>
    <cellStyle name="Normal 3 13 6 5" xfId="18876" xr:uid="{0C26F49B-27BA-4D32-9959-8CEB0E693218}"/>
    <cellStyle name="Normal 3 13 7" xfId="18877" xr:uid="{607C1546-0C4E-42EB-9C1B-3150A894E815}"/>
    <cellStyle name="Normal 3 13 7 2" xfId="18878" xr:uid="{15560C11-1A12-4AD1-AE54-876D77FD8DB3}"/>
    <cellStyle name="Normal 3 13 7 2 2" xfId="18879" xr:uid="{F17BD5D8-AFB9-482E-BBBE-F13B28FBD040}"/>
    <cellStyle name="Normal 3 13 7 2 3" xfId="18880" xr:uid="{DD74DB55-50A7-46D5-A445-3A3570A1898D}"/>
    <cellStyle name="Normal 3 13 7 3" xfId="18881" xr:uid="{D87D8D51-7A9B-418A-A03E-3D36B530C056}"/>
    <cellStyle name="Normal 3 13 7 3 2" xfId="18882" xr:uid="{F2A847A4-A8C3-4225-90EC-C2CE6A1BA24F}"/>
    <cellStyle name="Normal 3 13 7 3 3" xfId="18883" xr:uid="{F5BB9CAF-F561-4A64-9D31-29E295DB2FBC}"/>
    <cellStyle name="Normal 3 13 7 4" xfId="18884" xr:uid="{4FCD70B9-0E17-42ED-AE24-C8EA1AB41BDC}"/>
    <cellStyle name="Normal 3 13 7 5" xfId="18885" xr:uid="{E1AC60C5-99CA-4E11-AE3A-FA11ABF64DA1}"/>
    <cellStyle name="Normal 3 13 8" xfId="18886" xr:uid="{74250229-E42A-41D4-B805-72D1F6D33235}"/>
    <cellStyle name="Normal 3 13 8 2" xfId="18887" xr:uid="{C4A28AC9-2EE4-44CB-8F01-1C1FA7055F5F}"/>
    <cellStyle name="Normal 3 13 8 2 2" xfId="18888" xr:uid="{6FBE975C-ECB5-442F-9BA3-D324E35753DC}"/>
    <cellStyle name="Normal 3 13 8 2 3" xfId="18889" xr:uid="{CCC7B4F4-FC3E-4A11-9762-B40B425A6ED2}"/>
    <cellStyle name="Normal 3 13 8 3" xfId="18890" xr:uid="{155B2D09-430D-4360-B145-342C00213901}"/>
    <cellStyle name="Normal 3 13 8 3 2" xfId="18891" xr:uid="{A9B3A1E1-781C-44EA-97D3-270339422709}"/>
    <cellStyle name="Normal 3 13 8 3 3" xfId="18892" xr:uid="{3E95F4FF-A2BD-4760-9BFA-1BBBD75B1AFC}"/>
    <cellStyle name="Normal 3 13 8 4" xfId="18893" xr:uid="{18A86297-748F-42F4-9367-595161D5DBED}"/>
    <cellStyle name="Normal 3 13 8 5" xfId="18894" xr:uid="{11F72A47-812A-430A-AFA7-18784D488FC9}"/>
    <cellStyle name="Normal 3 13 9" xfId="18895" xr:uid="{2CAB2CC1-29BD-497F-9289-2D2F2C4F1824}"/>
    <cellStyle name="Normal 3 13 9 2" xfId="18896" xr:uid="{CF1238BC-53BE-45D1-956E-F37F750BA784}"/>
    <cellStyle name="Normal 3 13 9 2 2" xfId="18897" xr:uid="{AA91B794-8F0D-475F-A34A-C446EC6DAA41}"/>
    <cellStyle name="Normal 3 13 9 2 3" xfId="18898" xr:uid="{838BEE5E-BA11-40DB-AA99-9CEDABD6EE3B}"/>
    <cellStyle name="Normal 3 13 9 3" xfId="18899" xr:uid="{0BB8C206-31D4-42DE-ACA0-3EDC4A05C70A}"/>
    <cellStyle name="Normal 3 13 9 3 2" xfId="18900" xr:uid="{39FE3553-05AD-40B7-947C-AF1BF722779D}"/>
    <cellStyle name="Normal 3 13 9 3 3" xfId="18901" xr:uid="{B2D49FE3-60B2-4080-B030-0A0A2ED03E6D}"/>
    <cellStyle name="Normal 3 13 9 4" xfId="18902" xr:uid="{E7E4CCE1-5112-4ADA-AA2E-9F6B1E3AE020}"/>
    <cellStyle name="Normal 3 13 9 5" xfId="18903" xr:uid="{0F643D62-4B03-475D-B4FE-CF5784ADBF73}"/>
    <cellStyle name="Normal 3 130" xfId="18904" xr:uid="{33053492-B42D-472B-88E7-6B0E3CEF2070}"/>
    <cellStyle name="Normal 3 130 2" xfId="18905" xr:uid="{9353D01C-17FA-4078-89AB-49166A67FE61}"/>
    <cellStyle name="Normal 3 130 2 2" xfId="18906" xr:uid="{A5AFC78E-08D7-4154-BAAC-A988264B614E}"/>
    <cellStyle name="Normal 3 130 2 3" xfId="18907" xr:uid="{6A22C89F-896C-42EC-B73E-E4186E905BCE}"/>
    <cellStyle name="Normal 3 130 3" xfId="18908" xr:uid="{7F6A6BDA-5261-4652-B1EC-44C95FD15116}"/>
    <cellStyle name="Normal 3 130 3 2" xfId="18909" xr:uid="{A1EE37FE-ADC1-47C9-A4EA-7CAF591595B0}"/>
    <cellStyle name="Normal 3 130 3 3" xfId="18910" xr:uid="{AE988B5D-25B2-4847-BA25-7D54C8157A43}"/>
    <cellStyle name="Normal 3 130 4" xfId="18911" xr:uid="{BA16E3E2-6858-4E99-B4B5-D5B753548093}"/>
    <cellStyle name="Normal 3 130 5" xfId="18912" xr:uid="{3144EEED-2B34-4066-9DDA-E8682EB1ED8F}"/>
    <cellStyle name="Normal 3 131" xfId="18913" xr:uid="{E0426300-5697-4C9E-A4AA-E12583F0FF06}"/>
    <cellStyle name="Normal 3 131 2" xfId="18914" xr:uid="{D187BD03-B125-410F-840E-BE5AE65D1C4B}"/>
    <cellStyle name="Normal 3 131 2 2" xfId="18915" xr:uid="{AD84A593-BCC7-4372-B7F4-AA3983EE5B5B}"/>
    <cellStyle name="Normal 3 131 2 3" xfId="18916" xr:uid="{5B203F58-1A47-4B6D-A42F-E329AF910E77}"/>
    <cellStyle name="Normal 3 131 3" xfId="18917" xr:uid="{D71758DE-8745-4629-911B-DBB54AFF1251}"/>
    <cellStyle name="Normal 3 131 3 2" xfId="18918" xr:uid="{5203A468-D46E-431D-852E-9EA8232F2842}"/>
    <cellStyle name="Normal 3 131 3 3" xfId="18919" xr:uid="{91CAA23C-554B-4C13-A2FE-DF03B11027E9}"/>
    <cellStyle name="Normal 3 131 4" xfId="18920" xr:uid="{3C4734E4-495E-4FCD-AE2B-FE4089713130}"/>
    <cellStyle name="Normal 3 131 5" xfId="18921" xr:uid="{EA8C27ED-D1C9-471F-BB5D-58083C926FDD}"/>
    <cellStyle name="Normal 3 132" xfId="18922" xr:uid="{D09195DF-3221-4431-BC77-AD8DBAD53B9C}"/>
    <cellStyle name="Normal 3 132 2" xfId="18923" xr:uid="{BE3DB9CA-BA99-4290-BA53-40C7149A15D4}"/>
    <cellStyle name="Normal 3 132 2 2" xfId="18924" xr:uid="{86A2121C-1661-4EBF-96F1-2353C1B4544D}"/>
    <cellStyle name="Normal 3 132 2 3" xfId="18925" xr:uid="{0CCD575A-1FE7-4C36-8A0A-7E7573F5C11B}"/>
    <cellStyle name="Normal 3 132 3" xfId="18926" xr:uid="{3E66036B-A3C9-460F-8A66-4654288FCECC}"/>
    <cellStyle name="Normal 3 132 3 2" xfId="18927" xr:uid="{11D9E290-4859-4CB6-8C1B-517E32BBCEEF}"/>
    <cellStyle name="Normal 3 132 3 3" xfId="18928" xr:uid="{1BCEAEA1-51EB-4BDB-BAB0-5B32E263C387}"/>
    <cellStyle name="Normal 3 132 4" xfId="18929" xr:uid="{817EC168-E7C4-4113-B603-EFD05FAD27C8}"/>
    <cellStyle name="Normal 3 132 5" xfId="18930" xr:uid="{C2309571-AFAF-4F74-B75F-10A2E8C487E6}"/>
    <cellStyle name="Normal 3 133" xfId="18931" xr:uid="{DA622A05-444C-40B5-820A-BD2A68026E0C}"/>
    <cellStyle name="Normal 3 133 2" xfId="18932" xr:uid="{23983D17-01F0-4ECD-8B2E-CB30C2B5C848}"/>
    <cellStyle name="Normal 3 133 2 2" xfId="18933" xr:uid="{4AD48B96-B7FD-4D1F-9286-1CB6129DD1F4}"/>
    <cellStyle name="Normal 3 133 2 3" xfId="18934" xr:uid="{4A7E00AC-1043-4F5C-A772-FC85D299314D}"/>
    <cellStyle name="Normal 3 133 3" xfId="18935" xr:uid="{BB466765-126E-48E6-99B8-BAF49C76E41E}"/>
    <cellStyle name="Normal 3 133 3 2" xfId="18936" xr:uid="{9334D847-0844-4066-8D23-18CAF98A9410}"/>
    <cellStyle name="Normal 3 133 3 3" xfId="18937" xr:uid="{4A6E47D6-0D8F-4C12-B451-DEFA8C8972BE}"/>
    <cellStyle name="Normal 3 133 4" xfId="18938" xr:uid="{152A7E3D-0924-4598-A003-57516E745F36}"/>
    <cellStyle name="Normal 3 133 5" xfId="18939" xr:uid="{16AFE865-3D19-4FA8-8844-2700E6BF9AA4}"/>
    <cellStyle name="Normal 3 134" xfId="18940" xr:uid="{002BA16D-776C-48A3-AAC2-F3BEA868FEF6}"/>
    <cellStyle name="Normal 3 134 2" xfId="18941" xr:uid="{4B7B319E-C8F2-4D55-B24A-1115C9F8C8D1}"/>
    <cellStyle name="Normal 3 134 2 2" xfId="18942" xr:uid="{B8584528-244A-402E-82C1-8757D9CDD417}"/>
    <cellStyle name="Normal 3 134 2 3" xfId="18943" xr:uid="{4F56518C-DD10-459E-9377-62EFDD4FF518}"/>
    <cellStyle name="Normal 3 134 3" xfId="18944" xr:uid="{8F5C9523-C702-47B0-B0EB-D9C05F23258A}"/>
    <cellStyle name="Normal 3 134 3 2" xfId="18945" xr:uid="{1EC2D895-9494-42D3-8BA6-52415C899CC9}"/>
    <cellStyle name="Normal 3 134 3 3" xfId="18946" xr:uid="{A9E0AA62-3BDE-4CD5-8C28-11C87499538E}"/>
    <cellStyle name="Normal 3 134 4" xfId="18947" xr:uid="{2353E91A-354D-444E-BE34-CB8D5AFA1195}"/>
    <cellStyle name="Normal 3 134 5" xfId="18948" xr:uid="{99D9FF18-E6D1-4D15-A67C-DECDE8841EF0}"/>
    <cellStyle name="Normal 3 135" xfId="18949" xr:uid="{ED3EE22A-5AEE-4FA6-BD28-1ACA2650D856}"/>
    <cellStyle name="Normal 3 136" xfId="18950" xr:uid="{25F85AC6-83B5-4D09-8FFB-EA063505C09E}"/>
    <cellStyle name="Normal 3 137" xfId="18951" xr:uid="{3FDB06AE-00C7-4B74-9D5E-1E3354610FBC}"/>
    <cellStyle name="Normal 3 138" xfId="18952" xr:uid="{1E4121C7-75A0-40F2-AC48-2A0FBC5352EE}"/>
    <cellStyle name="Normal 3 139" xfId="18953" xr:uid="{F2BBC5DC-07E1-4BA9-B4F1-26CFD10986D8}"/>
    <cellStyle name="Normal 3 14" xfId="18954" xr:uid="{5BB173A9-E277-4514-AB4B-7E71A2D862BC}"/>
    <cellStyle name="Normal 3 14 10" xfId="18955" xr:uid="{B650452A-5AA7-4113-B4F3-E5EB8AD16179}"/>
    <cellStyle name="Normal 3 14 10 2" xfId="18956" xr:uid="{10EF9558-3009-41D6-B1B6-C7C56404A8D1}"/>
    <cellStyle name="Normal 3 14 10 2 2" xfId="18957" xr:uid="{45320924-568A-474E-89BF-5379D0EA34BF}"/>
    <cellStyle name="Normal 3 14 10 2 3" xfId="18958" xr:uid="{081BE33F-B834-4D2C-A242-BB2BE0EF013B}"/>
    <cellStyle name="Normal 3 14 10 3" xfId="18959" xr:uid="{9426DC18-53D2-4C92-B485-F263D5747B6E}"/>
    <cellStyle name="Normal 3 14 10 3 2" xfId="18960" xr:uid="{5754EBD7-3D5E-4CEB-8E04-B532535D6E08}"/>
    <cellStyle name="Normal 3 14 10 3 3" xfId="18961" xr:uid="{1B7491F4-DD06-4359-A7C5-C7F1B5155146}"/>
    <cellStyle name="Normal 3 14 10 4" xfId="18962" xr:uid="{AAF26230-9B2A-4CEE-B27E-C9E44DA9E297}"/>
    <cellStyle name="Normal 3 14 10 5" xfId="18963" xr:uid="{C0D35B77-C354-45C7-A7E8-931981EF0264}"/>
    <cellStyle name="Normal 3 14 11" xfId="18964" xr:uid="{1C24273A-ED13-448B-A55D-3C4729F11AF3}"/>
    <cellStyle name="Normal 3 14 11 2" xfId="18965" xr:uid="{C6C7F600-69E3-4120-8CB8-49B860C518C2}"/>
    <cellStyle name="Normal 3 14 11 2 2" xfId="18966" xr:uid="{0E58057C-8197-496D-A05E-1B6B31DAD262}"/>
    <cellStyle name="Normal 3 14 11 2 3" xfId="18967" xr:uid="{C714B6ED-7614-4E58-A4DB-611EA14FA81A}"/>
    <cellStyle name="Normal 3 14 11 3" xfId="18968" xr:uid="{9AB756F6-CDDC-4DAA-AC60-3185BC931FE1}"/>
    <cellStyle name="Normal 3 14 11 3 2" xfId="18969" xr:uid="{CDBDD8B6-4583-4362-9AE5-3C2CBF168909}"/>
    <cellStyle name="Normal 3 14 11 3 3" xfId="18970" xr:uid="{4DA5FF4F-835E-4E7C-B6DA-300AD24D52D0}"/>
    <cellStyle name="Normal 3 14 11 4" xfId="18971" xr:uid="{3C31E86D-6DD9-4759-A926-EAA82896B1A3}"/>
    <cellStyle name="Normal 3 14 11 5" xfId="18972" xr:uid="{34D160C7-164C-406E-8208-8F22C86D3C0D}"/>
    <cellStyle name="Normal 3 14 12" xfId="18973" xr:uid="{489880B5-A9AA-44BB-9B3C-D87C4B09383E}"/>
    <cellStyle name="Normal 3 14 12 2" xfId="18974" xr:uid="{76F32EE3-A6FD-4C4D-98D7-683445ACB61B}"/>
    <cellStyle name="Normal 3 14 12 2 2" xfId="18975" xr:uid="{5D7920E1-8617-4112-B840-7F5B86E394FF}"/>
    <cellStyle name="Normal 3 14 12 2 3" xfId="18976" xr:uid="{8B64F8DF-15BF-4BE0-9576-F1C661F4819F}"/>
    <cellStyle name="Normal 3 14 12 3" xfId="18977" xr:uid="{1ABB4F13-21F4-4D5D-8388-1F49F60CD21A}"/>
    <cellStyle name="Normal 3 14 12 3 2" xfId="18978" xr:uid="{D6F647A5-D6B5-41A6-99BA-BEC0FE981ACF}"/>
    <cellStyle name="Normal 3 14 12 3 3" xfId="18979" xr:uid="{E745E7CF-2E44-4D05-AABF-939BA43EE897}"/>
    <cellStyle name="Normal 3 14 12 4" xfId="18980" xr:uid="{9457FBE7-888D-4483-A58A-E1880042A53F}"/>
    <cellStyle name="Normal 3 14 12 5" xfId="18981" xr:uid="{1E5CF7FD-AAB4-44FB-AB9F-0D44B9DD5641}"/>
    <cellStyle name="Normal 3 14 13" xfId="18982" xr:uid="{A2F22A65-D422-477B-810E-E63C558E3F73}"/>
    <cellStyle name="Normal 3 14 13 2" xfId="18983" xr:uid="{FCF37213-6AAD-4889-A253-B9D254C1352A}"/>
    <cellStyle name="Normal 3 14 13 2 2" xfId="18984" xr:uid="{A5DF5C03-A686-4A8F-A34A-6B8390BFEFF6}"/>
    <cellStyle name="Normal 3 14 13 2 3" xfId="18985" xr:uid="{76B728EE-353C-4B15-9276-25D431E7D4E9}"/>
    <cellStyle name="Normal 3 14 13 3" xfId="18986" xr:uid="{1C1974EF-DDF6-46F4-871B-EC19D4E5A1A4}"/>
    <cellStyle name="Normal 3 14 13 3 2" xfId="18987" xr:uid="{040232ED-5A89-40C0-9D75-D3E5E6A08732}"/>
    <cellStyle name="Normal 3 14 13 3 3" xfId="18988" xr:uid="{55C9C0DF-7195-47CC-8ABA-30F375E32F12}"/>
    <cellStyle name="Normal 3 14 13 4" xfId="18989" xr:uid="{8A1C1B0E-CE20-426D-B81E-1C27D2E50680}"/>
    <cellStyle name="Normal 3 14 13 5" xfId="18990" xr:uid="{67FBADCF-3515-4AA2-AEC5-C754D61CBEC3}"/>
    <cellStyle name="Normal 3 14 14" xfId="18991" xr:uid="{A631A2C9-3D59-4116-9600-0607D31C2888}"/>
    <cellStyle name="Normal 3 14 14 2" xfId="18992" xr:uid="{61D9806E-CB2A-4453-BECB-4815750BCDDD}"/>
    <cellStyle name="Normal 3 14 14 2 2" xfId="18993" xr:uid="{FD8E9730-C0FD-43D2-A90E-3CE163CF3346}"/>
    <cellStyle name="Normal 3 14 14 2 3" xfId="18994" xr:uid="{7B5C63F3-D9E3-4AD5-B9E5-026E7F16C08E}"/>
    <cellStyle name="Normal 3 14 14 3" xfId="18995" xr:uid="{EA25DB9D-A687-49CF-9E58-0745241676C1}"/>
    <cellStyle name="Normal 3 14 14 3 2" xfId="18996" xr:uid="{CCC2179A-A71A-403E-A26B-AB49244617EF}"/>
    <cellStyle name="Normal 3 14 14 3 3" xfId="18997" xr:uid="{76FD4D32-84CD-470E-B690-83B610F7E3AF}"/>
    <cellStyle name="Normal 3 14 14 4" xfId="18998" xr:uid="{652E63D2-502C-4105-BBFB-9DBD0836BF35}"/>
    <cellStyle name="Normal 3 14 14 5" xfId="18999" xr:uid="{4940E681-C993-47E7-BEEB-B86B9804F6E1}"/>
    <cellStyle name="Normal 3 14 15" xfId="19000" xr:uid="{5C8E5E1E-D44C-45A2-A694-85CB52CC7762}"/>
    <cellStyle name="Normal 3 14 15 2" xfId="19001" xr:uid="{3446B760-4395-41D7-BA2F-080890347619}"/>
    <cellStyle name="Normal 3 14 15 2 2" xfId="19002" xr:uid="{5C554ECB-7CFE-4D31-A77F-85332F8FE8BC}"/>
    <cellStyle name="Normal 3 14 15 2 3" xfId="19003" xr:uid="{F1AC99BF-5CCC-4DB6-840C-9882D8C9C3FA}"/>
    <cellStyle name="Normal 3 14 15 3" xfId="19004" xr:uid="{C86F083E-63E5-40A1-B572-7533F96FE9BB}"/>
    <cellStyle name="Normal 3 14 15 3 2" xfId="19005" xr:uid="{79C46F2B-552F-4191-9109-59C53F302617}"/>
    <cellStyle name="Normal 3 14 15 3 3" xfId="19006" xr:uid="{633B4BC8-68CC-4BBC-AC32-60814237E64C}"/>
    <cellStyle name="Normal 3 14 15 4" xfId="19007" xr:uid="{D77D1D24-EB8D-47D8-9656-B987B0CAD354}"/>
    <cellStyle name="Normal 3 14 15 5" xfId="19008" xr:uid="{4D7D97FA-9075-4AFC-B3DF-F8C8F850691A}"/>
    <cellStyle name="Normal 3 14 16" xfId="19009" xr:uid="{3D3AB700-AB8E-4588-9852-24E92B5AA4BE}"/>
    <cellStyle name="Normal 3 14 16 2" xfId="19010" xr:uid="{6558A7F7-7223-4A63-ABEE-FA0FDF09F487}"/>
    <cellStyle name="Normal 3 14 16 2 2" xfId="19011" xr:uid="{0BD72AF7-E727-4FF1-B6E7-156AB50E305C}"/>
    <cellStyle name="Normal 3 14 16 2 3" xfId="19012" xr:uid="{3F3703DC-23B9-4EC3-88C4-DBD6DEB66DE9}"/>
    <cellStyle name="Normal 3 14 16 3" xfId="19013" xr:uid="{84A6D12B-3E83-4A18-8FE9-033EE32705F9}"/>
    <cellStyle name="Normal 3 14 16 3 2" xfId="19014" xr:uid="{172C2B58-C8C0-4BCE-8C4E-426A83127CB4}"/>
    <cellStyle name="Normal 3 14 16 3 3" xfId="19015" xr:uid="{1D58D6E1-DBAE-420D-B217-B9ED244AFFA2}"/>
    <cellStyle name="Normal 3 14 16 4" xfId="19016" xr:uid="{E3209B90-CD18-49C2-AC05-06DFE113B7F4}"/>
    <cellStyle name="Normal 3 14 16 5" xfId="19017" xr:uid="{BA4C4151-A17C-494A-85D4-4A6DEB2471E9}"/>
    <cellStyle name="Normal 3 14 17" xfId="19018" xr:uid="{636E32BA-2605-4C75-BE60-2FACA953220D}"/>
    <cellStyle name="Normal 3 14 17 2" xfId="19019" xr:uid="{FA321AD0-8517-4135-8293-3B4611767D56}"/>
    <cellStyle name="Normal 3 14 17 2 2" xfId="19020" xr:uid="{14763A75-ECC1-4097-B044-E818C9A1F1FE}"/>
    <cellStyle name="Normal 3 14 17 2 3" xfId="19021" xr:uid="{E92E0BF5-D0BE-4757-95D7-B9D3DB344BF4}"/>
    <cellStyle name="Normal 3 14 17 3" xfId="19022" xr:uid="{8C31E462-3539-44E0-9E7F-7B7F6F950330}"/>
    <cellStyle name="Normal 3 14 17 3 2" xfId="19023" xr:uid="{9704D48D-C7E4-447A-9F3F-116B3F8E130C}"/>
    <cellStyle name="Normal 3 14 17 3 3" xfId="19024" xr:uid="{DB294C64-0385-46CB-BAC6-2C90530A65D8}"/>
    <cellStyle name="Normal 3 14 17 4" xfId="19025" xr:uid="{9F286D97-1077-466C-99B7-511D43F25C7A}"/>
    <cellStyle name="Normal 3 14 17 5" xfId="19026" xr:uid="{7D1581AA-3618-4C45-A7D2-79D239145D78}"/>
    <cellStyle name="Normal 3 14 18" xfId="19027" xr:uid="{35CAC9EB-26CF-463A-A7DB-6636F4320948}"/>
    <cellStyle name="Normal 3 14 18 2" xfId="19028" xr:uid="{4EB1D141-DD0A-4E84-BCF4-2689CEEE0894}"/>
    <cellStyle name="Normal 3 14 18 2 2" xfId="19029" xr:uid="{62B5B27D-F15F-40FE-A6FB-20914723CBD3}"/>
    <cellStyle name="Normal 3 14 18 2 3" xfId="19030" xr:uid="{59CDE444-B97E-4E65-93F9-5B79ECC3ED70}"/>
    <cellStyle name="Normal 3 14 18 3" xfId="19031" xr:uid="{C583AB1A-82B4-4E2E-9285-66DDC5C54B6F}"/>
    <cellStyle name="Normal 3 14 18 3 2" xfId="19032" xr:uid="{081D8CE0-608A-4175-8142-2A344EDAFDCF}"/>
    <cellStyle name="Normal 3 14 18 3 3" xfId="19033" xr:uid="{EF1DEB36-11A1-4658-87CC-D99734C5E3CA}"/>
    <cellStyle name="Normal 3 14 18 4" xfId="19034" xr:uid="{3B4EC7E9-14E2-4AAE-AECE-516AB402B05D}"/>
    <cellStyle name="Normal 3 14 18 5" xfId="19035" xr:uid="{31240A81-34E9-4E66-B350-2C3CB649851B}"/>
    <cellStyle name="Normal 3 14 19" xfId="19036" xr:uid="{778A39E1-F5C3-42F9-B582-1A16A081BAE3}"/>
    <cellStyle name="Normal 3 14 19 2" xfId="19037" xr:uid="{687BC094-E23B-4A80-BC2A-8FC186D430A0}"/>
    <cellStyle name="Normal 3 14 19 2 2" xfId="19038" xr:uid="{3BCFDB4F-1FAD-4B7C-AB7F-30DEAFC7643B}"/>
    <cellStyle name="Normal 3 14 19 2 3" xfId="19039" xr:uid="{26B7677C-5D05-40AA-9636-8CF50DAAD589}"/>
    <cellStyle name="Normal 3 14 19 3" xfId="19040" xr:uid="{DE58BB57-08C5-42F1-93FA-04499F7A08A9}"/>
    <cellStyle name="Normal 3 14 19 3 2" xfId="19041" xr:uid="{5D39584E-AFF4-43C3-9929-AD9E89111F3D}"/>
    <cellStyle name="Normal 3 14 19 3 3" xfId="19042" xr:uid="{F4A8AB5D-6B44-4E0C-86D0-5F3920A6778A}"/>
    <cellStyle name="Normal 3 14 19 4" xfId="19043" xr:uid="{D70280BB-BD51-4529-8F78-FED0E6102CA0}"/>
    <cellStyle name="Normal 3 14 19 5" xfId="19044" xr:uid="{8722C48A-8C37-4063-A9AE-AFB920D9B7C6}"/>
    <cellStyle name="Normal 3 14 2" xfId="19045" xr:uid="{69777BA1-D9DC-4C08-9E84-B30C64EF54F5}"/>
    <cellStyle name="Normal 3 14 2 2" xfId="19046" xr:uid="{4FBB39E4-239D-4BD2-8B0D-FBB4C82178C8}"/>
    <cellStyle name="Normal 3 14 2 2 2" xfId="19047" xr:uid="{4FBBE9AE-C1B4-4C3F-B8EA-71188B9BBAE3}"/>
    <cellStyle name="Normal 3 14 2 2 3" xfId="19048" xr:uid="{D5C630BC-D443-4132-9BC4-9607F7DF88C6}"/>
    <cellStyle name="Normal 3 14 2 3" xfId="19049" xr:uid="{70CB3BBF-C77F-4B70-974A-60975BA2EEFC}"/>
    <cellStyle name="Normal 3 14 2 3 2" xfId="19050" xr:uid="{D4A08EBB-5940-46E1-8B4E-F36FEB0300EB}"/>
    <cellStyle name="Normal 3 14 2 3 3" xfId="19051" xr:uid="{C3863C4C-023F-4ABE-9D32-6E66BE7576DC}"/>
    <cellStyle name="Normal 3 14 2 4" xfId="19052" xr:uid="{43F4EAAE-9FB6-4559-8A42-23B7C9183465}"/>
    <cellStyle name="Normal 3 14 2 5" xfId="19053" xr:uid="{DE50C031-9913-41E6-A347-934A755495F8}"/>
    <cellStyle name="Normal 3 14 20" xfId="19054" xr:uid="{A5EC6A25-E61C-4380-806B-77972F6CFAFC}"/>
    <cellStyle name="Normal 3 14 20 2" xfId="19055" xr:uid="{27FF84C7-DAA5-4A67-9E1F-FA4A0965C607}"/>
    <cellStyle name="Normal 3 14 20 2 2" xfId="19056" xr:uid="{B08A9D20-7125-42FE-B9C9-7A58FFBC0F40}"/>
    <cellStyle name="Normal 3 14 20 2 3" xfId="19057" xr:uid="{8907B9A5-AAF9-4C79-B259-629C0B0D42B2}"/>
    <cellStyle name="Normal 3 14 20 3" xfId="19058" xr:uid="{29A444AA-2449-4524-BD85-A4B10D2DEC0E}"/>
    <cellStyle name="Normal 3 14 20 3 2" xfId="19059" xr:uid="{81F65EF2-AFF3-4CE4-8F62-A579C60A6065}"/>
    <cellStyle name="Normal 3 14 20 3 3" xfId="19060" xr:uid="{9A4C2C4B-0058-4FD4-910E-5C8D2B5A04D5}"/>
    <cellStyle name="Normal 3 14 20 4" xfId="19061" xr:uid="{A633BF93-88AC-4CB8-B541-3311E0C1FE73}"/>
    <cellStyle name="Normal 3 14 20 5" xfId="19062" xr:uid="{05B01272-423A-445E-A5D4-9C78D8435340}"/>
    <cellStyle name="Normal 3 14 21" xfId="19063" xr:uid="{C0D3C362-5D07-4604-A718-B07D2C8924D7}"/>
    <cellStyle name="Normal 3 14 21 2" xfId="19064" xr:uid="{66408643-3FA7-46A4-A004-32A082664729}"/>
    <cellStyle name="Normal 3 14 21 2 2" xfId="19065" xr:uid="{CC0542B8-DFB2-4BF9-BA4B-06CDC9A7CC7B}"/>
    <cellStyle name="Normal 3 14 21 2 3" xfId="19066" xr:uid="{F50D3FBA-DA82-4CAF-86FA-C2DC9F019636}"/>
    <cellStyle name="Normal 3 14 21 3" xfId="19067" xr:uid="{B4F0B3BB-CFE1-4E9E-9910-834E819B883C}"/>
    <cellStyle name="Normal 3 14 21 3 2" xfId="19068" xr:uid="{4ED93A26-877F-4A1C-9454-48627A012D84}"/>
    <cellStyle name="Normal 3 14 21 3 3" xfId="19069" xr:uid="{E9278AB1-3EEA-43CD-A45A-5D8AC95A275C}"/>
    <cellStyle name="Normal 3 14 21 4" xfId="19070" xr:uid="{200D3254-2B16-434F-BC13-9824342EB1B0}"/>
    <cellStyle name="Normal 3 14 21 5" xfId="19071" xr:uid="{F6EA730D-E4AC-4695-8085-029F33A0573A}"/>
    <cellStyle name="Normal 3 14 22" xfId="19072" xr:uid="{856B200A-E213-48C5-940F-30C5D3CADC1B}"/>
    <cellStyle name="Normal 3 14 22 2" xfId="19073" xr:uid="{9C9422D3-D020-435F-80D7-DBB9CE897BA0}"/>
    <cellStyle name="Normal 3 14 22 2 2" xfId="19074" xr:uid="{5D06086E-0F63-4C46-A870-FC3CA77592A5}"/>
    <cellStyle name="Normal 3 14 22 2 3" xfId="19075" xr:uid="{7CF00D31-8E59-43D8-A2DE-C10FB4A1203B}"/>
    <cellStyle name="Normal 3 14 22 3" xfId="19076" xr:uid="{FF38E3C5-AE80-4F55-B1D3-984E38AC4ABD}"/>
    <cellStyle name="Normal 3 14 22 3 2" xfId="19077" xr:uid="{3F825763-696F-479D-BF3F-1E5760F405B5}"/>
    <cellStyle name="Normal 3 14 22 3 3" xfId="19078" xr:uid="{C76F336E-175C-42BF-892A-ADECEE6E7D30}"/>
    <cellStyle name="Normal 3 14 22 4" xfId="19079" xr:uid="{675C0044-7ACA-4BCD-B532-011CB5727F28}"/>
    <cellStyle name="Normal 3 14 22 5" xfId="19080" xr:uid="{8ED09B27-C724-42A5-80EA-B4D828D06763}"/>
    <cellStyle name="Normal 3 14 23" xfId="19081" xr:uid="{6FC67B2F-8888-4CEC-B057-1919DB7EDA3E}"/>
    <cellStyle name="Normal 3 14 23 2" xfId="19082" xr:uid="{F1AC03EA-55C9-4226-BE58-AFF2C2F0D0A5}"/>
    <cellStyle name="Normal 3 14 23 2 2" xfId="19083" xr:uid="{E4AF7A30-097D-4139-B042-10A64C3AAC3E}"/>
    <cellStyle name="Normal 3 14 23 2 3" xfId="19084" xr:uid="{73547BA3-F94B-4C0C-96E0-44E43FA17C0E}"/>
    <cellStyle name="Normal 3 14 23 3" xfId="19085" xr:uid="{ADBC004B-42F3-4C8D-A6E7-4B5F322EA31D}"/>
    <cellStyle name="Normal 3 14 23 3 2" xfId="19086" xr:uid="{7F265AC9-5840-4F08-AB0A-40F86D5BA001}"/>
    <cellStyle name="Normal 3 14 23 3 3" xfId="19087" xr:uid="{F3C0D2F8-6015-4B80-91AD-FB4E819AEA8B}"/>
    <cellStyle name="Normal 3 14 23 4" xfId="19088" xr:uid="{0A24C9F6-0D99-4CAC-8F48-4128117F169B}"/>
    <cellStyle name="Normal 3 14 23 5" xfId="19089" xr:uid="{6B4ECD76-EE04-488B-8BCE-A104DEFE30A7}"/>
    <cellStyle name="Normal 3 14 24" xfId="19090" xr:uid="{492636C7-3CC5-47AE-A1F4-8005C1729B5D}"/>
    <cellStyle name="Normal 3 14 24 2" xfId="19091" xr:uid="{316F5486-03A9-4E35-92BF-49BF4E6E2049}"/>
    <cellStyle name="Normal 3 14 24 3" xfId="19092" xr:uid="{02790DD7-C728-4231-B208-A98DDAAF20B6}"/>
    <cellStyle name="Normal 3 14 25" xfId="19093" xr:uid="{E17A1CD2-00EF-41D5-9953-AC56A0662884}"/>
    <cellStyle name="Normal 3 14 25 2" xfId="19094" xr:uid="{0C583D8B-1C44-4AE2-8677-0149813CD703}"/>
    <cellStyle name="Normal 3 14 25 3" xfId="19095" xr:uid="{3C3FD3B0-56D8-4643-8B05-C6FBD9C6AF36}"/>
    <cellStyle name="Normal 3 14 26" xfId="19096" xr:uid="{446A87EB-F3A5-46DA-BE36-DB37A22FB655}"/>
    <cellStyle name="Normal 3 14 27" xfId="19097" xr:uid="{A6E219F4-8B32-46E6-9347-3AFC9EA97A50}"/>
    <cellStyle name="Normal 3 14 3" xfId="19098" xr:uid="{8AEB85E7-9A23-4082-A6D7-A0A6B64987F8}"/>
    <cellStyle name="Normal 3 14 3 2" xfId="19099" xr:uid="{29CE5808-0B64-4C8B-AD35-68B598339F2A}"/>
    <cellStyle name="Normal 3 14 3 2 2" xfId="19100" xr:uid="{70A0C406-B521-4D61-AD83-D06D490C65AF}"/>
    <cellStyle name="Normal 3 14 3 2 3" xfId="19101" xr:uid="{0CFFBD89-1FF2-45E3-AF71-4566D4B34394}"/>
    <cellStyle name="Normal 3 14 3 3" xfId="19102" xr:uid="{5B61B159-2C69-4C97-8D1C-A2A40EF2858F}"/>
    <cellStyle name="Normal 3 14 3 3 2" xfId="19103" xr:uid="{B0FCB21A-71D3-497F-832D-E9D92272978D}"/>
    <cellStyle name="Normal 3 14 3 3 3" xfId="19104" xr:uid="{557B9109-B6E1-432A-833E-A4FA6E760FD3}"/>
    <cellStyle name="Normal 3 14 3 4" xfId="19105" xr:uid="{F83E0453-4486-4C26-A405-526B22FA6DD4}"/>
    <cellStyle name="Normal 3 14 3 5" xfId="19106" xr:uid="{A106EDE0-1B45-4E98-AA1B-1CB81766B038}"/>
    <cellStyle name="Normal 3 14 4" xfId="19107" xr:uid="{C7338DFD-03FE-4114-A64E-9BC4E50F833F}"/>
    <cellStyle name="Normal 3 14 4 2" xfId="19108" xr:uid="{E7297655-031E-46AF-9B5B-DB3264AB16C0}"/>
    <cellStyle name="Normal 3 14 4 2 2" xfId="19109" xr:uid="{7F6B832E-806E-4D6A-9974-C566B424D564}"/>
    <cellStyle name="Normal 3 14 4 2 3" xfId="19110" xr:uid="{49F94985-04F9-4506-9DCC-63C5CFB35204}"/>
    <cellStyle name="Normal 3 14 4 3" xfId="19111" xr:uid="{D547C437-A8A0-46AC-A3AA-2A2F2E71DDE2}"/>
    <cellStyle name="Normal 3 14 4 3 2" xfId="19112" xr:uid="{A9E854B6-818C-4CA6-A68C-0F9A569386E8}"/>
    <cellStyle name="Normal 3 14 4 3 3" xfId="19113" xr:uid="{7666F9E7-DA1E-4EE4-8695-C8C94DD0B1DA}"/>
    <cellStyle name="Normal 3 14 4 4" xfId="19114" xr:uid="{30340B95-16E4-4BB9-B6BB-1A3F1C649166}"/>
    <cellStyle name="Normal 3 14 4 5" xfId="19115" xr:uid="{0946FEE3-AC63-4455-8E9C-91D2B13D2B5F}"/>
    <cellStyle name="Normal 3 14 5" xfId="19116" xr:uid="{28341CE7-7B27-48CD-8750-3192A8E5C789}"/>
    <cellStyle name="Normal 3 14 5 2" xfId="19117" xr:uid="{F2ADBCA7-C6D7-4C9B-9C3F-AF695F33064C}"/>
    <cellStyle name="Normal 3 14 5 2 2" xfId="19118" xr:uid="{E38286EE-2C96-42B5-A2E7-6288AFD772D7}"/>
    <cellStyle name="Normal 3 14 5 2 3" xfId="19119" xr:uid="{E7C5B3BC-B366-473C-A104-1C5059369B0B}"/>
    <cellStyle name="Normal 3 14 5 3" xfId="19120" xr:uid="{F03CCA1B-BBCA-4153-89A3-A60135E7AE9C}"/>
    <cellStyle name="Normal 3 14 5 3 2" xfId="19121" xr:uid="{811B3B77-302F-407C-ACE1-E1C4129E094D}"/>
    <cellStyle name="Normal 3 14 5 3 3" xfId="19122" xr:uid="{F3108C64-455F-475A-BC91-AE08376113D4}"/>
    <cellStyle name="Normal 3 14 5 4" xfId="19123" xr:uid="{707D0286-8ACA-47AF-9FBB-A9DB71FB8D66}"/>
    <cellStyle name="Normal 3 14 5 5" xfId="19124" xr:uid="{2D8744B0-1311-451C-A678-26501AF09FCC}"/>
    <cellStyle name="Normal 3 14 6" xfId="19125" xr:uid="{59515B6A-35B7-44F8-A4CA-99C87EB13E18}"/>
    <cellStyle name="Normal 3 14 6 2" xfId="19126" xr:uid="{82040E21-7A2F-49E5-81B4-6CE92C2A1B1C}"/>
    <cellStyle name="Normal 3 14 6 2 2" xfId="19127" xr:uid="{3CFA4652-2FD9-4F96-B337-F598A9E1E984}"/>
    <cellStyle name="Normal 3 14 6 2 3" xfId="19128" xr:uid="{376B1AAC-A92E-4FBD-B24D-BE5F5DB45343}"/>
    <cellStyle name="Normal 3 14 6 3" xfId="19129" xr:uid="{84256A1B-47D4-4CEE-BA2D-4316E6338004}"/>
    <cellStyle name="Normal 3 14 6 3 2" xfId="19130" xr:uid="{2FA9F098-3AEF-43AA-A3F6-1AD91C4D3C7E}"/>
    <cellStyle name="Normal 3 14 6 3 3" xfId="19131" xr:uid="{4DFA93AA-33CE-4087-AC2F-871BDC36CAA8}"/>
    <cellStyle name="Normal 3 14 6 4" xfId="19132" xr:uid="{F3979C4B-3A85-43F9-ADAC-6FF8EFDA908F}"/>
    <cellStyle name="Normal 3 14 6 5" xfId="19133" xr:uid="{15D4072B-43BF-47C5-9381-F307DB6C7622}"/>
    <cellStyle name="Normal 3 14 7" xfId="19134" xr:uid="{2EB9255C-0C62-4FE2-96E4-D36F19818312}"/>
    <cellStyle name="Normal 3 14 7 2" xfId="19135" xr:uid="{F7B1E5F3-EA2C-4D1D-BF8F-BA1CB4316862}"/>
    <cellStyle name="Normal 3 14 7 2 2" xfId="19136" xr:uid="{A75196C8-22F7-4A05-A846-DD26E530083D}"/>
    <cellStyle name="Normal 3 14 7 2 3" xfId="19137" xr:uid="{74A5E54F-A8AF-4389-B377-0F3C34950D3A}"/>
    <cellStyle name="Normal 3 14 7 3" xfId="19138" xr:uid="{2A734723-91B7-4043-9A47-3E7A776DDB46}"/>
    <cellStyle name="Normal 3 14 7 3 2" xfId="19139" xr:uid="{205AAD19-1746-4DD1-B70B-3E08824A1583}"/>
    <cellStyle name="Normal 3 14 7 3 3" xfId="19140" xr:uid="{B4FA637C-35AF-497A-941D-FDCA0387B945}"/>
    <cellStyle name="Normal 3 14 7 4" xfId="19141" xr:uid="{A058F8CA-9C25-411E-8F70-A9D67187C364}"/>
    <cellStyle name="Normal 3 14 7 5" xfId="19142" xr:uid="{E61A871A-131E-429D-ABD2-4A0915422A3B}"/>
    <cellStyle name="Normal 3 14 8" xfId="19143" xr:uid="{2A969F49-4310-4868-B698-B9A280BAB814}"/>
    <cellStyle name="Normal 3 14 8 2" xfId="19144" xr:uid="{612A3B96-8769-4B2A-ACEE-3263A7DF16F8}"/>
    <cellStyle name="Normal 3 14 8 2 2" xfId="19145" xr:uid="{CEB6F90F-A9FC-401C-82D9-64C785286F0C}"/>
    <cellStyle name="Normal 3 14 8 2 3" xfId="19146" xr:uid="{7612ABC4-9349-4C0B-A24F-CB1B6F1E24D8}"/>
    <cellStyle name="Normal 3 14 8 3" xfId="19147" xr:uid="{CF42C3C7-7297-4329-917F-EF49C6E45E3E}"/>
    <cellStyle name="Normal 3 14 8 3 2" xfId="19148" xr:uid="{CBF3D154-E3B4-4755-A2F9-73E6BC8A07AB}"/>
    <cellStyle name="Normal 3 14 8 3 3" xfId="19149" xr:uid="{EB8273F7-4E46-4B6E-ADA5-6FA3926431E6}"/>
    <cellStyle name="Normal 3 14 8 4" xfId="19150" xr:uid="{B03C9F71-2308-40F7-B644-83E6A588C74A}"/>
    <cellStyle name="Normal 3 14 8 5" xfId="19151" xr:uid="{8B97D697-4044-4AF8-9C99-A221256E411F}"/>
    <cellStyle name="Normal 3 14 9" xfId="19152" xr:uid="{6DC549FF-95B4-4103-9327-A890613D6F4A}"/>
    <cellStyle name="Normal 3 14 9 2" xfId="19153" xr:uid="{D2D22ABB-F24B-46BC-9895-856C7E88D502}"/>
    <cellStyle name="Normal 3 14 9 2 2" xfId="19154" xr:uid="{FA23EDA3-69AF-4BB1-A8A1-2CBD471930C1}"/>
    <cellStyle name="Normal 3 14 9 2 3" xfId="19155" xr:uid="{166B8BED-60B8-461D-892B-53B2B4F31058}"/>
    <cellStyle name="Normal 3 14 9 3" xfId="19156" xr:uid="{6434F00E-9D7A-4BDC-A978-E03FA25B6F2F}"/>
    <cellStyle name="Normal 3 14 9 3 2" xfId="19157" xr:uid="{BA21C054-EA9A-4F19-AADE-A636414A011D}"/>
    <cellStyle name="Normal 3 14 9 3 3" xfId="19158" xr:uid="{942A27CF-98BA-402E-8E6A-4D5DD61D9C5E}"/>
    <cellStyle name="Normal 3 14 9 4" xfId="19159" xr:uid="{D66E3386-1C24-450C-9314-720B10179174}"/>
    <cellStyle name="Normal 3 14 9 5" xfId="19160" xr:uid="{326ED78D-DF53-436C-A709-C31CE8200CD2}"/>
    <cellStyle name="Normal 3 140" xfId="19161" xr:uid="{7825A837-A458-49CC-9336-D0BFA3ADA9E9}"/>
    <cellStyle name="Normal 3 140 2" xfId="19162" xr:uid="{54888E7E-0D36-4302-80FE-4CF0748C99E3}"/>
    <cellStyle name="Normal 3 140 3" xfId="19163" xr:uid="{6D0481F2-BBDB-4DA0-83FB-9BE19A3FE1D7}"/>
    <cellStyle name="Normal 3 141" xfId="19164" xr:uid="{936C226D-CC3E-4EEA-98B6-66696F0B4A1A}"/>
    <cellStyle name="Normal 3 141 2" xfId="19165" xr:uid="{295F5FE3-CACD-4708-9620-35B2B6124D2F}"/>
    <cellStyle name="Normal 3 141 3" xfId="19166" xr:uid="{95396C2A-55D6-4964-AA25-7E4531B170EF}"/>
    <cellStyle name="Normal 3 142" xfId="19167" xr:uid="{BCD36CCF-FCBE-41CC-AA18-1206A452814E}"/>
    <cellStyle name="Normal 3 142 2" xfId="19168" xr:uid="{0F751E1D-CBE9-4B68-B44D-1DC4EFE5DBB4}"/>
    <cellStyle name="Normal 3 142 3" xfId="19169" xr:uid="{A7841743-10CD-4157-8D99-3E854C75CEE3}"/>
    <cellStyle name="Normal 3 143" xfId="19170" xr:uid="{F50DC42A-662C-436D-9F7E-A9B4047B2DF1}"/>
    <cellStyle name="Normal 3 143 2" xfId="19171" xr:uid="{BE4663E4-62A3-4C7E-A5FE-0B246B5B9CA7}"/>
    <cellStyle name="Normal 3 143 3" xfId="19172" xr:uid="{18D4ABAC-CFA7-4490-A9E1-969DC2FB608C}"/>
    <cellStyle name="Normal 3 144" xfId="19173" xr:uid="{5853A4DE-C747-4621-880A-4382A339BE4B}"/>
    <cellStyle name="Normal 3 145" xfId="19174" xr:uid="{6CFC1442-A422-4067-8877-27F42A438C90}"/>
    <cellStyle name="Normal 3 145 2" xfId="19175" xr:uid="{F708B773-D6E2-4866-976E-BCF5105BAE8D}"/>
    <cellStyle name="Normal 3 145 2 2" xfId="19176" xr:uid="{D79FE730-170E-4526-9F26-C3F618B86B06}"/>
    <cellStyle name="Normal 3 145 2 3" xfId="19177" xr:uid="{5205E479-49EF-488A-971F-6068AFEAD223}"/>
    <cellStyle name="Normal 3 145 3" xfId="19178" xr:uid="{119DBEAC-EC5D-4D9E-AA0A-44226CA60A47}"/>
    <cellStyle name="Normal 3 145 4" xfId="19179" xr:uid="{E4C39E6D-E11A-4508-827F-8C1175505350}"/>
    <cellStyle name="Normal 3 145 5" xfId="19180" xr:uid="{3D51D56A-CED3-45F0-A662-2C541E1D85F0}"/>
    <cellStyle name="Normal 3 145 6" xfId="19181" xr:uid="{9FAD213A-53C9-4FD1-B78D-84BFD0F9D205}"/>
    <cellStyle name="Normal 3 145 7" xfId="19182" xr:uid="{B50E5E36-EB98-4049-8763-5050C793C7B8}"/>
    <cellStyle name="Normal 3 145 8" xfId="19183" xr:uid="{58E4FF83-B732-4D56-9E56-CA899A22B91A}"/>
    <cellStyle name="Normal 3 146" xfId="19184" xr:uid="{64D92CC5-7637-4EFF-8FBD-12782FD24FC4}"/>
    <cellStyle name="Normal 3 146 2" xfId="19185" xr:uid="{4EA479AF-EFE5-4987-84F8-FCBAE1926E1C}"/>
    <cellStyle name="Normal 3 146 2 2" xfId="19186" xr:uid="{B7720AD5-0536-430A-BF06-05376D5DAF86}"/>
    <cellStyle name="Normal 3 146 2 3" xfId="19187" xr:uid="{659A7E3E-0FAB-49C8-A14A-A69CE4B5ED25}"/>
    <cellStyle name="Normal 3 146 3" xfId="19188" xr:uid="{850631F5-C131-4273-AC14-47193D18D187}"/>
    <cellStyle name="Normal 3 146 4" xfId="19189" xr:uid="{8FD6F270-20F2-405A-992F-6D361F3AAFD9}"/>
    <cellStyle name="Normal 3 146 5" xfId="19190" xr:uid="{F5B4AFD9-FDBA-460F-9B08-E5C853ABA7D0}"/>
    <cellStyle name="Normal 3 146 6" xfId="19191" xr:uid="{8DE25DD9-9613-4FE5-9FC7-E6D9011C18C9}"/>
    <cellStyle name="Normal 3 146 7" xfId="19192" xr:uid="{EB270998-FF1D-40E0-B2E9-3B2640722A99}"/>
    <cellStyle name="Normal 3 146 8" xfId="19193" xr:uid="{5ADFA48E-4BED-4D2A-9C33-D82348F31C8E}"/>
    <cellStyle name="Normal 3 147" xfId="19194" xr:uid="{E488DAA3-3AD3-4023-92C6-79EED6CEC3EF}"/>
    <cellStyle name="Normal 3 147 2" xfId="19195" xr:uid="{F822ACEC-19E2-497C-AB24-350CE45483AB}"/>
    <cellStyle name="Normal 3 147 2 2" xfId="19196" xr:uid="{59A0B3D8-2DFC-44CE-B669-B5230F3AB680}"/>
    <cellStyle name="Normal 3 147 2 3" xfId="19197" xr:uid="{C4EE07D4-5AD1-41E3-A0CD-0D6A6B9F72F4}"/>
    <cellStyle name="Normal 3 147 3" xfId="19198" xr:uid="{C67726C5-59BE-48A6-9706-7680F204DC35}"/>
    <cellStyle name="Normal 3 147 4" xfId="19199" xr:uid="{C532B7BC-C52A-4956-88E4-0CCB7C807E7D}"/>
    <cellStyle name="Normal 3 147 5" xfId="19200" xr:uid="{6A6FB333-EE88-4E1F-9D02-31A7D09DF0FD}"/>
    <cellStyle name="Normal 3 147 6" xfId="19201" xr:uid="{5B2E9E16-05B6-45E6-8A47-27271DFB70CA}"/>
    <cellStyle name="Normal 3 147 7" xfId="19202" xr:uid="{EFA8B820-8351-4A20-B845-78F5A8952A7C}"/>
    <cellStyle name="Normal 3 147 8" xfId="19203" xr:uid="{FD68D27A-FA0C-4BC8-9A7B-EA2B3C9254A2}"/>
    <cellStyle name="Normal 3 148" xfId="19204" xr:uid="{FD1E9760-FB15-4441-B538-A18BD4C7998B}"/>
    <cellStyle name="Normal 3 148 2" xfId="19205" xr:uid="{E5532AFC-1E29-49CC-BF70-193E042F64CD}"/>
    <cellStyle name="Normal 3 148 2 2" xfId="19206" xr:uid="{A9BBCEBA-629F-43AC-ABE6-8F46185977D4}"/>
    <cellStyle name="Normal 3 148 2 3" xfId="19207" xr:uid="{E17C3486-DD5F-4CD2-8F97-AC08CB34826D}"/>
    <cellStyle name="Normal 3 148 3" xfId="19208" xr:uid="{9A4A746E-8425-4585-9409-3DE7E15F85C0}"/>
    <cellStyle name="Normal 3 148 4" xfId="19209" xr:uid="{17B08147-8FAE-468F-A640-D12E60058FE4}"/>
    <cellStyle name="Normal 3 148 5" xfId="19210" xr:uid="{5966D4DE-E899-4525-A122-C0FA1B039BD6}"/>
    <cellStyle name="Normal 3 148 6" xfId="19211" xr:uid="{81208037-96FA-4A40-B800-4736D8ABA015}"/>
    <cellStyle name="Normal 3 148 7" xfId="19212" xr:uid="{996700AF-E017-46F9-AC6C-1079445B69B8}"/>
    <cellStyle name="Normal 3 148 8" xfId="19213" xr:uid="{A8F0E0DE-51D2-4CED-AD2C-5A34DDED4BC6}"/>
    <cellStyle name="Normal 3 149" xfId="19214" xr:uid="{6B2BB0BC-5AD2-4F90-BAAD-94AF7824C003}"/>
    <cellStyle name="Normal 3 149 10" xfId="19215" xr:uid="{14F5475E-2DA0-44BA-A014-16CA07AC1442}"/>
    <cellStyle name="Normal 3 149 11" xfId="19216" xr:uid="{A6E1BE25-D94A-4592-8DE3-219384C7C085}"/>
    <cellStyle name="Normal 3 149 12" xfId="19217" xr:uid="{2D1DCB00-9184-42F8-9685-039CD75DEA1A}"/>
    <cellStyle name="Normal 3 149 13" xfId="19218" xr:uid="{F39CAF5B-72B7-4B65-B033-FAA155DFC58A}"/>
    <cellStyle name="Normal 3 149 13 2" xfId="19219" xr:uid="{DC8CE2F5-DC71-4687-9A30-3360A0A305BE}"/>
    <cellStyle name="Normal 3 149 14" xfId="19220" xr:uid="{CDA81150-0023-4CDF-BA81-1FC38C08F853}"/>
    <cellStyle name="Normal 3 149 15" xfId="19221" xr:uid="{911A0B79-1200-46ED-811A-C13CB7A2C7EA}"/>
    <cellStyle name="Normal 3 149 16" xfId="19222" xr:uid="{F5823D35-5043-4AA0-8051-FDAF5B0A7E47}"/>
    <cellStyle name="Normal 3 149 2" xfId="19223" xr:uid="{5EF362F5-B97E-4A4D-BC7A-195549BDFE30}"/>
    <cellStyle name="Normal 3 149 2 10" xfId="19224" xr:uid="{DA57469A-14BC-4F90-84A3-DF81182560A7}"/>
    <cellStyle name="Normal 3 149 2 11" xfId="19225" xr:uid="{FA03691F-6710-4C95-990D-2A0883FE8B58}"/>
    <cellStyle name="Normal 3 149 2 12" xfId="19226" xr:uid="{90BF9F3F-92BB-4590-A4A6-6103070F306C}"/>
    <cellStyle name="Normal 3 149 2 13" xfId="19227" xr:uid="{361763DF-C886-4018-B9C1-57663B81E00E}"/>
    <cellStyle name="Normal 3 149 2 13 2" xfId="19228" xr:uid="{A5B41560-6D05-4A3D-A5CF-807A29E018C3}"/>
    <cellStyle name="Normal 3 149 2 14" xfId="19229" xr:uid="{8D8F5667-CBD2-476E-9529-57B12E122A33}"/>
    <cellStyle name="Normal 3 149 2 15" xfId="19230" xr:uid="{A9C5438E-86A0-4CEB-ADE1-36EBD2DF8E5F}"/>
    <cellStyle name="Normal 3 149 2 16" xfId="19231" xr:uid="{53E33A6B-688B-43B8-B168-5E369C5606C1}"/>
    <cellStyle name="Normal 3 149 2 2" xfId="19232" xr:uid="{C6386B34-4707-4EDA-83AA-FC6200E0A87E}"/>
    <cellStyle name="Normal 3 149 2 2 10" xfId="19233" xr:uid="{2C062C02-D69C-48B2-ADB0-08F411A554EA}"/>
    <cellStyle name="Normal 3 149 2 2 11" xfId="19234" xr:uid="{C2C8A523-9ACA-431B-A17B-C85E3921DCA6}"/>
    <cellStyle name="Normal 3 149 2 2 12" xfId="19235" xr:uid="{4ECDD53B-E071-42BC-A550-EBE613598F36}"/>
    <cellStyle name="Normal 3 149 2 2 12 2" xfId="19236" xr:uid="{B080FFF4-49D5-43CD-ABED-4572678457C9}"/>
    <cellStyle name="Normal 3 149 2 2 13" xfId="19237" xr:uid="{C7417982-CAF8-4DA5-ABF6-3C86485D89F0}"/>
    <cellStyle name="Normal 3 149 2 2 14" xfId="19238" xr:uid="{C1592198-0422-4B52-B69E-DEACECC1B3DA}"/>
    <cellStyle name="Normal 3 149 2 2 15" xfId="19239" xr:uid="{3DDD8EE9-1D4B-403B-891D-F0CB4E686066}"/>
    <cellStyle name="Normal 3 149 2 2 2" xfId="19240" xr:uid="{62279CF8-E2C2-4FE8-B282-3B466515578F}"/>
    <cellStyle name="Normal 3 149 2 2 2 2" xfId="19241" xr:uid="{F9D0AA9E-3388-46D6-A8BC-D8441834E125}"/>
    <cellStyle name="Normal 3 149 2 2 2 2 2" xfId="19242" xr:uid="{181058E8-1C61-4D21-B4AA-F9111171338A}"/>
    <cellStyle name="Normal 3 149 2 2 2 2 2 2" xfId="19243" xr:uid="{3D766F81-7A8E-4DEE-A920-03D8E0624F02}"/>
    <cellStyle name="Normal 3 149 2 2 2 2 2 2 2" xfId="19244" xr:uid="{C590F5AA-F063-49EE-8BD2-067388F7B7FB}"/>
    <cellStyle name="Normal 3 149 2 2 2 2 2 2 2 2" xfId="19245" xr:uid="{97E31476-E530-4446-A1AD-1D09611D34F6}"/>
    <cellStyle name="Normal 3 149 2 2 2 2 2 2 3" xfId="19246" xr:uid="{9B656CF4-2AA8-4133-A0C5-A0E48B0C45B9}"/>
    <cellStyle name="Normal 3 149 2 2 2 2 2 2 4" xfId="19247" xr:uid="{36C796AF-138C-40CE-A889-82E13E046FA6}"/>
    <cellStyle name="Normal 3 149 2 2 2 2 2 2 5" xfId="19248" xr:uid="{DB019A64-710D-4AE0-88EC-04E9CED6C73E}"/>
    <cellStyle name="Normal 3 149 2 2 2 2 2 3" xfId="19249" xr:uid="{F5CF1057-B651-4C03-BDE8-6B3E18433BBC}"/>
    <cellStyle name="Normal 3 149 2 2 2 2 2 3 2" xfId="19250" xr:uid="{B0D3785B-5B5B-42A1-A7BA-54029C7EC6F8}"/>
    <cellStyle name="Normal 3 149 2 2 2 2 2 4" xfId="19251" xr:uid="{4F182EA4-1D1D-4D20-859A-8F7B530FD6E3}"/>
    <cellStyle name="Normal 3 149 2 2 2 2 2 5" xfId="19252" xr:uid="{0871503E-EB67-4983-A168-52C8D769256E}"/>
    <cellStyle name="Normal 3 149 2 2 2 2 3" xfId="19253" xr:uid="{90E9D947-B19D-447A-9E49-5C4557C9EC87}"/>
    <cellStyle name="Normal 3 149 2 2 2 2 4" xfId="19254" xr:uid="{4983B95E-2FBF-44A5-A3BE-E896A9F494AF}"/>
    <cellStyle name="Normal 3 149 2 2 2 2 5" xfId="19255" xr:uid="{4B61CD51-0EED-413F-9F23-796449ACA5E8}"/>
    <cellStyle name="Normal 3 149 2 2 2 2 6" xfId="19256" xr:uid="{8A723424-4D7E-4A4C-91A2-F790A2DD2015}"/>
    <cellStyle name="Normal 3 149 2 2 2 2 6 2" xfId="19257" xr:uid="{BBCB06AF-3E4F-4124-85AD-670B2F865858}"/>
    <cellStyle name="Normal 3 149 2 2 2 2 7" xfId="19258" xr:uid="{65CD5189-C032-4268-AA95-837D440777B1}"/>
    <cellStyle name="Normal 3 149 2 2 2 2 8" xfId="19259" xr:uid="{FE5B0917-D9EB-41A5-8FDA-0C85A4FADD33}"/>
    <cellStyle name="Normal 3 149 2 2 2 2 9" xfId="19260" xr:uid="{74CDC68E-BCD3-431B-B8BD-80A458A19826}"/>
    <cellStyle name="Normal 3 149 2 2 2 3" xfId="19261" xr:uid="{81FAAAA2-0C7E-42C6-A8F7-B2734CA6A806}"/>
    <cellStyle name="Normal 3 149 2 2 2 3 2" xfId="19262" xr:uid="{D7125DE6-560E-42C6-8C34-CFD9AE7F4A01}"/>
    <cellStyle name="Normal 3 149 2 2 2 3 2 2" xfId="19263" xr:uid="{BB5C5625-942D-4980-8C91-7DE97BFF0C11}"/>
    <cellStyle name="Normal 3 149 2 2 2 3 2 2 2" xfId="19264" xr:uid="{5C4733E3-C490-45CF-84CB-6CE552C02FE9}"/>
    <cellStyle name="Normal 3 149 2 2 2 3 2 3" xfId="19265" xr:uid="{604FF2BD-E72E-4E64-BD8E-E188F36C340A}"/>
    <cellStyle name="Normal 3 149 2 2 2 3 2 4" xfId="19266" xr:uid="{0E412197-BB60-4B83-85F7-6C9EE45FC7A2}"/>
    <cellStyle name="Normal 3 149 2 2 2 3 2 5" xfId="19267" xr:uid="{DEABB30E-749C-410C-87DF-A68FE18D8C85}"/>
    <cellStyle name="Normal 3 149 2 2 2 3 3" xfId="19268" xr:uid="{CF9F3510-2EAD-494C-9B91-C90545245F43}"/>
    <cellStyle name="Normal 3 149 2 2 2 3 3 2" xfId="19269" xr:uid="{76B10A9F-16F2-4E08-810F-099F6FF7D05A}"/>
    <cellStyle name="Normal 3 149 2 2 2 3 4" xfId="19270" xr:uid="{648B9AC2-F85B-4398-9438-29947E5BD27E}"/>
    <cellStyle name="Normal 3 149 2 2 2 3 5" xfId="19271" xr:uid="{6B0FFAEC-0815-442D-B01F-04559D5A421D}"/>
    <cellStyle name="Normal 3 149 2 2 2 4" xfId="19272" xr:uid="{F91D1625-0AD6-4390-BB6C-7237F828B46B}"/>
    <cellStyle name="Normal 3 149 2 2 2 5" xfId="19273" xr:uid="{6FB56254-3628-46CE-85C4-462D480B3AE4}"/>
    <cellStyle name="Normal 3 149 2 2 2 6" xfId="19274" xr:uid="{1C43F455-3EE1-4261-84D2-AC1FBBCF053A}"/>
    <cellStyle name="Normal 3 149 2 2 2 6 2" xfId="19275" xr:uid="{6B088889-F65F-4331-98B0-894574713EF3}"/>
    <cellStyle name="Normal 3 149 2 2 2 7" xfId="19276" xr:uid="{CCF673B2-7D57-44B2-9781-8F76C05E1A5C}"/>
    <cellStyle name="Normal 3 149 2 2 2 8" xfId="19277" xr:uid="{E8764257-59BE-4AAF-B006-E1170B95E06D}"/>
    <cellStyle name="Normal 3 149 2 2 2 9" xfId="19278" xr:uid="{C8C25679-D33C-42B3-8DA1-B6F8259EBFE4}"/>
    <cellStyle name="Normal 3 149 2 2 3" xfId="19279" xr:uid="{31458116-C1A0-488E-83BF-533A4C5953AC}"/>
    <cellStyle name="Normal 3 149 2 2 4" xfId="19280" xr:uid="{3AC7835B-F927-4517-9C09-C39D8E3E2390}"/>
    <cellStyle name="Normal 3 149 2 2 5" xfId="19281" xr:uid="{2C5D3F33-4FA2-4424-A765-42C1FA5BA76D}"/>
    <cellStyle name="Normal 3 149 2 2 6" xfId="19282" xr:uid="{6EDF89B8-8DB7-4C7B-8AA5-3C85EA0BAA3F}"/>
    <cellStyle name="Normal 3 149 2 2 7" xfId="19283" xr:uid="{AC080840-8A01-4418-A753-CF6EF871187C}"/>
    <cellStyle name="Normal 3 149 2 2 8" xfId="19284" xr:uid="{62287CC9-B847-4FC0-AC10-10BC6F38C2D2}"/>
    <cellStyle name="Normal 3 149 2 2 8 2" xfId="19285" xr:uid="{2A5FBDF9-30F9-4989-9660-D47EE1ECCD43}"/>
    <cellStyle name="Normal 3 149 2 2 8 2 2" xfId="19286" xr:uid="{EA367CD3-3994-4DCE-A1D9-C048CB4AF3ED}"/>
    <cellStyle name="Normal 3 149 2 2 8 2 2 2" xfId="19287" xr:uid="{A7417C49-C42C-48DE-A8E1-B95EAF396557}"/>
    <cellStyle name="Normal 3 149 2 2 8 2 3" xfId="19288" xr:uid="{9C8EF168-CC4F-457C-88F7-829821E28E43}"/>
    <cellStyle name="Normal 3 149 2 2 8 2 4" xfId="19289" xr:uid="{C7063D21-D25F-4FF6-96A9-7C6CC19F9FAF}"/>
    <cellStyle name="Normal 3 149 2 2 8 2 5" xfId="19290" xr:uid="{7E4D9293-E796-43A0-A32F-72D55D09447D}"/>
    <cellStyle name="Normal 3 149 2 2 8 3" xfId="19291" xr:uid="{3953D952-AC53-4289-9DAA-776A7A78E03F}"/>
    <cellStyle name="Normal 3 149 2 2 8 3 2" xfId="19292" xr:uid="{3E739F02-B5FC-4948-B68A-5A4669C26E2F}"/>
    <cellStyle name="Normal 3 149 2 2 8 4" xfId="19293" xr:uid="{41A60769-EDB8-48D8-9E00-D314C624E435}"/>
    <cellStyle name="Normal 3 149 2 2 8 5" xfId="19294" xr:uid="{0A5F334A-190C-4037-997F-33F2A8A39FEC}"/>
    <cellStyle name="Normal 3 149 2 2 9" xfId="19295" xr:uid="{F76A9B5B-9C33-4C8A-A32A-C9F41517FB66}"/>
    <cellStyle name="Normal 3 149 2 3" xfId="19296" xr:uid="{86DAED98-2DB7-4CD5-8024-59CADB681EF1}"/>
    <cellStyle name="Normal 3 149 2 4" xfId="19297" xr:uid="{53606F3A-9BF0-404A-8D26-419A2E75922A}"/>
    <cellStyle name="Normal 3 149 2 4 2" xfId="19298" xr:uid="{E0A0A279-1973-4998-B0F1-D5F9F492B225}"/>
    <cellStyle name="Normal 3 149 2 4 2 2" xfId="19299" xr:uid="{2B7C19BC-6B76-4CF6-837E-5351E75FE644}"/>
    <cellStyle name="Normal 3 149 2 4 2 2 2" xfId="19300" xr:uid="{542BA75B-A4D2-4386-88A7-4278F6E831BF}"/>
    <cellStyle name="Normal 3 149 2 4 2 2 2 2" xfId="19301" xr:uid="{FDD97B91-DE13-48AB-A6F6-5E7CAD44369F}"/>
    <cellStyle name="Normal 3 149 2 4 2 2 2 2 2" xfId="19302" xr:uid="{74DADB18-FA29-4F2A-8ED1-769237E1CA26}"/>
    <cellStyle name="Normal 3 149 2 4 2 2 2 3" xfId="19303" xr:uid="{264B63C9-9114-4152-8F6D-ECF2C79D66F0}"/>
    <cellStyle name="Normal 3 149 2 4 2 2 2 4" xfId="19304" xr:uid="{8E4C10B7-756D-4DEB-82DE-65D114AA7289}"/>
    <cellStyle name="Normal 3 149 2 4 2 2 2 5" xfId="19305" xr:uid="{37EF2C3D-0531-4140-BC92-07F1563B520F}"/>
    <cellStyle name="Normal 3 149 2 4 2 2 3" xfId="19306" xr:uid="{A53CF4F5-2915-4AA9-9F4A-60004D621B1C}"/>
    <cellStyle name="Normal 3 149 2 4 2 2 3 2" xfId="19307" xr:uid="{EAA6DD14-EDC8-4072-ACB6-B354590B1068}"/>
    <cellStyle name="Normal 3 149 2 4 2 2 4" xfId="19308" xr:uid="{91B74672-053A-41D4-A084-292FA0F44AC1}"/>
    <cellStyle name="Normal 3 149 2 4 2 2 5" xfId="19309" xr:uid="{5C514B60-87B2-4234-886E-1FCC137F9ED0}"/>
    <cellStyle name="Normal 3 149 2 4 2 3" xfId="19310" xr:uid="{61ED0D5A-7E1D-449E-AC25-ACB4D85E0CBE}"/>
    <cellStyle name="Normal 3 149 2 4 2 4" xfId="19311" xr:uid="{50D3EDA4-0818-4E35-A16A-33EED9A45708}"/>
    <cellStyle name="Normal 3 149 2 4 2 5" xfId="19312" xr:uid="{6EF0943A-5A17-4015-A8BD-C040E620EE03}"/>
    <cellStyle name="Normal 3 149 2 4 2 6" xfId="19313" xr:uid="{2780A1AE-812C-472B-8E36-B9E8BA68B3EF}"/>
    <cellStyle name="Normal 3 149 2 4 2 6 2" xfId="19314" xr:uid="{E9E74532-745E-4CD1-B681-D304ABDA7B93}"/>
    <cellStyle name="Normal 3 149 2 4 2 7" xfId="19315" xr:uid="{D11B4808-AD1E-43FC-BBD2-2020493D64A4}"/>
    <cellStyle name="Normal 3 149 2 4 2 8" xfId="19316" xr:uid="{FF63C06C-CD7F-4793-800F-CBB6FB6E7506}"/>
    <cellStyle name="Normal 3 149 2 4 2 9" xfId="19317" xr:uid="{4671253B-55DC-4D17-95CE-B7D373FDFC11}"/>
    <cellStyle name="Normal 3 149 2 4 3" xfId="19318" xr:uid="{CBF18FAA-4A52-4633-897B-9B12ABBFC647}"/>
    <cellStyle name="Normal 3 149 2 4 3 2" xfId="19319" xr:uid="{579737C9-9ECE-4BB8-B690-EF4E2A1F346C}"/>
    <cellStyle name="Normal 3 149 2 4 3 2 2" xfId="19320" xr:uid="{2C073EF8-508F-46CD-AE38-8CF5BC433A72}"/>
    <cellStyle name="Normal 3 149 2 4 3 2 2 2" xfId="19321" xr:uid="{ED6471FA-9734-469B-8CE1-575C0DB79124}"/>
    <cellStyle name="Normal 3 149 2 4 3 2 3" xfId="19322" xr:uid="{A57A865E-CB67-4E73-B16F-CE0864F2E70A}"/>
    <cellStyle name="Normal 3 149 2 4 3 2 4" xfId="19323" xr:uid="{80472BC6-BF0B-49DF-881F-3E11DAF91365}"/>
    <cellStyle name="Normal 3 149 2 4 3 2 5" xfId="19324" xr:uid="{E1557C3C-785E-4841-A5CF-CC442673497B}"/>
    <cellStyle name="Normal 3 149 2 4 3 3" xfId="19325" xr:uid="{9AC242C2-E248-4E9A-8F10-D9007B1922BD}"/>
    <cellStyle name="Normal 3 149 2 4 3 3 2" xfId="19326" xr:uid="{A2778EDA-85C0-457E-92CC-8400F948C0F1}"/>
    <cellStyle name="Normal 3 149 2 4 3 4" xfId="19327" xr:uid="{0C65D347-AEE9-42B2-A5B6-CDC16EC17A84}"/>
    <cellStyle name="Normal 3 149 2 4 3 5" xfId="19328" xr:uid="{6D6A16EE-53FC-4A93-8FAC-6113E4B4D3C5}"/>
    <cellStyle name="Normal 3 149 2 4 4" xfId="19329" xr:uid="{8CB26678-302C-4B47-BFBB-38F5BFBB1B2C}"/>
    <cellStyle name="Normal 3 149 2 4 5" xfId="19330" xr:uid="{23FCCEA9-DC82-493A-A2A3-5BC0368A4178}"/>
    <cellStyle name="Normal 3 149 2 4 6" xfId="19331" xr:uid="{AE3B919E-2CE0-47C3-964B-BE5975E5F270}"/>
    <cellStyle name="Normal 3 149 2 4 6 2" xfId="19332" xr:uid="{57624A36-1C73-47DB-81F9-310FFA635060}"/>
    <cellStyle name="Normal 3 149 2 4 7" xfId="19333" xr:uid="{54E97E31-FFF0-4989-9D92-50CD894A52B3}"/>
    <cellStyle name="Normal 3 149 2 4 8" xfId="19334" xr:uid="{BC6589C2-CA70-49AC-8A90-E9016C05AF17}"/>
    <cellStyle name="Normal 3 149 2 4 9" xfId="19335" xr:uid="{E72EDFC5-A4AC-4BA4-978A-9CAB9C9DFD68}"/>
    <cellStyle name="Normal 3 149 2 5" xfId="19336" xr:uid="{0DC08819-4F02-4B44-859F-7DB21954BC50}"/>
    <cellStyle name="Normal 3 149 2 5 2" xfId="19337" xr:uid="{EFD21D79-3B57-4630-9C58-8FE3F76F4081}"/>
    <cellStyle name="Normal 3 149 2 5 3" xfId="19338" xr:uid="{68E82F12-ED75-445D-AE30-9909F0557E0C}"/>
    <cellStyle name="Normal 3 149 2 6" xfId="19339" xr:uid="{0F9D2798-F87F-4568-B342-6638359D501C}"/>
    <cellStyle name="Normal 3 149 2 6 2" xfId="19340" xr:uid="{80599C70-8BE9-4D7F-A4DC-0420EBEC9A29}"/>
    <cellStyle name="Normal 3 149 2 6 3" xfId="19341" xr:uid="{B5E9EFBA-5F8B-40C0-973D-EE91AB36917E}"/>
    <cellStyle name="Normal 3 149 2 7" xfId="19342" xr:uid="{C87A351F-F571-47F4-96B1-3109DD686D60}"/>
    <cellStyle name="Normal 3 149 2 7 2" xfId="19343" xr:uid="{EAA154B8-45B7-4624-BD84-AD2BC3F26FA5}"/>
    <cellStyle name="Normal 3 149 2 7 3" xfId="19344" xr:uid="{050E1C1F-77A2-403F-ACC2-0E6ADFF9610D}"/>
    <cellStyle name="Normal 3 149 2 8" xfId="19345" xr:uid="{3E0ED4A7-7A51-4E07-9DE9-89FA6A67FBE7}"/>
    <cellStyle name="Normal 3 149 2 8 2" xfId="19346" xr:uid="{0D467682-4642-4790-A2FC-34A3017F902F}"/>
    <cellStyle name="Normal 3 149 2 8 3" xfId="19347" xr:uid="{AF2A1FA1-FA5D-4FEE-9F4F-5E8F162945E1}"/>
    <cellStyle name="Normal 3 149 2 9" xfId="19348" xr:uid="{F7DA96BB-A3CB-4051-856F-1E90CF6939C9}"/>
    <cellStyle name="Normal 3 149 2 9 2" xfId="19349" xr:uid="{E9F5AD6B-4479-4B5B-B20B-D3D35FFFAAC0}"/>
    <cellStyle name="Normal 3 149 2 9 2 2" xfId="19350" xr:uid="{C186A997-5215-47F9-9FD1-9F43709E2402}"/>
    <cellStyle name="Normal 3 149 2 9 2 2 2" xfId="19351" xr:uid="{CC710CAA-2782-4BB9-906B-0EC97C629479}"/>
    <cellStyle name="Normal 3 149 2 9 2 3" xfId="19352" xr:uid="{4A0233F8-9B25-4FAB-8BA7-4ED2ADF0EC64}"/>
    <cellStyle name="Normal 3 149 2 9 2 4" xfId="19353" xr:uid="{463A0DAF-8B08-4EA4-B22D-93ADBEE71B4D}"/>
    <cellStyle name="Normal 3 149 2 9 2 5" xfId="19354" xr:uid="{438F2674-D423-487A-8E17-246B3E5D70D7}"/>
    <cellStyle name="Normal 3 149 2 9 3" xfId="19355" xr:uid="{1BE73B7E-B3CD-4B9E-9F1B-92DF74715A23}"/>
    <cellStyle name="Normal 3 149 2 9 3 2" xfId="19356" xr:uid="{983C82B9-8A25-40DC-B565-3FEAA87479C9}"/>
    <cellStyle name="Normal 3 149 2 9 4" xfId="19357" xr:uid="{5E5A01DB-A389-4905-8438-45CE295AB457}"/>
    <cellStyle name="Normal 3 149 2 9 5" xfId="19358" xr:uid="{089F8CB9-A004-47D7-A0B8-0B36246C52E0}"/>
    <cellStyle name="Normal 3 149 3" xfId="19359" xr:uid="{F8DEBD7B-F66B-40FC-8679-65F50B07CF45}"/>
    <cellStyle name="Normal 3 149 3 10" xfId="19360" xr:uid="{2297055C-24B6-4380-9AE9-388E1B0A1B37}"/>
    <cellStyle name="Normal 3 149 3 11" xfId="19361" xr:uid="{64EF6517-3C2F-4AD7-8B7D-114332FEB143}"/>
    <cellStyle name="Normal 3 149 3 12" xfId="19362" xr:uid="{00E6B99B-E683-4432-8829-0AC442BB66F2}"/>
    <cellStyle name="Normal 3 149 3 12 2" xfId="19363" xr:uid="{F405C143-C88A-42FD-8462-26E8721068AA}"/>
    <cellStyle name="Normal 3 149 3 13" xfId="19364" xr:uid="{CC1C3940-B4E4-45FA-B28A-F6CFDB83528C}"/>
    <cellStyle name="Normal 3 149 3 14" xfId="19365" xr:uid="{D56FAE86-CDA9-441E-9DC9-35E7C6067DBC}"/>
    <cellStyle name="Normal 3 149 3 15" xfId="19366" xr:uid="{106F0F24-344B-4D62-A23D-84E419ADFEDA}"/>
    <cellStyle name="Normal 3 149 3 2" xfId="19367" xr:uid="{ABD0CB7E-778E-4278-B81F-4F75D4566F8B}"/>
    <cellStyle name="Normal 3 149 3 2 2" xfId="19368" xr:uid="{C4B31413-9F04-42C3-A27F-8B2ACE1098B5}"/>
    <cellStyle name="Normal 3 149 3 2 2 2" xfId="19369" xr:uid="{85B0ECE1-F844-4CC1-9229-D04CF4764062}"/>
    <cellStyle name="Normal 3 149 3 2 2 2 2" xfId="19370" xr:uid="{AAF27464-E18E-45F9-9B31-2818913A5129}"/>
    <cellStyle name="Normal 3 149 3 2 2 2 2 2" xfId="19371" xr:uid="{F1D06FD9-0069-47AE-AEE2-3F302DAF7F91}"/>
    <cellStyle name="Normal 3 149 3 2 2 2 2 2 2" xfId="19372" xr:uid="{47F8D484-6D1A-413E-BCDC-5F84804137BC}"/>
    <cellStyle name="Normal 3 149 3 2 2 2 2 3" xfId="19373" xr:uid="{B83B07F6-BBF9-4954-8E5E-A047C4B412A8}"/>
    <cellStyle name="Normal 3 149 3 2 2 2 2 4" xfId="19374" xr:uid="{5CD4B43F-3C3D-4D46-9629-AF86559B4FAF}"/>
    <cellStyle name="Normal 3 149 3 2 2 2 2 5" xfId="19375" xr:uid="{C677E826-88F7-4BB0-BD66-F97A2C953CD5}"/>
    <cellStyle name="Normal 3 149 3 2 2 2 3" xfId="19376" xr:uid="{49A65097-8F9A-46AE-AE5C-2FA6D17632A5}"/>
    <cellStyle name="Normal 3 149 3 2 2 2 3 2" xfId="19377" xr:uid="{48A4E641-E842-469C-8652-946BC2E79F1B}"/>
    <cellStyle name="Normal 3 149 3 2 2 2 4" xfId="19378" xr:uid="{8F924E14-17A7-47F2-8AE6-829EC877198E}"/>
    <cellStyle name="Normal 3 149 3 2 2 2 5" xfId="19379" xr:uid="{29FE763D-E3C2-4A90-AB5F-17DFEA7E770C}"/>
    <cellStyle name="Normal 3 149 3 2 2 3" xfId="19380" xr:uid="{F71AE303-DA39-44EC-AE17-0867060D4A13}"/>
    <cellStyle name="Normal 3 149 3 2 2 3 2" xfId="19381" xr:uid="{49F2B300-6C65-464F-ADCC-C61A378AF976}"/>
    <cellStyle name="Normal 3 149 3 2 2 3 3" xfId="19382" xr:uid="{99A2A1BC-1D44-49B4-B0C7-6758809F50C5}"/>
    <cellStyle name="Normal 3 149 3 2 2 3 4" xfId="19383" xr:uid="{69A06533-9672-4D62-9B4A-6E23E5A6CAEB}"/>
    <cellStyle name="Normal 3 149 3 2 2 3 5" xfId="19384" xr:uid="{76CB566E-2441-4E67-9E7B-CEE038A5AA19}"/>
    <cellStyle name="Normal 3 149 3 2 2 4" xfId="19385" xr:uid="{996FB82C-82F7-4E9B-9476-ADC3D49D6156}"/>
    <cellStyle name="Normal 3 149 3 2 2 5" xfId="19386" xr:uid="{4594FC34-7993-4C23-B051-4D30547CD035}"/>
    <cellStyle name="Normal 3 149 3 2 2 6" xfId="19387" xr:uid="{E927B3B9-AFF9-446B-9A45-B4E59B6B8CC1}"/>
    <cellStyle name="Normal 3 149 3 2 2 6 2" xfId="19388" xr:uid="{F5D5C798-9C57-4A59-8E53-047F593F8F53}"/>
    <cellStyle name="Normal 3 149 3 2 2 7" xfId="19389" xr:uid="{0A89472D-EAEF-463D-B70C-AD0711F3B49D}"/>
    <cellStyle name="Normal 3 149 3 2 2 8" xfId="19390" xr:uid="{4344B80D-908C-4C24-8A1D-C2015498813C}"/>
    <cellStyle name="Normal 3 149 3 2 2 9" xfId="19391" xr:uid="{4C33DBCD-A52C-4005-8191-BBAB00D5F162}"/>
    <cellStyle name="Normal 3 149 3 2 3" xfId="19392" xr:uid="{43ACE05A-9380-4230-8C00-E56168E50F52}"/>
    <cellStyle name="Normal 3 149 3 2 3 2" xfId="19393" xr:uid="{36B59F6C-68E1-4DB3-9535-52D1BA07E937}"/>
    <cellStyle name="Normal 3 149 3 2 3 2 2" xfId="19394" xr:uid="{D80D466A-127F-43C1-B97A-16E052E41D7C}"/>
    <cellStyle name="Normal 3 149 3 2 3 2 2 2" xfId="19395" xr:uid="{6DF95AF0-57DC-4910-B48C-84C5DE591F15}"/>
    <cellStyle name="Normal 3 149 3 2 3 2 3" xfId="19396" xr:uid="{3EE5EB7D-8CE3-4457-B9C1-EA310F6AE6EC}"/>
    <cellStyle name="Normal 3 149 3 2 3 2 4" xfId="19397" xr:uid="{EEBC45A7-C5D5-4902-87A2-4937181F65C3}"/>
    <cellStyle name="Normal 3 149 3 2 3 2 5" xfId="19398" xr:uid="{5AFE727A-5AB6-4FB7-92A4-14D4C2AC06AC}"/>
    <cellStyle name="Normal 3 149 3 2 3 3" xfId="19399" xr:uid="{EF6948C4-4C31-4AF5-9E8A-0FEA2397A45C}"/>
    <cellStyle name="Normal 3 149 3 2 3 3 2" xfId="19400" xr:uid="{6BBFF5FF-9E93-4B6F-9FE8-9AB848E998FF}"/>
    <cellStyle name="Normal 3 149 3 2 3 4" xfId="19401" xr:uid="{45B44278-564E-4E11-88E5-844655696A17}"/>
    <cellStyle name="Normal 3 149 3 2 3 5" xfId="19402" xr:uid="{C3E84B71-4FA2-4B7C-B0C3-239D6DFD2D6B}"/>
    <cellStyle name="Normal 3 149 3 2 4" xfId="19403" xr:uid="{BD675EDA-8F3B-4229-BE17-D9BB33E304BA}"/>
    <cellStyle name="Normal 3 149 3 2 5" xfId="19404" xr:uid="{673AA7B5-C274-4EC2-9279-F4241E8C262D}"/>
    <cellStyle name="Normal 3 149 3 2 6" xfId="19405" xr:uid="{A710D87C-DDFA-40BF-B85D-5BEE602CE395}"/>
    <cellStyle name="Normal 3 149 3 2 6 2" xfId="19406" xr:uid="{958C6F72-2E15-40E5-9A4E-9C851082D33B}"/>
    <cellStyle name="Normal 3 149 3 2 7" xfId="19407" xr:uid="{BE96EE2A-16F9-4980-BAA5-AB6FBA9CEB98}"/>
    <cellStyle name="Normal 3 149 3 2 8" xfId="19408" xr:uid="{E5B1F2C8-3CAC-44A7-9012-631BE39514DB}"/>
    <cellStyle name="Normal 3 149 3 2 9" xfId="19409" xr:uid="{2F0656AC-F57C-4E03-9F8B-26F1FB5E7994}"/>
    <cellStyle name="Normal 3 149 3 3" xfId="19410" xr:uid="{362F47A5-4F98-4A6C-9D14-427D99094F72}"/>
    <cellStyle name="Normal 3 149 3 3 2" xfId="19411" xr:uid="{7AB13E44-30F4-4212-B268-CBC6B9457DAD}"/>
    <cellStyle name="Normal 3 149 3 3 3" xfId="19412" xr:uid="{3604A17C-9B90-4A57-B94C-0D34DFEACAE7}"/>
    <cellStyle name="Normal 3 149 3 3 4" xfId="19413" xr:uid="{7430796E-B062-411A-8F9C-5CF8349AEFC1}"/>
    <cellStyle name="Normal 3 149 3 3 5" xfId="19414" xr:uid="{970F528E-38B8-4481-846C-EFD8CB35621E}"/>
    <cellStyle name="Normal 3 149 3 3 6" xfId="19415" xr:uid="{82D59344-F378-403D-81A8-E3F42C7D2DF6}"/>
    <cellStyle name="Normal 3 149 3 3 7" xfId="19416" xr:uid="{A1169FA5-1511-4157-A498-2FF3029931DC}"/>
    <cellStyle name="Normal 3 149 3 4" xfId="19417" xr:uid="{F05B62AA-20F1-4891-9AED-7D26527B9CEE}"/>
    <cellStyle name="Normal 3 149 3 4 2" xfId="19418" xr:uid="{9D9A93BB-0BE7-44D9-BB7B-0CC59062D354}"/>
    <cellStyle name="Normal 3 149 3 4 3" xfId="19419" xr:uid="{B8ADD1A7-4E18-4F5A-A7B6-B51A8F23B2C9}"/>
    <cellStyle name="Normal 3 149 3 4 4" xfId="19420" xr:uid="{27B05659-84C7-4E02-9010-B0CCF3F374C0}"/>
    <cellStyle name="Normal 3 149 3 4 5" xfId="19421" xr:uid="{2E34E801-F946-4F8A-AD50-4C5D4F7EC814}"/>
    <cellStyle name="Normal 3 149 3 4 6" xfId="19422" xr:uid="{AA0C3E19-D26D-484E-9139-225630636216}"/>
    <cellStyle name="Normal 3 149 3 4 7" xfId="19423" xr:uid="{D513A970-7612-474F-A48A-40398A44137C}"/>
    <cellStyle name="Normal 3 149 3 5" xfId="19424" xr:uid="{872BA17C-93FB-415E-AD7D-8204F40F9074}"/>
    <cellStyle name="Normal 3 149 3 5 2" xfId="19425" xr:uid="{4DBBDC6D-70C7-4210-B2D6-291B0152989E}"/>
    <cellStyle name="Normal 3 149 3 5 3" xfId="19426" xr:uid="{27EB4292-6287-4495-B116-47A2549EF201}"/>
    <cellStyle name="Normal 3 149 3 5 4" xfId="19427" xr:uid="{C1AEC527-AAFF-40E9-A90E-61208B0708FA}"/>
    <cellStyle name="Normal 3 149 3 5 5" xfId="19428" xr:uid="{BE48BD96-5CBE-4B1D-95D1-8ECF729FD4A8}"/>
    <cellStyle name="Normal 3 149 3 5 6" xfId="19429" xr:uid="{B3D4701A-E2AB-4813-84EA-2F4CEB3AF356}"/>
    <cellStyle name="Normal 3 149 3 5 7" xfId="19430" xr:uid="{DAB30986-6C79-4BB8-833F-B1A439E8A3A7}"/>
    <cellStyle name="Normal 3 149 3 6" xfId="19431" xr:uid="{7780EDBE-1355-40C9-8A05-B24A42F00295}"/>
    <cellStyle name="Normal 3 149 3 6 2" xfId="19432" xr:uid="{CCC977A4-3F83-4564-9B70-70D8FE871414}"/>
    <cellStyle name="Normal 3 149 3 6 3" xfId="19433" xr:uid="{4E2BD7FA-C10D-4BAA-B5DC-601BC372AF4F}"/>
    <cellStyle name="Normal 3 149 3 6 4" xfId="19434" xr:uid="{2ED5564D-753C-45DD-904C-31D9709056AC}"/>
    <cellStyle name="Normal 3 149 3 6 5" xfId="19435" xr:uid="{7F397DB1-0D1A-478E-8694-D73ED3719764}"/>
    <cellStyle name="Normal 3 149 3 6 6" xfId="19436" xr:uid="{4D84115C-E90B-44EC-A2B0-A85640C817D8}"/>
    <cellStyle name="Normal 3 149 3 6 7" xfId="19437" xr:uid="{89476CB6-4B9B-493B-8806-A90458DF006A}"/>
    <cellStyle name="Normal 3 149 3 7" xfId="19438" xr:uid="{F21D2CDE-9613-4A3C-8C91-9C87525140C1}"/>
    <cellStyle name="Normal 3 149 3 7 2" xfId="19439" xr:uid="{6DD7865C-C51F-4DE7-B906-00C532DAEC65}"/>
    <cellStyle name="Normal 3 149 3 7 3" xfId="19440" xr:uid="{C6B3ACCF-A00A-402B-970D-39B10C5BE0C2}"/>
    <cellStyle name="Normal 3 149 3 7 4" xfId="19441" xr:uid="{EFA37282-1486-436C-9229-C023B3C0874C}"/>
    <cellStyle name="Normal 3 149 3 7 5" xfId="19442" xr:uid="{DD17A465-DD22-4D4C-A354-365B1761942E}"/>
    <cellStyle name="Normal 3 149 3 7 6" xfId="19443" xr:uid="{DD497A3A-4037-4C2C-BCEA-5BB75F31155B}"/>
    <cellStyle name="Normal 3 149 3 7 7" xfId="19444" xr:uid="{0D5CBD4D-9501-4500-AE1A-2603FAE09B80}"/>
    <cellStyle name="Normal 3 149 3 8" xfId="19445" xr:uid="{8ABDD777-98F9-4ED0-BEDE-8A64E218E8D2}"/>
    <cellStyle name="Normal 3 149 3 8 2" xfId="19446" xr:uid="{87D08660-1B24-4C1E-A9BA-B7F7CC2931C8}"/>
    <cellStyle name="Normal 3 149 3 8 2 2" xfId="19447" xr:uid="{66D0072E-8112-4295-919E-BD4DA19DC852}"/>
    <cellStyle name="Normal 3 149 3 8 2 2 2" xfId="19448" xr:uid="{6B83809B-3046-4E46-91A7-5DA78BD4D2B6}"/>
    <cellStyle name="Normal 3 149 3 8 2 3" xfId="19449" xr:uid="{7A6E7AD2-B0A8-41D5-86E1-878E960B58D8}"/>
    <cellStyle name="Normal 3 149 3 8 2 4" xfId="19450" xr:uid="{F2196335-A49D-4DF4-8B02-97409671D401}"/>
    <cellStyle name="Normal 3 149 3 8 2 5" xfId="19451" xr:uid="{7582309C-11D8-4F3A-9BD3-21D08FBEAC0C}"/>
    <cellStyle name="Normal 3 149 3 8 3" xfId="19452" xr:uid="{6D8BF646-1EA9-44DB-9D66-0785D06C3190}"/>
    <cellStyle name="Normal 3 149 3 8 3 2" xfId="19453" xr:uid="{AC84B12D-B5D5-400A-B265-82D3B3E6A857}"/>
    <cellStyle name="Normal 3 149 3 8 4" xfId="19454" xr:uid="{8EB9C003-7D88-4735-BFC4-87FAFF18CDE6}"/>
    <cellStyle name="Normal 3 149 3 8 5" xfId="19455" xr:uid="{11DCCAB9-968A-4FAC-8010-AEE38251CA7B}"/>
    <cellStyle name="Normal 3 149 3 9" xfId="19456" xr:uid="{43578347-DC08-47D8-855F-57437EDD3CD0}"/>
    <cellStyle name="Normal 3 149 3 9 2" xfId="19457" xr:uid="{2FD92422-3E76-4B72-B04A-F17A1991F6AA}"/>
    <cellStyle name="Normal 3 149 3 9 3" xfId="19458" xr:uid="{AC7CDBD1-6BE5-49AE-82F2-81097DAD65E5}"/>
    <cellStyle name="Normal 3 149 3 9 4" xfId="19459" xr:uid="{FD6084A6-8B3F-49D2-B609-74E1D4C73ED6}"/>
    <cellStyle name="Normal 3 149 3 9 5" xfId="19460" xr:uid="{81922DA3-0779-4C7A-A714-20078B9B5374}"/>
    <cellStyle name="Normal 3 149 4" xfId="19461" xr:uid="{336C6B6E-8D57-4F7F-9B46-5804AC0FF771}"/>
    <cellStyle name="Normal 3 149 4 2" xfId="19462" xr:uid="{26EB78CD-8843-49F0-BB8C-0CE361CE78EA}"/>
    <cellStyle name="Normal 3 149 4 2 2" xfId="19463" xr:uid="{30181C62-4AD4-4165-A0FA-7D1FB2822031}"/>
    <cellStyle name="Normal 3 149 4 2 2 2" xfId="19464" xr:uid="{3F836B29-83C1-443D-A7C1-00A7028CA0DC}"/>
    <cellStyle name="Normal 3 149 4 2 2 2 2" xfId="19465" xr:uid="{008DA810-20FD-496D-B67F-FA886AF213A3}"/>
    <cellStyle name="Normal 3 149 4 2 2 2 2 2" xfId="19466" xr:uid="{B948986D-5961-4DF6-BC87-92504347FC7B}"/>
    <cellStyle name="Normal 3 149 4 2 2 2 3" xfId="19467" xr:uid="{D84C310E-BAB2-48BE-88E5-15B499AE06BB}"/>
    <cellStyle name="Normal 3 149 4 2 2 2 4" xfId="19468" xr:uid="{6B74FB00-5035-4B98-A2AF-0814715095AF}"/>
    <cellStyle name="Normal 3 149 4 2 2 2 5" xfId="19469" xr:uid="{51629D7D-B3FE-4A11-A43F-1CE701464008}"/>
    <cellStyle name="Normal 3 149 4 2 2 3" xfId="19470" xr:uid="{DF1DFBA7-BA4C-45A7-B2FE-59E652ACE5E4}"/>
    <cellStyle name="Normal 3 149 4 2 2 3 2" xfId="19471" xr:uid="{FBC7E133-ACF5-41A8-82EB-562892EB3344}"/>
    <cellStyle name="Normal 3 149 4 2 2 4" xfId="19472" xr:uid="{7CB8B19F-0240-4D77-BFCC-8970C3E002C3}"/>
    <cellStyle name="Normal 3 149 4 2 2 5" xfId="19473" xr:uid="{D241ADED-C55A-41B3-9051-1A04197DE905}"/>
    <cellStyle name="Normal 3 149 4 2 3" xfId="19474" xr:uid="{D9B48479-3AF9-44B4-B312-838886CB9EB6}"/>
    <cellStyle name="Normal 3 149 4 2 4" xfId="19475" xr:uid="{C4057B12-7B85-4666-9D91-223FC60C307C}"/>
    <cellStyle name="Normal 3 149 4 2 5" xfId="19476" xr:uid="{C5100BF3-A979-481C-BBD4-C6B15BFD196C}"/>
    <cellStyle name="Normal 3 149 4 2 6" xfId="19477" xr:uid="{4D649FCE-201D-4DDC-A0BF-636C6B9B7BAC}"/>
    <cellStyle name="Normal 3 149 4 2 6 2" xfId="19478" xr:uid="{90583CFE-8C04-4453-A751-03A89301494D}"/>
    <cellStyle name="Normal 3 149 4 2 7" xfId="19479" xr:uid="{1969676A-91ED-49D6-95B9-974BFFF372CA}"/>
    <cellStyle name="Normal 3 149 4 2 8" xfId="19480" xr:uid="{8FE706D7-5CFA-45C6-A292-0B246BE032DB}"/>
    <cellStyle name="Normal 3 149 4 2 9" xfId="19481" xr:uid="{45B80A45-C2C7-483B-8ADB-6A68B92E90AF}"/>
    <cellStyle name="Normal 3 149 4 3" xfId="19482" xr:uid="{CEBE0CA2-CC26-4453-AB23-094D3FAD502B}"/>
    <cellStyle name="Normal 3 149 4 3 2" xfId="19483" xr:uid="{7AF86817-4B36-43DA-88EF-0EAF5A3E665A}"/>
    <cellStyle name="Normal 3 149 4 3 2 2" xfId="19484" xr:uid="{B7C1B69D-9B3F-493D-A977-BD6459907A6D}"/>
    <cellStyle name="Normal 3 149 4 3 2 2 2" xfId="19485" xr:uid="{DE130A77-66E3-43A9-9724-19C4185B54DB}"/>
    <cellStyle name="Normal 3 149 4 3 2 3" xfId="19486" xr:uid="{F5525611-6CD7-4A62-AAE7-9C5D16BA1774}"/>
    <cellStyle name="Normal 3 149 4 3 2 4" xfId="19487" xr:uid="{803CADF0-ED17-4DA7-92FA-8BCD4B3E8DEF}"/>
    <cellStyle name="Normal 3 149 4 3 2 5" xfId="19488" xr:uid="{D40741FD-957C-4929-BE6A-FB752AF56CD3}"/>
    <cellStyle name="Normal 3 149 4 3 3" xfId="19489" xr:uid="{DE9549DB-DD93-4D2F-9169-8099E7D7477F}"/>
    <cellStyle name="Normal 3 149 4 3 3 2" xfId="19490" xr:uid="{862C97CC-E327-4E36-A733-D3A8ADF30636}"/>
    <cellStyle name="Normal 3 149 4 3 4" xfId="19491" xr:uid="{406DC67F-063D-4D07-8CA8-0F0834AC1F7E}"/>
    <cellStyle name="Normal 3 149 4 3 5" xfId="19492" xr:uid="{B24986D4-B4B0-4AD8-8D77-8780F7886B28}"/>
    <cellStyle name="Normal 3 149 4 4" xfId="19493" xr:uid="{1D223F91-14E8-4732-9FC5-937B9C451B4C}"/>
    <cellStyle name="Normal 3 149 4 5" xfId="19494" xr:uid="{7905F42E-B905-4FA0-A67A-15BC3CB8A910}"/>
    <cellStyle name="Normal 3 149 4 6" xfId="19495" xr:uid="{ED975558-480D-401A-BD88-20937C147251}"/>
    <cellStyle name="Normal 3 149 4 6 2" xfId="19496" xr:uid="{0E807509-DD1C-4BC5-8FEC-3537FB5BB97C}"/>
    <cellStyle name="Normal 3 149 4 7" xfId="19497" xr:uid="{DE2126D9-F7CC-41B0-A57C-124564A968BC}"/>
    <cellStyle name="Normal 3 149 4 8" xfId="19498" xr:uid="{5FD15B72-AF69-42E1-995A-B46A406BB89F}"/>
    <cellStyle name="Normal 3 149 4 9" xfId="19499" xr:uid="{DD21824B-9C67-45EF-B156-71B471BB9044}"/>
    <cellStyle name="Normal 3 149 5" xfId="19500" xr:uid="{34386CFD-41A7-489F-A0E9-FB0BFF17BA62}"/>
    <cellStyle name="Normal 3 149 6" xfId="19501" xr:uid="{0B1C6274-447D-4111-98F2-28DDCEFBC81C}"/>
    <cellStyle name="Normal 3 149 7" xfId="19502" xr:uid="{CD80D7A4-A7F8-4643-8132-E03240D60B38}"/>
    <cellStyle name="Normal 3 149 8" xfId="19503" xr:uid="{2F50D157-0EFE-454D-93EB-AD5F875F9F95}"/>
    <cellStyle name="Normal 3 149 9" xfId="19504" xr:uid="{5985D8A8-7F70-457F-B94D-0069C004EC43}"/>
    <cellStyle name="Normal 3 149 9 2" xfId="19505" xr:uid="{F0C87E8C-36B8-466A-9EBA-024D5B28A462}"/>
    <cellStyle name="Normal 3 149 9 2 2" xfId="19506" xr:uid="{550E1E50-DE6E-4A28-B3C9-37CF2DE1C414}"/>
    <cellStyle name="Normal 3 149 9 2 2 2" xfId="19507" xr:uid="{D244C1C6-31BC-4C68-99F0-18DD57236BDA}"/>
    <cellStyle name="Normal 3 149 9 2 3" xfId="19508" xr:uid="{A6DE8DC2-040D-479D-9627-D1CB087ABAE9}"/>
    <cellStyle name="Normal 3 149 9 2 4" xfId="19509" xr:uid="{C8AF8196-C477-42A9-B497-65C05DE8B1C7}"/>
    <cellStyle name="Normal 3 149 9 2 5" xfId="19510" xr:uid="{CCF62D7E-68B9-45EF-BD2B-1BAE4026A3B7}"/>
    <cellStyle name="Normal 3 149 9 3" xfId="19511" xr:uid="{9AE548B4-AE5A-4EC9-BEF1-3C502A3CD2CA}"/>
    <cellStyle name="Normal 3 149 9 3 2" xfId="19512" xr:uid="{095D0631-EF1D-4450-868D-B80E4C00C035}"/>
    <cellStyle name="Normal 3 149 9 4" xfId="19513" xr:uid="{9DF423F3-383F-4913-AE34-FD8D8D90F500}"/>
    <cellStyle name="Normal 3 149 9 5" xfId="19514" xr:uid="{3BC96136-1601-4EF3-BFC9-D94ED46FB89B}"/>
    <cellStyle name="Normal 3 15" xfId="19515" xr:uid="{B37FB94C-5017-4F1B-B08E-69D16483B370}"/>
    <cellStyle name="Normal 3 15 10" xfId="19516" xr:uid="{733D9BF4-22C6-452C-9168-34FFD0A87F87}"/>
    <cellStyle name="Normal 3 15 10 2" xfId="19517" xr:uid="{93397F34-8394-4D57-9DD6-64A444FC4D37}"/>
    <cellStyle name="Normal 3 15 10 2 2" xfId="19518" xr:uid="{4F2259F5-D9BA-494F-B66F-42C35DED608D}"/>
    <cellStyle name="Normal 3 15 10 2 3" xfId="19519" xr:uid="{0E6D44A0-0F0C-4A23-AAA5-7CD522DA4C5D}"/>
    <cellStyle name="Normal 3 15 10 3" xfId="19520" xr:uid="{B4E4D16E-0C98-4FAE-8089-B70AD63ECC65}"/>
    <cellStyle name="Normal 3 15 10 3 2" xfId="19521" xr:uid="{C475C8B7-B974-4328-85A1-B85B8D28366B}"/>
    <cellStyle name="Normal 3 15 10 3 3" xfId="19522" xr:uid="{318683AA-CDDF-4769-B54C-EA67AC2DCA7A}"/>
    <cellStyle name="Normal 3 15 10 4" xfId="19523" xr:uid="{FBFD1F52-B66C-4DF5-B894-00BD81EB9CCF}"/>
    <cellStyle name="Normal 3 15 10 5" xfId="19524" xr:uid="{529BD34C-B2DB-4108-861B-3FC9F9101A22}"/>
    <cellStyle name="Normal 3 15 11" xfId="19525" xr:uid="{FBD2C3FC-1D77-4E84-88E7-29E2ED1CA99D}"/>
    <cellStyle name="Normal 3 15 11 2" xfId="19526" xr:uid="{BC64D025-DDD8-4FD4-8AD7-A66DC96DF8B1}"/>
    <cellStyle name="Normal 3 15 11 2 2" xfId="19527" xr:uid="{FC8B51B4-6C4B-4E8F-9B98-20588843937E}"/>
    <cellStyle name="Normal 3 15 11 2 3" xfId="19528" xr:uid="{9302CA57-8E3F-4AA4-A870-51D70316A2F0}"/>
    <cellStyle name="Normal 3 15 11 3" xfId="19529" xr:uid="{E5F03FDF-9A4F-48DF-AFDE-3B64E05B07F4}"/>
    <cellStyle name="Normal 3 15 11 3 2" xfId="19530" xr:uid="{BCBC776C-3DF3-4D36-B5B7-86E758C2F33D}"/>
    <cellStyle name="Normal 3 15 11 3 3" xfId="19531" xr:uid="{2B139CEC-B42C-4021-A5CA-729DC308A8A0}"/>
    <cellStyle name="Normal 3 15 11 4" xfId="19532" xr:uid="{68A12B76-B80B-4C49-A137-D962D92F6A93}"/>
    <cellStyle name="Normal 3 15 11 5" xfId="19533" xr:uid="{F1B5F7FA-A818-4E67-8EC0-7F0237AF1670}"/>
    <cellStyle name="Normal 3 15 12" xfId="19534" xr:uid="{031F093F-234E-4832-874E-0E6E13EE1BF4}"/>
    <cellStyle name="Normal 3 15 12 2" xfId="19535" xr:uid="{2FC04ED0-5055-40FE-BDF2-9B14D6499BF5}"/>
    <cellStyle name="Normal 3 15 12 2 2" xfId="19536" xr:uid="{CB7992EB-CEB0-4879-9E1C-F6BD86A51F68}"/>
    <cellStyle name="Normal 3 15 12 2 3" xfId="19537" xr:uid="{351841DC-F4AD-410A-B26F-6D4B66057139}"/>
    <cellStyle name="Normal 3 15 12 3" xfId="19538" xr:uid="{0A0B2B38-4285-41D5-A968-46EDBF724AFB}"/>
    <cellStyle name="Normal 3 15 12 3 2" xfId="19539" xr:uid="{A1EA88CE-EC05-454F-B4EE-08AF2B2B18AB}"/>
    <cellStyle name="Normal 3 15 12 3 3" xfId="19540" xr:uid="{239C59A7-2A76-4AC2-898D-EFC0F52B42E9}"/>
    <cellStyle name="Normal 3 15 12 4" xfId="19541" xr:uid="{299CD4BD-DCFE-48F1-B5BC-23F3EA10D16C}"/>
    <cellStyle name="Normal 3 15 12 5" xfId="19542" xr:uid="{56510553-7234-4856-8251-D09C61CC0D90}"/>
    <cellStyle name="Normal 3 15 13" xfId="19543" xr:uid="{AFF6E538-6726-4F17-9F26-16312F8AE19C}"/>
    <cellStyle name="Normal 3 15 13 2" xfId="19544" xr:uid="{325A3CCA-BC0C-477E-BFF5-A181B2F9D245}"/>
    <cellStyle name="Normal 3 15 13 2 2" xfId="19545" xr:uid="{5DDBD1AB-C552-4100-8BD2-0AB8B1EADA7A}"/>
    <cellStyle name="Normal 3 15 13 2 3" xfId="19546" xr:uid="{1364AF7A-8F31-46AE-9384-7E0D4FC69200}"/>
    <cellStyle name="Normal 3 15 13 3" xfId="19547" xr:uid="{204DEE5E-9677-4218-94E3-FE2DE62546DE}"/>
    <cellStyle name="Normal 3 15 13 3 2" xfId="19548" xr:uid="{EAF08D7A-F42F-4485-A21F-DF51BDAADD02}"/>
    <cellStyle name="Normal 3 15 13 3 3" xfId="19549" xr:uid="{64CFE203-B274-487B-A231-A48EC9F812BD}"/>
    <cellStyle name="Normal 3 15 13 4" xfId="19550" xr:uid="{A778DD51-E6FA-4D36-8665-5CA768E4CC75}"/>
    <cellStyle name="Normal 3 15 13 5" xfId="19551" xr:uid="{9051C642-957C-4AC1-97CB-667498A21C37}"/>
    <cellStyle name="Normal 3 15 14" xfId="19552" xr:uid="{FB95E740-4D6F-4475-86FF-06C933FA9411}"/>
    <cellStyle name="Normal 3 15 14 2" xfId="19553" xr:uid="{D28F2030-37D9-43CB-B050-72F0CCCE2F03}"/>
    <cellStyle name="Normal 3 15 14 2 2" xfId="19554" xr:uid="{E66236B2-B7F3-4BC6-84B5-E89BFAC12AAA}"/>
    <cellStyle name="Normal 3 15 14 2 3" xfId="19555" xr:uid="{86B74286-2B8F-4A2E-A176-BD15C96C3B6E}"/>
    <cellStyle name="Normal 3 15 14 3" xfId="19556" xr:uid="{5D3526E6-2324-436E-99E3-D2BD8B88D7C6}"/>
    <cellStyle name="Normal 3 15 14 3 2" xfId="19557" xr:uid="{B97623F1-8A08-4567-A853-5161FF55E377}"/>
    <cellStyle name="Normal 3 15 14 3 3" xfId="19558" xr:uid="{33C1155E-3A2A-477C-8F6C-7AFE497DFAC4}"/>
    <cellStyle name="Normal 3 15 14 4" xfId="19559" xr:uid="{F4E02656-16F4-4ACD-BFC7-5E2C0766A02D}"/>
    <cellStyle name="Normal 3 15 14 5" xfId="19560" xr:uid="{090AB7FC-AFB1-4BC9-AA15-DEB2D59330B0}"/>
    <cellStyle name="Normal 3 15 15" xfId="19561" xr:uid="{062C5892-0031-497C-91AA-7628938F503C}"/>
    <cellStyle name="Normal 3 15 15 2" xfId="19562" xr:uid="{AE48D1B2-1C16-48C3-ACD3-43F5B4A4FD40}"/>
    <cellStyle name="Normal 3 15 15 2 2" xfId="19563" xr:uid="{5E749E33-7858-4D4D-9D8C-248913805969}"/>
    <cellStyle name="Normal 3 15 15 2 3" xfId="19564" xr:uid="{71DD87A3-7913-4062-90AA-84160D511663}"/>
    <cellStyle name="Normal 3 15 15 3" xfId="19565" xr:uid="{7F6379F8-CF43-4E71-A8EC-EEFA9CF0A261}"/>
    <cellStyle name="Normal 3 15 15 3 2" xfId="19566" xr:uid="{3AA71AE8-6D6F-4C95-9F41-006B5714692D}"/>
    <cellStyle name="Normal 3 15 15 3 3" xfId="19567" xr:uid="{AE4CA1CE-4F1C-4D4C-B14A-E882E3944CC3}"/>
    <cellStyle name="Normal 3 15 15 4" xfId="19568" xr:uid="{D468EFC5-4A33-4048-AFE3-131ACC8884EB}"/>
    <cellStyle name="Normal 3 15 15 5" xfId="19569" xr:uid="{41246920-F61A-4033-9FD6-8C36A02BDA58}"/>
    <cellStyle name="Normal 3 15 16" xfId="19570" xr:uid="{299154C8-2CAC-4923-B300-3844833DFD63}"/>
    <cellStyle name="Normal 3 15 16 2" xfId="19571" xr:uid="{8A7EE53B-0D74-4EEA-B59D-A8397FA8E831}"/>
    <cellStyle name="Normal 3 15 16 2 2" xfId="19572" xr:uid="{9FFC5223-D3A1-46F6-AB8E-E38017D3BBAF}"/>
    <cellStyle name="Normal 3 15 16 2 3" xfId="19573" xr:uid="{A31BBBFD-DB03-4267-A9BF-9671FE8AF401}"/>
    <cellStyle name="Normal 3 15 16 3" xfId="19574" xr:uid="{827C806A-5022-40EA-A3E4-18FAF304D2B9}"/>
    <cellStyle name="Normal 3 15 16 3 2" xfId="19575" xr:uid="{A37361D1-8AEE-4C1A-976B-913559F7FACF}"/>
    <cellStyle name="Normal 3 15 16 3 3" xfId="19576" xr:uid="{F4248F2D-820A-4512-B7F4-AA90907D7974}"/>
    <cellStyle name="Normal 3 15 16 4" xfId="19577" xr:uid="{8BD0918D-48C7-4429-A2CB-97C8758B1D48}"/>
    <cellStyle name="Normal 3 15 16 5" xfId="19578" xr:uid="{8B3330CC-557A-42D5-A361-DCB8A97B7123}"/>
    <cellStyle name="Normal 3 15 17" xfId="19579" xr:uid="{16ED8F4F-5361-43EC-9B1F-3006F2D7C78E}"/>
    <cellStyle name="Normal 3 15 17 2" xfId="19580" xr:uid="{ACF0ACA5-B2AB-4A7E-B5C3-49BDBF174765}"/>
    <cellStyle name="Normal 3 15 17 2 2" xfId="19581" xr:uid="{3BAF6587-E7BF-42E3-ABD3-E6653AE126B2}"/>
    <cellStyle name="Normal 3 15 17 2 3" xfId="19582" xr:uid="{6A8080BB-94A5-4ABF-9E1B-637B3A35B916}"/>
    <cellStyle name="Normal 3 15 17 3" xfId="19583" xr:uid="{74AFB63D-964F-478A-BCDF-8D6EF97CC01D}"/>
    <cellStyle name="Normal 3 15 17 3 2" xfId="19584" xr:uid="{5980FF27-F27E-4BB7-8069-0411C92453F8}"/>
    <cellStyle name="Normal 3 15 17 3 3" xfId="19585" xr:uid="{7526E409-85CF-4C2B-8CEA-3C9D70805525}"/>
    <cellStyle name="Normal 3 15 17 4" xfId="19586" xr:uid="{72E221CB-5409-40F6-BB05-DEDE87C6E08C}"/>
    <cellStyle name="Normal 3 15 17 5" xfId="19587" xr:uid="{DD8E0D88-31D4-4D13-BC2B-B130A68CA70D}"/>
    <cellStyle name="Normal 3 15 18" xfId="19588" xr:uid="{0B5035D7-D137-4121-B0FE-E79795485222}"/>
    <cellStyle name="Normal 3 15 18 2" xfId="19589" xr:uid="{AAD879D7-E304-4B1C-928F-FA91FFC9F1F9}"/>
    <cellStyle name="Normal 3 15 18 2 2" xfId="19590" xr:uid="{2DC83134-85E4-4B7E-A201-0C1DF8ADDDB8}"/>
    <cellStyle name="Normal 3 15 18 2 3" xfId="19591" xr:uid="{3389D33E-4D39-4584-B69C-543D45372FA1}"/>
    <cellStyle name="Normal 3 15 18 3" xfId="19592" xr:uid="{AE10A794-6282-4BE9-A6AD-B760EA66CD77}"/>
    <cellStyle name="Normal 3 15 18 3 2" xfId="19593" xr:uid="{963971F9-5AFB-4C57-B497-B0C5D48D5ACE}"/>
    <cellStyle name="Normal 3 15 18 3 3" xfId="19594" xr:uid="{AC0F74C2-7EBF-4E63-81E1-160A7C1F5436}"/>
    <cellStyle name="Normal 3 15 18 4" xfId="19595" xr:uid="{D6132CCA-420C-4A11-B402-EF56C6C9180D}"/>
    <cellStyle name="Normal 3 15 18 5" xfId="19596" xr:uid="{5C192E21-F27D-4EEF-9D7B-E205E2B7FE2E}"/>
    <cellStyle name="Normal 3 15 19" xfId="19597" xr:uid="{F394BC81-29E3-4B7E-91B9-F1E4D57F1183}"/>
    <cellStyle name="Normal 3 15 19 2" xfId="19598" xr:uid="{CD266B40-AE95-4421-88ED-1E05247BA1DE}"/>
    <cellStyle name="Normal 3 15 19 2 2" xfId="19599" xr:uid="{F7BED3F5-134E-4FD6-A0A7-80872777B2F6}"/>
    <cellStyle name="Normal 3 15 19 2 3" xfId="19600" xr:uid="{4A40E271-0492-4E80-B808-034829952F9E}"/>
    <cellStyle name="Normal 3 15 19 3" xfId="19601" xr:uid="{E9874BAE-A057-4EE8-B5C9-16932B7D923E}"/>
    <cellStyle name="Normal 3 15 19 3 2" xfId="19602" xr:uid="{33CF6E25-664E-4F80-8105-85D8B08E1DFD}"/>
    <cellStyle name="Normal 3 15 19 3 3" xfId="19603" xr:uid="{355279EA-C1F6-4B04-A2B7-EAFB4430FBA0}"/>
    <cellStyle name="Normal 3 15 19 4" xfId="19604" xr:uid="{E401F8E1-9487-4A9F-BFB2-AE329962B78E}"/>
    <cellStyle name="Normal 3 15 19 5" xfId="19605" xr:uid="{D118C882-7510-41D7-93F8-62843867BB6D}"/>
    <cellStyle name="Normal 3 15 2" xfId="19606" xr:uid="{CCD257E7-5FD1-4125-BD4F-DCC6CD18EDC5}"/>
    <cellStyle name="Normal 3 15 2 2" xfId="19607" xr:uid="{98A92FFA-C0EC-4D0D-A38B-3C4505DBB3E9}"/>
    <cellStyle name="Normal 3 15 2 2 2" xfId="19608" xr:uid="{A29976EC-6009-4920-9822-0A8388FE7C2D}"/>
    <cellStyle name="Normal 3 15 2 2 3" xfId="19609" xr:uid="{CA4B3C22-8369-4108-8087-6AEC554B8822}"/>
    <cellStyle name="Normal 3 15 2 3" xfId="19610" xr:uid="{CED8EAFA-F328-4D4E-99AD-37BCBD2180A3}"/>
    <cellStyle name="Normal 3 15 2 3 2" xfId="19611" xr:uid="{10FDB661-7DE8-43DD-A6CE-1E9E894ACCC4}"/>
    <cellStyle name="Normal 3 15 2 3 3" xfId="19612" xr:uid="{5647E725-DFA8-4D52-AA73-69A75BA038F0}"/>
    <cellStyle name="Normal 3 15 2 4" xfId="19613" xr:uid="{E16C3B50-8E4F-40EA-8A7A-E3533E57F34D}"/>
    <cellStyle name="Normal 3 15 2 5" xfId="19614" xr:uid="{1EBAECD0-E657-45BA-874D-8755523BABD2}"/>
    <cellStyle name="Normal 3 15 20" xfId="19615" xr:uid="{59A78847-C795-4C96-86AE-AF5E99CC9111}"/>
    <cellStyle name="Normal 3 15 20 2" xfId="19616" xr:uid="{CB01F3A6-1A78-4E61-9416-288A25A90B14}"/>
    <cellStyle name="Normal 3 15 20 2 2" xfId="19617" xr:uid="{46D24809-FF54-4923-A363-65A017D586F0}"/>
    <cellStyle name="Normal 3 15 20 2 3" xfId="19618" xr:uid="{8CC879E7-A806-4E19-BE46-D19F2BB15C65}"/>
    <cellStyle name="Normal 3 15 20 3" xfId="19619" xr:uid="{BBDFA56C-4F3E-4967-A0D5-CC786038CF4D}"/>
    <cellStyle name="Normal 3 15 20 3 2" xfId="19620" xr:uid="{AA689B7A-7D7C-4B19-BB34-7A653D856673}"/>
    <cellStyle name="Normal 3 15 20 3 3" xfId="19621" xr:uid="{4168D799-DAD0-4B0A-95EA-FFADF323FDED}"/>
    <cellStyle name="Normal 3 15 20 4" xfId="19622" xr:uid="{A2B64635-A685-4033-AF6B-51DE8BDD9624}"/>
    <cellStyle name="Normal 3 15 20 5" xfId="19623" xr:uid="{06686EFB-A63F-4F2B-AD82-604EB1EF9175}"/>
    <cellStyle name="Normal 3 15 21" xfId="19624" xr:uid="{8F484C21-D269-4C3A-A2A8-66E1F6A1A267}"/>
    <cellStyle name="Normal 3 15 21 2" xfId="19625" xr:uid="{9767A3A0-02DD-46CB-9F65-1CAC3F9C7CFA}"/>
    <cellStyle name="Normal 3 15 21 2 2" xfId="19626" xr:uid="{D8236B57-F6F0-46B8-A55D-CB312DF45A52}"/>
    <cellStyle name="Normal 3 15 21 2 3" xfId="19627" xr:uid="{41AFE64B-1D2E-4DA2-A005-23C7CA3662C5}"/>
    <cellStyle name="Normal 3 15 21 3" xfId="19628" xr:uid="{34AE6359-10B3-4D7D-BBFC-A9DA742F87A7}"/>
    <cellStyle name="Normal 3 15 21 3 2" xfId="19629" xr:uid="{51A10A85-CFF0-4371-B3C8-6423152AD05E}"/>
    <cellStyle name="Normal 3 15 21 3 3" xfId="19630" xr:uid="{E89FFCE5-3815-4C7C-B586-44670D1CE642}"/>
    <cellStyle name="Normal 3 15 21 4" xfId="19631" xr:uid="{C76A4C95-9A8F-4358-BA0E-18FA00B334A8}"/>
    <cellStyle name="Normal 3 15 21 5" xfId="19632" xr:uid="{38CC74E2-2152-4337-AA39-FC5DFE38CA06}"/>
    <cellStyle name="Normal 3 15 22" xfId="19633" xr:uid="{A350D5A9-D420-4B80-8D8C-74A3B4829E02}"/>
    <cellStyle name="Normal 3 15 22 2" xfId="19634" xr:uid="{642FB3E3-EE31-4CDE-A944-13B79A530C4A}"/>
    <cellStyle name="Normal 3 15 22 2 2" xfId="19635" xr:uid="{824302B3-6FB6-40B4-9D3C-64CBFD339C6D}"/>
    <cellStyle name="Normal 3 15 22 2 3" xfId="19636" xr:uid="{97451B9B-56E2-46E5-8FA0-8E1EC9DDD055}"/>
    <cellStyle name="Normal 3 15 22 3" xfId="19637" xr:uid="{85C22EB3-7B15-4CE2-89E7-2BC64B22B136}"/>
    <cellStyle name="Normal 3 15 22 3 2" xfId="19638" xr:uid="{352325A9-C4A8-4427-BAAF-BFC13AF6408E}"/>
    <cellStyle name="Normal 3 15 22 3 3" xfId="19639" xr:uid="{BD6EFB2D-1FFF-494D-B2CE-DA633598FEF2}"/>
    <cellStyle name="Normal 3 15 22 4" xfId="19640" xr:uid="{70787D84-9B11-475A-B918-368A4F04D996}"/>
    <cellStyle name="Normal 3 15 22 5" xfId="19641" xr:uid="{BA204E66-5FA1-4D81-AA4B-B0B8A069E383}"/>
    <cellStyle name="Normal 3 15 23" xfId="19642" xr:uid="{E5A86F08-AE86-43BF-A43D-AA5107040C51}"/>
    <cellStyle name="Normal 3 15 23 2" xfId="19643" xr:uid="{10B07E1B-40EC-4E15-9BD7-E04529816549}"/>
    <cellStyle name="Normal 3 15 23 2 2" xfId="19644" xr:uid="{C47BB4BE-33C6-4E6E-BF58-276C73EEB548}"/>
    <cellStyle name="Normal 3 15 23 2 3" xfId="19645" xr:uid="{D3DAFD20-5777-4E66-80D1-4A2258349331}"/>
    <cellStyle name="Normal 3 15 23 3" xfId="19646" xr:uid="{C1472666-B472-4469-B940-B8CD55DDECA1}"/>
    <cellStyle name="Normal 3 15 23 3 2" xfId="19647" xr:uid="{B335E95C-BAF1-4B15-81FF-B3AACE9482D6}"/>
    <cellStyle name="Normal 3 15 23 3 3" xfId="19648" xr:uid="{71793C97-683A-4ECF-BD93-D7E7D465CCF5}"/>
    <cellStyle name="Normal 3 15 23 4" xfId="19649" xr:uid="{5B77CCCA-37AE-4A4D-9E1E-2C17D799BA93}"/>
    <cellStyle name="Normal 3 15 23 5" xfId="19650" xr:uid="{F45FFE11-DF79-4F6C-B98F-4CEB389CB7A9}"/>
    <cellStyle name="Normal 3 15 24" xfId="19651" xr:uid="{970A1C3E-1D7A-4A50-9610-A65C1D1CC196}"/>
    <cellStyle name="Normal 3 15 24 2" xfId="19652" xr:uid="{C19D6A54-665E-44FF-8F50-343ECD4BC641}"/>
    <cellStyle name="Normal 3 15 24 3" xfId="19653" xr:uid="{6B2A9AB4-75C1-4534-8E43-A2FF3B8088F7}"/>
    <cellStyle name="Normal 3 15 25" xfId="19654" xr:uid="{A674A6B3-39B2-452C-92F9-D843D4E3421E}"/>
    <cellStyle name="Normal 3 15 25 2" xfId="19655" xr:uid="{1E7FFC12-4ED0-4711-A400-A4C79FFE8916}"/>
    <cellStyle name="Normal 3 15 25 3" xfId="19656" xr:uid="{5197A10C-9558-4522-A57C-A6FC56A5B389}"/>
    <cellStyle name="Normal 3 15 26" xfId="19657" xr:uid="{F8143C97-2F8C-433D-9950-1842F3F99C86}"/>
    <cellStyle name="Normal 3 15 27" xfId="19658" xr:uid="{C6A1EFF8-1F95-44AF-8D28-ECFDC248DBFB}"/>
    <cellStyle name="Normal 3 15 3" xfId="19659" xr:uid="{1F5E05E9-587D-451D-A3D2-E3ABEB9DEA3B}"/>
    <cellStyle name="Normal 3 15 3 2" xfId="19660" xr:uid="{3E6BC297-DA75-4872-89CF-FFD0C827DE00}"/>
    <cellStyle name="Normal 3 15 3 2 2" xfId="19661" xr:uid="{4DD109EE-6649-466E-AAE4-499D568D1146}"/>
    <cellStyle name="Normal 3 15 3 2 3" xfId="19662" xr:uid="{7FE9BC82-A083-44F7-9335-703589163CBA}"/>
    <cellStyle name="Normal 3 15 3 3" xfId="19663" xr:uid="{09F46DCE-66FD-46DD-BC34-DB02B967FB5F}"/>
    <cellStyle name="Normal 3 15 3 3 2" xfId="19664" xr:uid="{2AC771C6-96F7-46B3-8F47-EDCE3CA9FCBD}"/>
    <cellStyle name="Normal 3 15 3 3 3" xfId="19665" xr:uid="{82E9373F-15C3-45CB-A8B4-45A8A69C690E}"/>
    <cellStyle name="Normal 3 15 3 4" xfId="19666" xr:uid="{1966A456-0D2A-4F69-93EC-9AAB55E909E4}"/>
    <cellStyle name="Normal 3 15 3 5" xfId="19667" xr:uid="{53DD1DE1-EAB4-45E0-B7DF-D5B60504E1D4}"/>
    <cellStyle name="Normal 3 15 4" xfId="19668" xr:uid="{CAD1C0D3-B5B8-46CB-B062-BF338E38D463}"/>
    <cellStyle name="Normal 3 15 4 2" xfId="19669" xr:uid="{D058830D-17A0-433A-AA85-7F23649D408C}"/>
    <cellStyle name="Normal 3 15 4 2 2" xfId="19670" xr:uid="{9E32D3C4-3314-4A04-9292-2451F39D356F}"/>
    <cellStyle name="Normal 3 15 4 2 3" xfId="19671" xr:uid="{8CC4E493-5669-40F8-B69A-57C7DAB7E3E0}"/>
    <cellStyle name="Normal 3 15 4 3" xfId="19672" xr:uid="{D637D68C-0E8C-48EC-A198-1898E5CB1ED3}"/>
    <cellStyle name="Normal 3 15 4 3 2" xfId="19673" xr:uid="{039885C8-01AF-465B-96B4-DFBCFAE309EE}"/>
    <cellStyle name="Normal 3 15 4 3 3" xfId="19674" xr:uid="{335ACE8E-217B-4E87-BE2A-879CA06A4449}"/>
    <cellStyle name="Normal 3 15 4 4" xfId="19675" xr:uid="{D5F22903-C88C-4A80-A476-A03B7F8F8BF8}"/>
    <cellStyle name="Normal 3 15 4 5" xfId="19676" xr:uid="{F555830E-052A-47D7-AEB9-742A19B8E0B8}"/>
    <cellStyle name="Normal 3 15 5" xfId="19677" xr:uid="{284C2387-B37C-41AC-A45E-0E7B5798F473}"/>
    <cellStyle name="Normal 3 15 5 2" xfId="19678" xr:uid="{C270F6FA-0AAE-48E3-B29E-23F95E4FAF69}"/>
    <cellStyle name="Normal 3 15 5 2 2" xfId="19679" xr:uid="{F2386AAF-8D58-4CFB-9F0F-36845869B0B6}"/>
    <cellStyle name="Normal 3 15 5 2 3" xfId="19680" xr:uid="{231BF12D-F045-4C30-8382-A3D70F2F631A}"/>
    <cellStyle name="Normal 3 15 5 3" xfId="19681" xr:uid="{D05C172C-9472-4EE6-B5E0-81031C335C71}"/>
    <cellStyle name="Normal 3 15 5 3 2" xfId="19682" xr:uid="{57A04214-5C2C-4AB3-B609-2392E994290A}"/>
    <cellStyle name="Normal 3 15 5 3 3" xfId="19683" xr:uid="{B3A1F5FA-B630-44D1-AC70-1EA4C7D98FA7}"/>
    <cellStyle name="Normal 3 15 5 4" xfId="19684" xr:uid="{BEE7D4E0-DA71-4B53-9902-0579F2B18C29}"/>
    <cellStyle name="Normal 3 15 5 5" xfId="19685" xr:uid="{5EF6925A-597D-49F9-9122-D3FD53146BF2}"/>
    <cellStyle name="Normal 3 15 6" xfId="19686" xr:uid="{87B1D567-730E-495A-B12A-A478AF4C0AAA}"/>
    <cellStyle name="Normal 3 15 6 2" xfId="19687" xr:uid="{48523AD0-5F46-4A0B-BC5B-C081B2D0274F}"/>
    <cellStyle name="Normal 3 15 6 2 2" xfId="19688" xr:uid="{AFF1C45B-9090-44EA-BA9D-1A19B948CA63}"/>
    <cellStyle name="Normal 3 15 6 2 3" xfId="19689" xr:uid="{9FBEBBB4-185F-444A-8181-2B2662C6F7C2}"/>
    <cellStyle name="Normal 3 15 6 3" xfId="19690" xr:uid="{7C174102-1FF9-41D6-9488-450E4D0079CC}"/>
    <cellStyle name="Normal 3 15 6 3 2" xfId="19691" xr:uid="{B5F244F5-0201-4F6C-9A37-1152F23E760D}"/>
    <cellStyle name="Normal 3 15 6 3 3" xfId="19692" xr:uid="{94974954-4490-4D18-99C1-A3CCF9B10F6F}"/>
    <cellStyle name="Normal 3 15 6 4" xfId="19693" xr:uid="{108343DA-BAD5-455B-82BA-FDABF06BE48F}"/>
    <cellStyle name="Normal 3 15 6 5" xfId="19694" xr:uid="{8942BB7E-C76F-4707-8E28-A2620C5B54D0}"/>
    <cellStyle name="Normal 3 15 7" xfId="19695" xr:uid="{C1B7B05D-BD5C-4D23-BAE6-95A003F86451}"/>
    <cellStyle name="Normal 3 15 7 2" xfId="19696" xr:uid="{020D7F96-E8F1-4247-8EAA-1EE33B4A5735}"/>
    <cellStyle name="Normal 3 15 7 2 2" xfId="19697" xr:uid="{99B22D4C-6919-4A3D-BC4C-9A0749E295A5}"/>
    <cellStyle name="Normal 3 15 7 2 3" xfId="19698" xr:uid="{9E9CD1C1-A6AA-4457-BB4A-CD5AB1A25642}"/>
    <cellStyle name="Normal 3 15 7 3" xfId="19699" xr:uid="{135C3A44-D2BA-43C9-A54B-71148CED84E0}"/>
    <cellStyle name="Normal 3 15 7 3 2" xfId="19700" xr:uid="{55C6D48D-0DB8-4BA7-A192-AB5995844E66}"/>
    <cellStyle name="Normal 3 15 7 3 3" xfId="19701" xr:uid="{616CFCD8-3D93-4C75-ACD2-BA084BED3117}"/>
    <cellStyle name="Normal 3 15 7 4" xfId="19702" xr:uid="{2798C637-B9F7-438F-A8AC-53DAF8DEA27E}"/>
    <cellStyle name="Normal 3 15 7 5" xfId="19703" xr:uid="{944E5292-4F9D-42A4-87EF-69C49922503B}"/>
    <cellStyle name="Normal 3 15 8" xfId="19704" xr:uid="{0675813D-FAB4-4715-A951-73D118D64D23}"/>
    <cellStyle name="Normal 3 15 8 2" xfId="19705" xr:uid="{4379666A-DCAE-49E4-B53D-86C9D3056DD2}"/>
    <cellStyle name="Normal 3 15 8 2 2" xfId="19706" xr:uid="{BB74FFA1-C801-4EA8-882A-5423941D9F88}"/>
    <cellStyle name="Normal 3 15 8 2 3" xfId="19707" xr:uid="{C98E32BE-9C9E-476A-9661-96AD6C12D204}"/>
    <cellStyle name="Normal 3 15 8 3" xfId="19708" xr:uid="{B7C4173C-8C02-4B63-8C33-4233A0CD9F04}"/>
    <cellStyle name="Normal 3 15 8 3 2" xfId="19709" xr:uid="{EF5F8BC8-D4CF-4725-9994-7D6418DEB27A}"/>
    <cellStyle name="Normal 3 15 8 3 3" xfId="19710" xr:uid="{DC77C07C-DF75-4E4D-B7BF-DA120FB99DBC}"/>
    <cellStyle name="Normal 3 15 8 4" xfId="19711" xr:uid="{0198AB77-5650-4776-8273-1C8F59418FD5}"/>
    <cellStyle name="Normal 3 15 8 5" xfId="19712" xr:uid="{37420FBF-AA19-4B62-A029-2C11F3B610EE}"/>
    <cellStyle name="Normal 3 15 9" xfId="19713" xr:uid="{54A19695-A5B5-4A95-842A-EC1DAAF2B516}"/>
    <cellStyle name="Normal 3 15 9 2" xfId="19714" xr:uid="{18D0B38D-1290-4119-935B-A6728A8EAF60}"/>
    <cellStyle name="Normal 3 15 9 2 2" xfId="19715" xr:uid="{FF2272A2-9D24-473A-BA11-4C5917FCCBE9}"/>
    <cellStyle name="Normal 3 15 9 2 3" xfId="19716" xr:uid="{3316FB70-E642-4125-867C-063ABD216DF5}"/>
    <cellStyle name="Normal 3 15 9 3" xfId="19717" xr:uid="{B6116954-31BA-46A0-9A8B-8E81834296DE}"/>
    <cellStyle name="Normal 3 15 9 3 2" xfId="19718" xr:uid="{3856B331-6E1D-44B8-A065-013D4A849D26}"/>
    <cellStyle name="Normal 3 15 9 3 3" xfId="19719" xr:uid="{14B256E5-D477-47CE-8CCF-6B4561FB2E5F}"/>
    <cellStyle name="Normal 3 15 9 4" xfId="19720" xr:uid="{310DA372-9EF4-47DA-9C9A-7970F844D290}"/>
    <cellStyle name="Normal 3 15 9 5" xfId="19721" xr:uid="{84A1F2BF-94AD-417E-907A-5798742A13C0}"/>
    <cellStyle name="Normal 3 150" xfId="19722" xr:uid="{1DCDC017-FA0A-4DCA-B1FE-80D5E80417E8}"/>
    <cellStyle name="Normal 3 150 10" xfId="19723" xr:uid="{5153A631-3E8F-4532-864D-B2CE679F091A}"/>
    <cellStyle name="Normal 3 150 11" xfId="19724" xr:uid="{C5A7A40B-6F65-40F9-90B4-D025996C4147}"/>
    <cellStyle name="Normal 3 150 12" xfId="19725" xr:uid="{50B2DE1E-EA46-4EA3-BAE8-346B90E13141}"/>
    <cellStyle name="Normal 3 150 12 2" xfId="19726" xr:uid="{E04803B0-F785-4B69-B1F2-A518B6A21873}"/>
    <cellStyle name="Normal 3 150 13" xfId="19727" xr:uid="{1617C825-CE08-4F9F-AA14-EE3B506826A4}"/>
    <cellStyle name="Normal 3 150 14" xfId="19728" xr:uid="{34EEE826-E5BB-4109-96F4-9C2C38722FAD}"/>
    <cellStyle name="Normal 3 150 15" xfId="19729" xr:uid="{E56C2DEE-F2CF-4DC1-9DEA-FE56865CE749}"/>
    <cellStyle name="Normal 3 150 2" xfId="19730" xr:uid="{C4D61C72-2699-4173-B289-4CB99338FF20}"/>
    <cellStyle name="Normal 3 150 2 2" xfId="19731" xr:uid="{715CD491-3A0E-4213-B530-C1E9AAD7551A}"/>
    <cellStyle name="Normal 3 150 2 2 2" xfId="19732" xr:uid="{6967DD90-A63D-45D0-89DC-D25E5D10B560}"/>
    <cellStyle name="Normal 3 150 2 2 2 2" xfId="19733" xr:uid="{E2D7CB7E-200D-48EC-B0D4-9333466FBBBF}"/>
    <cellStyle name="Normal 3 150 2 2 2 2 2" xfId="19734" xr:uid="{F23381E5-ECBF-426F-AD8B-388FB8BB449F}"/>
    <cellStyle name="Normal 3 150 2 2 2 2 2 2" xfId="19735" xr:uid="{1978BC68-98CB-45D6-A619-F26396514783}"/>
    <cellStyle name="Normal 3 150 2 2 2 2 3" xfId="19736" xr:uid="{FE400BE2-D324-43A0-8E30-5C2F31AC8613}"/>
    <cellStyle name="Normal 3 150 2 2 2 2 4" xfId="19737" xr:uid="{F596879E-DEA7-4E26-82AE-00DB7235FD60}"/>
    <cellStyle name="Normal 3 150 2 2 2 2 5" xfId="19738" xr:uid="{5CA8A6F7-D9A9-40C9-B261-EAC074DC280C}"/>
    <cellStyle name="Normal 3 150 2 2 2 3" xfId="19739" xr:uid="{5A6A9AC3-DF86-481D-BABE-DCDD7517ABF2}"/>
    <cellStyle name="Normal 3 150 2 2 2 3 2" xfId="19740" xr:uid="{68E12D31-D9A5-428E-8D67-4FECC65022CF}"/>
    <cellStyle name="Normal 3 150 2 2 2 4" xfId="19741" xr:uid="{07703DBF-FC1A-4842-9D32-A173D6B82EDB}"/>
    <cellStyle name="Normal 3 150 2 2 2 5" xfId="19742" xr:uid="{865D19B0-7269-4DC9-B976-2BAF44DB91B1}"/>
    <cellStyle name="Normal 3 150 2 2 3" xfId="19743" xr:uid="{9B181E17-BA46-459B-9779-5E947093C7FA}"/>
    <cellStyle name="Normal 3 150 2 2 4" xfId="19744" xr:uid="{083804EF-F2A6-4205-81C7-30DE695032EB}"/>
    <cellStyle name="Normal 3 150 2 2 5" xfId="19745" xr:uid="{6B155928-B5A4-4494-818C-9C4FB6F53901}"/>
    <cellStyle name="Normal 3 150 2 2 6" xfId="19746" xr:uid="{24631C49-EDAF-4902-99EC-F34C6AA6744E}"/>
    <cellStyle name="Normal 3 150 2 2 6 2" xfId="19747" xr:uid="{0CAAEA36-948B-489E-81DC-A469BED0AC64}"/>
    <cellStyle name="Normal 3 150 2 2 7" xfId="19748" xr:uid="{7D4263CC-1384-4ED8-B77D-0E23550DB227}"/>
    <cellStyle name="Normal 3 150 2 2 8" xfId="19749" xr:uid="{A0FE205C-E34E-4F27-AF03-53A6722BEABD}"/>
    <cellStyle name="Normal 3 150 2 2 9" xfId="19750" xr:uid="{51DADCD9-4210-4D9E-8082-682E4B568DBA}"/>
    <cellStyle name="Normal 3 150 2 3" xfId="19751" xr:uid="{E4DADA0B-C75D-4194-88FB-585A4C37E9AF}"/>
    <cellStyle name="Normal 3 150 2 3 2" xfId="19752" xr:uid="{8FCB0489-9FEB-4CDB-BD62-F92F32D9A07B}"/>
    <cellStyle name="Normal 3 150 2 3 2 2" xfId="19753" xr:uid="{0CC3E06A-F7C7-4D32-A730-C3C60D07937D}"/>
    <cellStyle name="Normal 3 150 2 3 2 2 2" xfId="19754" xr:uid="{A7EF3192-585E-434A-BFF9-E4C92E709B77}"/>
    <cellStyle name="Normal 3 150 2 3 2 3" xfId="19755" xr:uid="{F486DD38-2B5D-47B2-815B-2D88A90A3ABA}"/>
    <cellStyle name="Normal 3 150 2 3 2 4" xfId="19756" xr:uid="{A077F237-6A00-4D37-AA2C-EC0C09982F0B}"/>
    <cellStyle name="Normal 3 150 2 3 2 5" xfId="19757" xr:uid="{5B31698F-89B9-4D48-AFD1-6D62ACDEDA51}"/>
    <cellStyle name="Normal 3 150 2 3 3" xfId="19758" xr:uid="{681FD0D9-B884-4BFD-809F-824566AA8112}"/>
    <cellStyle name="Normal 3 150 2 3 3 2" xfId="19759" xr:uid="{500D8DF8-1E9E-4DBA-B430-5556E1602579}"/>
    <cellStyle name="Normal 3 150 2 3 4" xfId="19760" xr:uid="{06D68837-FBC3-462B-8D10-816F271EF42A}"/>
    <cellStyle name="Normal 3 150 2 3 5" xfId="19761" xr:uid="{AF50F4FE-6DBA-45A1-ACAE-1E93B3ED169C}"/>
    <cellStyle name="Normal 3 150 2 4" xfId="19762" xr:uid="{E28A4F33-66BE-43D7-8473-9865D525D263}"/>
    <cellStyle name="Normal 3 150 2 5" xfId="19763" xr:uid="{596021FD-1F61-41EC-9104-641F01B31A89}"/>
    <cellStyle name="Normal 3 150 2 6" xfId="19764" xr:uid="{64F47383-510B-457A-9D03-9ACFC1828574}"/>
    <cellStyle name="Normal 3 150 2 6 2" xfId="19765" xr:uid="{7E652EBD-90ED-49DF-A98B-32E5B3B549F6}"/>
    <cellStyle name="Normal 3 150 2 7" xfId="19766" xr:uid="{23D6BBAC-F5EF-4B49-A217-CEA268E2D72D}"/>
    <cellStyle name="Normal 3 150 2 8" xfId="19767" xr:uid="{F1A5FF1A-DB18-44B5-B35E-B30E556ED774}"/>
    <cellStyle name="Normal 3 150 2 9" xfId="19768" xr:uid="{E7258298-7F52-4951-8D61-92F82B7EE375}"/>
    <cellStyle name="Normal 3 150 3" xfId="19769" xr:uid="{ADC0203A-9170-4149-994A-7BEEC9D6ECC8}"/>
    <cellStyle name="Normal 3 150 4" xfId="19770" xr:uid="{B803583C-8413-4141-A5DF-99F630CFE35A}"/>
    <cellStyle name="Normal 3 150 5" xfId="19771" xr:uid="{7DDCBD90-6A8B-4048-AB4A-D1F99A1F3ED5}"/>
    <cellStyle name="Normal 3 150 6" xfId="19772" xr:uid="{8F0811EA-8087-48DC-A902-ADD0A68977F0}"/>
    <cellStyle name="Normal 3 150 7" xfId="19773" xr:uid="{83A8A34A-5DB6-4B69-9F31-3EC46AEDB676}"/>
    <cellStyle name="Normal 3 150 8" xfId="19774" xr:uid="{ABAFFDB5-AD14-40F5-9779-EF86402215CE}"/>
    <cellStyle name="Normal 3 150 8 2" xfId="19775" xr:uid="{52E7439B-25F4-4B55-B4DF-8E5BE8413C45}"/>
    <cellStyle name="Normal 3 150 8 2 2" xfId="19776" xr:uid="{6312B9CA-D9BB-42CC-9E43-85DF2046F5D6}"/>
    <cellStyle name="Normal 3 150 8 2 2 2" xfId="19777" xr:uid="{592CFA4B-CC34-4383-BB08-8E8290DEC3AB}"/>
    <cellStyle name="Normal 3 150 8 2 3" xfId="19778" xr:uid="{D6F355FF-CC8E-489C-8887-7D30D198A107}"/>
    <cellStyle name="Normal 3 150 8 2 4" xfId="19779" xr:uid="{D98DC7D6-2725-4181-881C-F6EED909BCF1}"/>
    <cellStyle name="Normal 3 150 8 2 5" xfId="19780" xr:uid="{248EAB8B-4613-4A6B-B9C6-5D6E1CD4C842}"/>
    <cellStyle name="Normal 3 150 8 3" xfId="19781" xr:uid="{033EC86A-6596-4FD5-AFA4-E15982D653D0}"/>
    <cellStyle name="Normal 3 150 8 3 2" xfId="19782" xr:uid="{705BFFA3-61B9-4405-87E3-036A49FA296A}"/>
    <cellStyle name="Normal 3 150 8 4" xfId="19783" xr:uid="{A8E7001E-5C76-4111-ABA5-B06322503319}"/>
    <cellStyle name="Normal 3 150 8 5" xfId="19784" xr:uid="{2BD02E40-A8FC-4299-9062-589C456528A3}"/>
    <cellStyle name="Normal 3 150 9" xfId="19785" xr:uid="{E8B91A54-E93A-4081-9286-568AB1FF834A}"/>
    <cellStyle name="Normal 3 151" xfId="19786" xr:uid="{CA6814BE-905B-48D3-9E02-181070B86F63}"/>
    <cellStyle name="Normal 3 152" xfId="19787" xr:uid="{13BC5DE2-C991-4587-B48B-935800D521AF}"/>
    <cellStyle name="Normal 3 152 2" xfId="19788" xr:uid="{CA1CD0ED-86A4-4AE0-A126-9CE12F1A3AEF}"/>
    <cellStyle name="Normal 3 152 2 2" xfId="19789" xr:uid="{3E79645A-7A3C-4EEE-B056-0D0AFE778EFD}"/>
    <cellStyle name="Normal 3 152 2 2 2" xfId="19790" xr:uid="{851A8869-3475-463D-90EE-C18396696B10}"/>
    <cellStyle name="Normal 3 152 2 2 2 2" xfId="19791" xr:uid="{3A4B28FB-CE17-4F27-9EF1-654F200ECD84}"/>
    <cellStyle name="Normal 3 152 2 2 2 2 2" xfId="19792" xr:uid="{89EEAEE6-5BC2-46E5-AAAA-ED930E8CB5AE}"/>
    <cellStyle name="Normal 3 152 2 2 2 3" xfId="19793" xr:uid="{900F054A-D9F8-449C-B494-514F0E8D97CB}"/>
    <cellStyle name="Normal 3 152 2 2 2 4" xfId="19794" xr:uid="{D5FFB04C-CB3F-4773-8D9E-E9D0FCB55994}"/>
    <cellStyle name="Normal 3 152 2 2 2 5" xfId="19795" xr:uid="{700EBEDA-7676-4C5F-8EF6-41347F3DE14D}"/>
    <cellStyle name="Normal 3 152 2 2 3" xfId="19796" xr:uid="{F596468B-C4EE-4737-B684-6314348ACCEF}"/>
    <cellStyle name="Normal 3 152 2 2 3 2" xfId="19797" xr:uid="{715695FC-BAF8-4947-9183-A4DED0A92E6F}"/>
    <cellStyle name="Normal 3 152 2 2 4" xfId="19798" xr:uid="{F2C86DA4-AA63-4B68-B0E8-FB1633EC043E}"/>
    <cellStyle name="Normal 3 152 2 2 5" xfId="19799" xr:uid="{7DF8AA37-15D6-4FCF-AE01-9C2431527127}"/>
    <cellStyle name="Normal 3 152 2 3" xfId="19800" xr:uid="{7316F22D-A09D-4558-BA57-EE581381DFDB}"/>
    <cellStyle name="Normal 3 152 2 3 2" xfId="19801" xr:uid="{02DF98BB-56C8-4D2A-870B-8E7ACAAB43A9}"/>
    <cellStyle name="Normal 3 152 2 3 3" xfId="19802" xr:uid="{08AA0B9C-E484-42CF-91F5-8EC5BA8777F0}"/>
    <cellStyle name="Normal 3 152 2 3 4" xfId="19803" xr:uid="{40F39BF8-455B-41F8-AA37-A5728B96C1F9}"/>
    <cellStyle name="Normal 3 152 2 3 5" xfId="19804" xr:uid="{058F5218-0DFA-4E6B-80B7-9297421B1ECA}"/>
    <cellStyle name="Normal 3 152 2 4" xfId="19805" xr:uid="{D6FC7789-DAA4-441F-9ED1-6D31B5B4A465}"/>
    <cellStyle name="Normal 3 152 2 5" xfId="19806" xr:uid="{06D56C38-A898-4B1B-AC94-EC60DD1DDDDE}"/>
    <cellStyle name="Normal 3 152 2 6" xfId="19807" xr:uid="{63FE9432-27C0-4D57-86B8-0AC019DDFCDE}"/>
    <cellStyle name="Normal 3 152 2 6 2" xfId="19808" xr:uid="{856A59A0-2695-4005-B969-3D907689E63F}"/>
    <cellStyle name="Normal 3 152 2 7" xfId="19809" xr:uid="{117B04B9-9058-4A28-B76C-12395FEA7BDC}"/>
    <cellStyle name="Normal 3 152 2 8" xfId="19810" xr:uid="{83440713-2C8C-4518-A83A-9E9C897E7C51}"/>
    <cellStyle name="Normal 3 152 2 9" xfId="19811" xr:uid="{C9781BDD-7CB9-45A1-BEB6-D43BD7A1CA68}"/>
    <cellStyle name="Normal 3 152 3" xfId="19812" xr:uid="{4D9F5930-DAA5-42F6-818B-F8D41B7B2D14}"/>
    <cellStyle name="Normal 3 152 3 2" xfId="19813" xr:uid="{F9AD6D2E-AD84-4243-9418-32DD820422F4}"/>
    <cellStyle name="Normal 3 152 3 2 2" xfId="19814" xr:uid="{1C632104-DD18-4F5A-9F04-43F10ECD6322}"/>
    <cellStyle name="Normal 3 152 3 2 2 2" xfId="19815" xr:uid="{B509897F-BBFA-426C-B21F-99EBD070786A}"/>
    <cellStyle name="Normal 3 152 3 2 3" xfId="19816" xr:uid="{23CA3604-4210-4138-AAFC-115A304B6D23}"/>
    <cellStyle name="Normal 3 152 3 2 4" xfId="19817" xr:uid="{14CB95FA-7857-4E4F-BFF4-4EE51770AE39}"/>
    <cellStyle name="Normal 3 152 3 2 5" xfId="19818" xr:uid="{2176CABA-CC02-4146-AF50-09F020572206}"/>
    <cellStyle name="Normal 3 152 3 3" xfId="19819" xr:uid="{B41F42DC-9227-407F-8719-42902880ADE8}"/>
    <cellStyle name="Normal 3 152 3 3 2" xfId="19820" xr:uid="{E7B14D5F-E7A5-4CED-A4E8-7CAEAF12D17E}"/>
    <cellStyle name="Normal 3 152 3 4" xfId="19821" xr:uid="{6EC425B7-23EF-41CB-B505-79920F90194B}"/>
    <cellStyle name="Normal 3 152 3 5" xfId="19822" xr:uid="{EEDC248B-0ED6-42BE-BEFC-925F8043A5FA}"/>
    <cellStyle name="Normal 3 152 4" xfId="19823" xr:uid="{A760B8C5-6B01-4D53-84D4-9E2561783D24}"/>
    <cellStyle name="Normal 3 152 5" xfId="19824" xr:uid="{C4BD0B97-9855-4942-8EF5-11801CDB8FAF}"/>
    <cellStyle name="Normal 3 152 6" xfId="19825" xr:uid="{BA94746D-9A61-42DE-80BD-A35ED5884F6F}"/>
    <cellStyle name="Normal 3 152 6 2" xfId="19826" xr:uid="{532673E7-60E9-45B8-9F8E-EEFEACE5A711}"/>
    <cellStyle name="Normal 3 152 7" xfId="19827" xr:uid="{FA14EA12-204F-43AA-8A79-A0A97EBC8B0B}"/>
    <cellStyle name="Normal 3 152 8" xfId="19828" xr:uid="{7F708EE1-4B42-47B2-BBEF-B32CBA2E1A3C}"/>
    <cellStyle name="Normal 3 152 9" xfId="19829" xr:uid="{6A97C179-D4C8-434E-BED4-C70C1A3A1894}"/>
    <cellStyle name="Normal 3 153" xfId="19830" xr:uid="{F53E1859-AF59-4240-94C1-9DC117438F3C}"/>
    <cellStyle name="Normal 3 153 2" xfId="19831" xr:uid="{D91E16AC-CA9A-47B6-9645-3770319A5EE5}"/>
    <cellStyle name="Normal 3 153 3" xfId="19832" xr:uid="{5746E22B-D6F2-4500-A2F0-7C3D83E9C029}"/>
    <cellStyle name="Normal 3 153 4" xfId="19833" xr:uid="{86605D2B-94A9-4A80-B2E9-E01CA02510B4}"/>
    <cellStyle name="Normal 3 153 5" xfId="19834" xr:uid="{090C7D5C-ECFD-4391-AB49-E1CC1ED5C210}"/>
    <cellStyle name="Normal 3 153 6" xfId="19835" xr:uid="{520D7B4A-45B6-47CA-8D29-4C4E5ED538E2}"/>
    <cellStyle name="Normal 3 153 7" xfId="19836" xr:uid="{B28058CF-1552-4057-B095-A7942F230703}"/>
    <cellStyle name="Normal 3 154" xfId="19837" xr:uid="{7F76F597-C536-4E1A-93B7-35F7FA850C6A}"/>
    <cellStyle name="Normal 3 154 2" xfId="19838" xr:uid="{9E7B161C-DAF8-42D7-B9A7-4928EA65DDD2}"/>
    <cellStyle name="Normal 3 154 3" xfId="19839" xr:uid="{383E83B0-C3F0-4925-A906-8D0383327FF0}"/>
    <cellStyle name="Normal 3 154 4" xfId="19840" xr:uid="{06F030BC-EA3B-43FF-866E-0A674F1A8AF1}"/>
    <cellStyle name="Normal 3 154 5" xfId="19841" xr:uid="{6A59B4C8-99E4-4C27-AE30-CC9B9AADE0A7}"/>
    <cellStyle name="Normal 3 154 6" xfId="19842" xr:uid="{DBA2A29A-9889-4A70-8291-A4B3AC9104A9}"/>
    <cellStyle name="Normal 3 154 7" xfId="19843" xr:uid="{B896770D-BC91-4C5A-A2FD-88C59812AA2B}"/>
    <cellStyle name="Normal 3 155" xfId="19844" xr:uid="{2C598131-AF1C-4355-89E2-7E17B76123BB}"/>
    <cellStyle name="Normal 3 155 2" xfId="19845" xr:uid="{188441B7-A95F-4DC2-ABCF-7302D6F4344B}"/>
    <cellStyle name="Normal 3 155 3" xfId="19846" xr:uid="{77D7B18D-2834-4924-A2AC-2C8CFE3B8C5A}"/>
    <cellStyle name="Normal 3 155 4" xfId="19847" xr:uid="{0015F07D-F695-4491-BDEE-ABFA8419186D}"/>
    <cellStyle name="Normal 3 155 5" xfId="19848" xr:uid="{184CE41E-1A43-4FF7-A32D-610A8EBD7071}"/>
    <cellStyle name="Normal 3 155 6" xfId="19849" xr:uid="{1601628F-7552-455E-8D69-B6E5BA58437D}"/>
    <cellStyle name="Normal 3 155 7" xfId="19850" xr:uid="{D327B359-C560-477F-83FB-E2685CD7BA54}"/>
    <cellStyle name="Normal 3 156" xfId="19851" xr:uid="{D833FB46-9510-484F-BF44-86349C52AD48}"/>
    <cellStyle name="Normal 3 156 2" xfId="19852" xr:uid="{D38D0D01-075D-4A93-994E-261F5166FEC9}"/>
    <cellStyle name="Normal 3 156 3" xfId="19853" xr:uid="{F5CD4FB3-5F7B-437F-88CE-3C2C7E77767E}"/>
    <cellStyle name="Normal 3 156 4" xfId="19854" xr:uid="{B8422711-7415-4642-86DA-CE006CB0BF50}"/>
    <cellStyle name="Normal 3 156 5" xfId="19855" xr:uid="{0A0DAAF3-A042-4BB2-9B88-F2B941BE164C}"/>
    <cellStyle name="Normal 3 156 6" xfId="19856" xr:uid="{0E04F6E2-D7AF-4089-BD32-AF2B52F4563A}"/>
    <cellStyle name="Normal 3 156 7" xfId="19857" xr:uid="{A0E618FC-A6F1-4C72-9F4A-B6A554598473}"/>
    <cellStyle name="Normal 3 157" xfId="19858" xr:uid="{3971EB6F-8F2B-4265-9EF9-EEFAC991EF37}"/>
    <cellStyle name="Normal 3 157 2" xfId="19859" xr:uid="{25A53653-70DF-43F5-B308-08A5916FD6B4}"/>
    <cellStyle name="Normal 3 157 2 2" xfId="19860" xr:uid="{2E5FF457-5E76-4543-B182-E64CD23DE032}"/>
    <cellStyle name="Normal 3 157 2 2 2" xfId="19861" xr:uid="{1C88516B-5EB3-4664-BDB6-DBB0234A3443}"/>
    <cellStyle name="Normal 3 157 2 3" xfId="19862" xr:uid="{82D745B6-AB11-4347-B72F-887810F1AE02}"/>
    <cellStyle name="Normal 3 157 2 4" xfId="19863" xr:uid="{A648820A-6673-4EDE-BC00-39FA403A51EB}"/>
    <cellStyle name="Normal 3 157 2 5" xfId="19864" xr:uid="{1779DB19-4206-4E83-A81B-7EA12B177A21}"/>
    <cellStyle name="Normal 3 157 3" xfId="19865" xr:uid="{7CADA379-C79D-4AD9-9890-138B4C9D93FC}"/>
    <cellStyle name="Normal 3 157 3 2" xfId="19866" xr:uid="{8B264EF6-77C2-49BB-A60A-260EEE0D082C}"/>
    <cellStyle name="Normal 3 157 4" xfId="19867" xr:uid="{735581C2-C9F9-465D-9250-C799C8F06AF3}"/>
    <cellStyle name="Normal 3 157 5" xfId="19868" xr:uid="{D17931B1-B7EC-46D5-AAA3-718D4DE050BB}"/>
    <cellStyle name="Normal 3 158" xfId="19869" xr:uid="{E917DE05-9430-4F58-828A-46402B025348}"/>
    <cellStyle name="Normal 3 158 2" xfId="19870" xr:uid="{CE5E5454-76AB-499B-88B2-09DCA7EC315E}"/>
    <cellStyle name="Normal 3 158 3" xfId="19871" xr:uid="{2CB49C32-0706-469A-BD6D-BE3B9F130F0B}"/>
    <cellStyle name="Normal 3 158 4" xfId="19872" xr:uid="{534D93CE-60CA-49E6-8A78-FF57005F5A7F}"/>
    <cellStyle name="Normal 3 158 5" xfId="19873" xr:uid="{DAEC0CF8-ACFA-4653-A384-26371245A3D6}"/>
    <cellStyle name="Normal 3 159" xfId="19874" xr:uid="{5459E925-0BB9-4B13-9055-16EC8FB5A69C}"/>
    <cellStyle name="Normal 3 16" xfId="19875" xr:uid="{997B8E3B-044D-4E2B-8230-9D0245B9F464}"/>
    <cellStyle name="Normal 3 16 10" xfId="19876" xr:uid="{8FBEA805-9754-4C49-B84F-7BC3DE856C35}"/>
    <cellStyle name="Normal 3 16 10 2" xfId="19877" xr:uid="{340F437D-7804-4A06-8AC5-3C9A1B4A73F8}"/>
    <cellStyle name="Normal 3 16 10 2 2" xfId="19878" xr:uid="{9F3FE872-7DD3-41C7-8B93-99D196A66672}"/>
    <cellStyle name="Normal 3 16 10 2 3" xfId="19879" xr:uid="{5E6A5B3E-4696-40DF-8050-8707B03C7747}"/>
    <cellStyle name="Normal 3 16 10 3" xfId="19880" xr:uid="{0EC29B6D-91F9-4EE3-B699-4C95263080AB}"/>
    <cellStyle name="Normal 3 16 10 3 2" xfId="19881" xr:uid="{1A49532B-4526-4971-BF5B-5831CAAB19AF}"/>
    <cellStyle name="Normal 3 16 10 3 3" xfId="19882" xr:uid="{81F915F1-E6D6-4ED9-8A18-7D9C85FF6EDD}"/>
    <cellStyle name="Normal 3 16 10 4" xfId="19883" xr:uid="{03F1691B-1722-4ABC-8DC7-85FE95605532}"/>
    <cellStyle name="Normal 3 16 10 5" xfId="19884" xr:uid="{BA4B033A-B3E3-4512-8B7B-8DA698B3E2C7}"/>
    <cellStyle name="Normal 3 16 11" xfId="19885" xr:uid="{3CE185F9-3678-435A-BBA8-839358F9076F}"/>
    <cellStyle name="Normal 3 16 11 2" xfId="19886" xr:uid="{B6EE3260-080D-4445-A20F-1222D5EB01AD}"/>
    <cellStyle name="Normal 3 16 11 2 2" xfId="19887" xr:uid="{037DE73E-9B54-403A-91FE-661C56D795F6}"/>
    <cellStyle name="Normal 3 16 11 2 3" xfId="19888" xr:uid="{8DFB10DF-09D2-4F80-9397-E8FE0048F021}"/>
    <cellStyle name="Normal 3 16 11 3" xfId="19889" xr:uid="{614B147A-9E6B-4D6B-BB43-5A5D1600EFEB}"/>
    <cellStyle name="Normal 3 16 11 3 2" xfId="19890" xr:uid="{866C0E39-8AA4-468A-A2F8-7018D33E1079}"/>
    <cellStyle name="Normal 3 16 11 3 3" xfId="19891" xr:uid="{0CE3B92A-9264-4059-86B4-8BD0036FDAFD}"/>
    <cellStyle name="Normal 3 16 11 4" xfId="19892" xr:uid="{C1EC0764-D1D6-4222-B64F-64B651F2A09B}"/>
    <cellStyle name="Normal 3 16 11 5" xfId="19893" xr:uid="{8F322D31-A007-4538-8B6F-7B39838865AE}"/>
    <cellStyle name="Normal 3 16 12" xfId="19894" xr:uid="{E573C09B-0F35-4BAB-A079-43D018D5BE7D}"/>
    <cellStyle name="Normal 3 16 12 2" xfId="19895" xr:uid="{E2DB5ECB-8239-45E7-B119-BE39B17825D8}"/>
    <cellStyle name="Normal 3 16 12 2 2" xfId="19896" xr:uid="{8AEF4A45-A6C8-4E64-9B82-BA02AB181C49}"/>
    <cellStyle name="Normal 3 16 12 2 3" xfId="19897" xr:uid="{FE8BE96C-7A89-4EB5-AE8C-CB049F675B43}"/>
    <cellStyle name="Normal 3 16 12 3" xfId="19898" xr:uid="{02BFF4C4-876B-4C51-AC51-C2499BEC18F0}"/>
    <cellStyle name="Normal 3 16 12 3 2" xfId="19899" xr:uid="{3613C0FE-E48D-40DF-9C30-828B6450F5D5}"/>
    <cellStyle name="Normal 3 16 12 3 3" xfId="19900" xr:uid="{3C6F680A-64B6-41A2-8D15-B708EFE8BD4B}"/>
    <cellStyle name="Normal 3 16 12 4" xfId="19901" xr:uid="{343CAFC0-C5CA-4A49-9871-80CF5B8396A1}"/>
    <cellStyle name="Normal 3 16 12 5" xfId="19902" xr:uid="{5203FE1C-346C-48D9-8AFB-75F6A0F7D1CF}"/>
    <cellStyle name="Normal 3 16 13" xfId="19903" xr:uid="{96ED93B6-8A31-4ADD-A286-A6FDEFFD9174}"/>
    <cellStyle name="Normal 3 16 13 2" xfId="19904" xr:uid="{08C523DA-BDD6-48C0-9258-5AB36B3F6993}"/>
    <cellStyle name="Normal 3 16 13 2 2" xfId="19905" xr:uid="{55731FFB-DD3F-4E4C-9DEA-4B61905B232D}"/>
    <cellStyle name="Normal 3 16 13 2 3" xfId="19906" xr:uid="{3B9E09B6-2426-49CD-9672-F3CFD6D5487C}"/>
    <cellStyle name="Normal 3 16 13 3" xfId="19907" xr:uid="{84FB676D-C37B-4BC5-BCF3-1F2C694C6776}"/>
    <cellStyle name="Normal 3 16 13 3 2" xfId="19908" xr:uid="{29D20BA7-8CB1-4B73-B16A-F503EDEDC50F}"/>
    <cellStyle name="Normal 3 16 13 3 3" xfId="19909" xr:uid="{A3DCA76A-B54F-4896-BE01-6C8A90BF3552}"/>
    <cellStyle name="Normal 3 16 13 4" xfId="19910" xr:uid="{A4A29F7A-E3B4-41AC-968A-DBE636780C16}"/>
    <cellStyle name="Normal 3 16 13 5" xfId="19911" xr:uid="{E41064A9-1605-43D9-BD56-8E6852C82A4D}"/>
    <cellStyle name="Normal 3 16 14" xfId="19912" xr:uid="{7B71CEF6-FDB9-4756-9EBB-A5644EDE7288}"/>
    <cellStyle name="Normal 3 16 14 2" xfId="19913" xr:uid="{6630090F-AB60-4A74-8AB6-B255401A92C3}"/>
    <cellStyle name="Normal 3 16 14 2 2" xfId="19914" xr:uid="{302B62E8-02F9-498B-8813-B54007B6ADCB}"/>
    <cellStyle name="Normal 3 16 14 2 3" xfId="19915" xr:uid="{1CB14283-F211-4485-9F40-BF42EF450476}"/>
    <cellStyle name="Normal 3 16 14 3" xfId="19916" xr:uid="{9AAFEBDE-E289-4F3D-93F9-C36FF8B5A3B2}"/>
    <cellStyle name="Normal 3 16 14 3 2" xfId="19917" xr:uid="{837D3594-17AB-43D9-9E7C-349BA085156C}"/>
    <cellStyle name="Normal 3 16 14 3 3" xfId="19918" xr:uid="{7D4158EE-EAE1-4CE0-A037-B9965AAFB203}"/>
    <cellStyle name="Normal 3 16 14 4" xfId="19919" xr:uid="{8E76DA97-B3B0-418E-A53E-A6734D9F6704}"/>
    <cellStyle name="Normal 3 16 14 5" xfId="19920" xr:uid="{AC68F2D2-A81C-4FF6-AFA0-DFA8FBE70F77}"/>
    <cellStyle name="Normal 3 16 15" xfId="19921" xr:uid="{41347C48-6E3C-475C-8E25-82BFFF9A29E8}"/>
    <cellStyle name="Normal 3 16 15 2" xfId="19922" xr:uid="{0203945D-70D8-4852-9B3B-490520050790}"/>
    <cellStyle name="Normal 3 16 15 2 2" xfId="19923" xr:uid="{79B5CD71-1DFA-4288-8025-95C3AED4F8F3}"/>
    <cellStyle name="Normal 3 16 15 2 3" xfId="19924" xr:uid="{789BDEDB-CB15-4A48-8402-09AEF6CBE931}"/>
    <cellStyle name="Normal 3 16 15 3" xfId="19925" xr:uid="{4D76632D-43DB-4902-B94D-CA4A007CE48C}"/>
    <cellStyle name="Normal 3 16 15 3 2" xfId="19926" xr:uid="{E412F3BD-A255-4394-8B15-A6B171E7A621}"/>
    <cellStyle name="Normal 3 16 15 3 3" xfId="19927" xr:uid="{6D43FD47-71D6-42BB-857D-01EAC408A7F2}"/>
    <cellStyle name="Normal 3 16 15 4" xfId="19928" xr:uid="{427F075B-8B52-4E77-B92A-A544BBC60D32}"/>
    <cellStyle name="Normal 3 16 15 5" xfId="19929" xr:uid="{AF9AF853-330D-40C2-B614-04C29EE7C6AB}"/>
    <cellStyle name="Normal 3 16 16" xfId="19930" xr:uid="{21FFF235-5A93-4E08-9251-0BF6BF0708D2}"/>
    <cellStyle name="Normal 3 16 16 2" xfId="19931" xr:uid="{B64C3411-05D4-41D5-A4C3-DB4F0620EB90}"/>
    <cellStyle name="Normal 3 16 16 2 2" xfId="19932" xr:uid="{CBB1537E-E239-4C40-A8BA-11AB63CEDA6F}"/>
    <cellStyle name="Normal 3 16 16 2 3" xfId="19933" xr:uid="{9708B26F-BD21-469D-AAA5-AF8440C17058}"/>
    <cellStyle name="Normal 3 16 16 3" xfId="19934" xr:uid="{44BF40AD-E5C9-4068-AAB9-08B6FA985AD2}"/>
    <cellStyle name="Normal 3 16 16 3 2" xfId="19935" xr:uid="{8D3B6769-10E9-4318-A9AF-C921892B69BE}"/>
    <cellStyle name="Normal 3 16 16 3 3" xfId="19936" xr:uid="{C1EA8D62-1F34-43F8-A9D2-28DFBEC0C021}"/>
    <cellStyle name="Normal 3 16 16 4" xfId="19937" xr:uid="{4336EA3A-D16C-4B17-9904-E40E95C34148}"/>
    <cellStyle name="Normal 3 16 16 5" xfId="19938" xr:uid="{73FF5F08-53F5-49E1-B435-D27172181B18}"/>
    <cellStyle name="Normal 3 16 17" xfId="19939" xr:uid="{36A74A40-BCBD-4836-96A8-42B1CE64D673}"/>
    <cellStyle name="Normal 3 16 17 2" xfId="19940" xr:uid="{EB6A2ED0-1D33-4F09-9042-A833B7BAE82F}"/>
    <cellStyle name="Normal 3 16 17 2 2" xfId="19941" xr:uid="{E917FF26-7DF9-4004-9450-BD60B326D2E9}"/>
    <cellStyle name="Normal 3 16 17 2 3" xfId="19942" xr:uid="{8D214A90-D9DB-47AE-9445-20BEF0AD3F41}"/>
    <cellStyle name="Normal 3 16 17 3" xfId="19943" xr:uid="{6453AEDA-79AB-4545-9F5E-383E22F98B95}"/>
    <cellStyle name="Normal 3 16 17 3 2" xfId="19944" xr:uid="{90171F24-A49B-4DDA-BC64-40C37A0496B9}"/>
    <cellStyle name="Normal 3 16 17 3 3" xfId="19945" xr:uid="{A5B975F2-7B09-423D-A6C0-532B50E06247}"/>
    <cellStyle name="Normal 3 16 17 4" xfId="19946" xr:uid="{4EC64FAE-C2AE-485A-AB7E-13955F8282A2}"/>
    <cellStyle name="Normal 3 16 17 5" xfId="19947" xr:uid="{AFF8A581-2871-4EB5-A30E-64B34CA23E1C}"/>
    <cellStyle name="Normal 3 16 18" xfId="19948" xr:uid="{C5FA7C57-09AD-42CE-95F3-18CEF698DB49}"/>
    <cellStyle name="Normal 3 16 18 2" xfId="19949" xr:uid="{B762FD33-F147-4654-866C-EC6BB3C9A4ED}"/>
    <cellStyle name="Normal 3 16 18 2 2" xfId="19950" xr:uid="{A394BF7A-F7A9-412F-BB87-DE30B9CC45B0}"/>
    <cellStyle name="Normal 3 16 18 2 3" xfId="19951" xr:uid="{2F91EEAB-126C-4E34-9690-B5A1152B32F9}"/>
    <cellStyle name="Normal 3 16 18 3" xfId="19952" xr:uid="{1D770DA7-D5CD-4BDC-95E9-030A2E434D5A}"/>
    <cellStyle name="Normal 3 16 18 3 2" xfId="19953" xr:uid="{B4B42880-537C-45B4-9DDE-529C706BA27D}"/>
    <cellStyle name="Normal 3 16 18 3 3" xfId="19954" xr:uid="{3EC7E80D-F1F3-4A30-9F92-6E2347C7ADB6}"/>
    <cellStyle name="Normal 3 16 18 4" xfId="19955" xr:uid="{66399C94-6E50-416D-9ECB-C6E0749A9493}"/>
    <cellStyle name="Normal 3 16 18 5" xfId="19956" xr:uid="{4060094C-F8E1-46C4-8533-ABA6BCCADA35}"/>
    <cellStyle name="Normal 3 16 19" xfId="19957" xr:uid="{EBD490C0-18A2-40E3-B9A3-17E8CF8AD890}"/>
    <cellStyle name="Normal 3 16 19 2" xfId="19958" xr:uid="{CADF8BAE-DECE-4FFA-9F0C-9BBC2F159F50}"/>
    <cellStyle name="Normal 3 16 19 2 2" xfId="19959" xr:uid="{2D9F7AF1-F2F4-42A6-9D5B-36C79AE0D90A}"/>
    <cellStyle name="Normal 3 16 19 2 3" xfId="19960" xr:uid="{2F2E4C44-CF18-46AE-A2A4-3F195D967E44}"/>
    <cellStyle name="Normal 3 16 19 3" xfId="19961" xr:uid="{CF7F685D-062D-426D-90FB-4275B2E9B32E}"/>
    <cellStyle name="Normal 3 16 19 3 2" xfId="19962" xr:uid="{2CBF7F4D-0820-4A87-892F-9A8AF2E1EF40}"/>
    <cellStyle name="Normal 3 16 19 3 3" xfId="19963" xr:uid="{E40AB550-FB1C-4531-A234-DC823786B865}"/>
    <cellStyle name="Normal 3 16 19 4" xfId="19964" xr:uid="{92B8CBAF-C881-4057-83A9-D2CBF6FE1726}"/>
    <cellStyle name="Normal 3 16 19 5" xfId="19965" xr:uid="{E082F4C2-DA6B-4A37-878A-8F23E32F9601}"/>
    <cellStyle name="Normal 3 16 2" xfId="19966" xr:uid="{51052533-EAD1-45C7-A66C-A5B556AA2191}"/>
    <cellStyle name="Normal 3 16 2 2" xfId="19967" xr:uid="{43220820-8CF0-4CB9-8F5D-592CDBEA04BD}"/>
    <cellStyle name="Normal 3 16 2 2 2" xfId="19968" xr:uid="{835AE384-AD1F-411B-A126-88E371B4D3F5}"/>
    <cellStyle name="Normal 3 16 2 2 3" xfId="19969" xr:uid="{4B12BA4B-03EA-4030-AEB9-71DD902BD4FF}"/>
    <cellStyle name="Normal 3 16 2 3" xfId="19970" xr:uid="{2CF24890-4E13-4D04-8E33-F46193133ACA}"/>
    <cellStyle name="Normal 3 16 2 3 2" xfId="19971" xr:uid="{CC90B5FD-3831-4767-9986-BCC81E04C494}"/>
    <cellStyle name="Normal 3 16 2 3 3" xfId="19972" xr:uid="{E7C47E1A-0892-4552-A354-F5F2B1C083AE}"/>
    <cellStyle name="Normal 3 16 2 4" xfId="19973" xr:uid="{4BC83EF5-400D-49CD-A6EE-C61CCD3C689D}"/>
    <cellStyle name="Normal 3 16 2 5" xfId="19974" xr:uid="{C26AB9A9-85AA-49BE-B421-D3AA38CAC5DD}"/>
    <cellStyle name="Normal 3 16 20" xfId="19975" xr:uid="{B76194B5-83EB-4983-A685-1DB561F6A8F5}"/>
    <cellStyle name="Normal 3 16 20 2" xfId="19976" xr:uid="{841FEC0F-41FC-4425-B2A1-CD9F8CE3A240}"/>
    <cellStyle name="Normal 3 16 20 2 2" xfId="19977" xr:uid="{03F6F6F7-82E3-46A2-9010-02F871AF5CA1}"/>
    <cellStyle name="Normal 3 16 20 2 3" xfId="19978" xr:uid="{BC8730FB-8508-4775-856C-2CDEF8A242C1}"/>
    <cellStyle name="Normal 3 16 20 3" xfId="19979" xr:uid="{9B6374E6-E849-42BE-BAEB-E17A4336412C}"/>
    <cellStyle name="Normal 3 16 20 3 2" xfId="19980" xr:uid="{E34212B3-F0D4-41C4-A7D2-2997B459A80C}"/>
    <cellStyle name="Normal 3 16 20 3 3" xfId="19981" xr:uid="{505886C4-FF76-449A-8570-90FFEEFD1EC0}"/>
    <cellStyle name="Normal 3 16 20 4" xfId="19982" xr:uid="{19262532-E807-4435-BB96-99FE93A2791D}"/>
    <cellStyle name="Normal 3 16 20 5" xfId="19983" xr:uid="{90C262CF-00AB-47AE-B2D4-97D146401BB0}"/>
    <cellStyle name="Normal 3 16 21" xfId="19984" xr:uid="{EDEF3E6A-671E-4132-9BC5-C26CA1F7AD19}"/>
    <cellStyle name="Normal 3 16 21 2" xfId="19985" xr:uid="{D7E47D77-22C5-4A96-AD90-1E3220EB97B8}"/>
    <cellStyle name="Normal 3 16 21 2 2" xfId="19986" xr:uid="{A1C27723-0676-41E1-839A-EBB2FA85A5B1}"/>
    <cellStyle name="Normal 3 16 21 2 3" xfId="19987" xr:uid="{8C51645D-D10B-4779-8D11-4042274DB7C7}"/>
    <cellStyle name="Normal 3 16 21 3" xfId="19988" xr:uid="{C8EF89A6-9A18-44EA-B5C2-613ECE5DD00D}"/>
    <cellStyle name="Normal 3 16 21 3 2" xfId="19989" xr:uid="{E4DF052D-DD03-47D1-B526-C5778CB79573}"/>
    <cellStyle name="Normal 3 16 21 3 3" xfId="19990" xr:uid="{EA1BBB73-CC05-41B2-9920-F87300FE9E75}"/>
    <cellStyle name="Normal 3 16 21 4" xfId="19991" xr:uid="{83CA3BE9-0FDE-4887-9E1D-56AFE5863986}"/>
    <cellStyle name="Normal 3 16 21 5" xfId="19992" xr:uid="{CCF685BA-3FE3-4187-AFFB-C38292ACF82B}"/>
    <cellStyle name="Normal 3 16 22" xfId="19993" xr:uid="{B156CFFC-DAB4-4455-8A88-E967ED752D1E}"/>
    <cellStyle name="Normal 3 16 22 2" xfId="19994" xr:uid="{438116DE-F32B-40D7-BB84-B742A5364F42}"/>
    <cellStyle name="Normal 3 16 22 2 2" xfId="19995" xr:uid="{5D9B5A95-D913-481C-84D3-B870CA3F2881}"/>
    <cellStyle name="Normal 3 16 22 2 3" xfId="19996" xr:uid="{B79B96F2-F1FA-4B1E-94E1-2D1CA95FC122}"/>
    <cellStyle name="Normal 3 16 22 3" xfId="19997" xr:uid="{A3FFEF42-3ED1-471B-9EFE-6649D303BC94}"/>
    <cellStyle name="Normal 3 16 22 3 2" xfId="19998" xr:uid="{E424EAA8-1C48-45D5-8266-FEAFEE793929}"/>
    <cellStyle name="Normal 3 16 22 3 3" xfId="19999" xr:uid="{880C24C5-C65F-48A9-96D6-F69FE5B0F81A}"/>
    <cellStyle name="Normal 3 16 22 4" xfId="20000" xr:uid="{95002F2D-8417-4561-87EB-13251B0DE106}"/>
    <cellStyle name="Normal 3 16 22 5" xfId="20001" xr:uid="{89031236-104A-4F67-A7A6-A27A811A08FA}"/>
    <cellStyle name="Normal 3 16 23" xfId="20002" xr:uid="{F02AE1C9-8E56-4FF7-AA90-3A7D49234EAC}"/>
    <cellStyle name="Normal 3 16 23 2" xfId="20003" xr:uid="{8958EB5D-D2CF-436F-87C6-8F71B8364A92}"/>
    <cellStyle name="Normal 3 16 23 2 2" xfId="20004" xr:uid="{9C0C6AC2-7FC3-4C6C-810A-F95E5E708830}"/>
    <cellStyle name="Normal 3 16 23 2 3" xfId="20005" xr:uid="{81BF592B-FD3A-4134-9AB0-B1C0F22C5086}"/>
    <cellStyle name="Normal 3 16 23 3" xfId="20006" xr:uid="{D5B601AC-75B5-479E-BC41-5BB4B8480B67}"/>
    <cellStyle name="Normal 3 16 23 3 2" xfId="20007" xr:uid="{213A42C6-52FE-4D33-AA6C-861226384A61}"/>
    <cellStyle name="Normal 3 16 23 3 3" xfId="20008" xr:uid="{41DF7AFE-046C-4D3F-821D-FA390642B788}"/>
    <cellStyle name="Normal 3 16 23 4" xfId="20009" xr:uid="{2D7EAFAA-3F42-47AF-938C-E5228FF0482D}"/>
    <cellStyle name="Normal 3 16 23 5" xfId="20010" xr:uid="{99A175C6-0A7F-474B-A3E2-B361F11C6ADB}"/>
    <cellStyle name="Normal 3 16 24" xfId="20011" xr:uid="{DF63691F-578E-468C-9F86-92EC1DBB13CD}"/>
    <cellStyle name="Normal 3 16 24 2" xfId="20012" xr:uid="{EA14A3E1-607E-46D0-A74E-E1691B4C08EE}"/>
    <cellStyle name="Normal 3 16 24 3" xfId="20013" xr:uid="{2C09E82C-1C65-4647-9299-C1A132100745}"/>
    <cellStyle name="Normal 3 16 25" xfId="20014" xr:uid="{B6E7D676-D543-4E17-8628-C72D9B1B17C0}"/>
    <cellStyle name="Normal 3 16 25 2" xfId="20015" xr:uid="{89807C81-E510-4E33-BFB4-47103434BFC7}"/>
    <cellStyle name="Normal 3 16 25 3" xfId="20016" xr:uid="{4C6F6AA3-4B4E-40B2-9B6E-3EDD76A1CC4E}"/>
    <cellStyle name="Normal 3 16 26" xfId="20017" xr:uid="{D2E75D12-885F-4EAD-BE65-5CA6B36613CA}"/>
    <cellStyle name="Normal 3 16 27" xfId="20018" xr:uid="{9299EF1F-CC01-4DD7-9DDC-500A4C5D2F4A}"/>
    <cellStyle name="Normal 3 16 3" xfId="20019" xr:uid="{B4F41667-EA3F-40CD-89A8-87C22EE83BA3}"/>
    <cellStyle name="Normal 3 16 3 2" xfId="20020" xr:uid="{13A1180B-A648-407B-A988-E662FEECF86D}"/>
    <cellStyle name="Normal 3 16 3 2 2" xfId="20021" xr:uid="{BBD822E4-5F6F-4112-96EE-8805B97655C7}"/>
    <cellStyle name="Normal 3 16 3 2 3" xfId="20022" xr:uid="{96262939-4029-468D-A0D1-ECC70DA15534}"/>
    <cellStyle name="Normal 3 16 3 3" xfId="20023" xr:uid="{5E7BDB2D-D38C-430E-883A-DE0BA942B05D}"/>
    <cellStyle name="Normal 3 16 3 3 2" xfId="20024" xr:uid="{52D5C97F-9BD0-427E-B2AE-13CDC6D2D54B}"/>
    <cellStyle name="Normal 3 16 3 3 3" xfId="20025" xr:uid="{85BCAE10-28D2-4457-ABDD-BD34F0E3DB86}"/>
    <cellStyle name="Normal 3 16 3 4" xfId="20026" xr:uid="{385B6B68-5EBF-492C-A25C-4A2617444305}"/>
    <cellStyle name="Normal 3 16 3 5" xfId="20027" xr:uid="{479F513F-4ADA-497F-90D2-660BAF9F4DEB}"/>
    <cellStyle name="Normal 3 16 4" xfId="20028" xr:uid="{CC07FF19-A187-4634-9B42-75DC4FCFDDEA}"/>
    <cellStyle name="Normal 3 16 4 2" xfId="20029" xr:uid="{73ED6921-B2E6-4952-8B40-8F1A1C51F55F}"/>
    <cellStyle name="Normal 3 16 4 2 2" xfId="20030" xr:uid="{CB8DA8D5-092F-4AA6-8869-112B525E11A4}"/>
    <cellStyle name="Normal 3 16 4 2 3" xfId="20031" xr:uid="{F5A49134-949F-4CBD-A6D0-B966564D4B9B}"/>
    <cellStyle name="Normal 3 16 4 3" xfId="20032" xr:uid="{D9EC6F65-6005-4676-8905-7D78E4D3AADE}"/>
    <cellStyle name="Normal 3 16 4 3 2" xfId="20033" xr:uid="{16F5B7DA-A6E3-4A77-806D-AD588EE4C84A}"/>
    <cellStyle name="Normal 3 16 4 3 3" xfId="20034" xr:uid="{1CB061D9-A145-41D0-A380-3105F3A5AD0D}"/>
    <cellStyle name="Normal 3 16 4 4" xfId="20035" xr:uid="{2AF2E843-F31E-45D1-A815-735500EEB327}"/>
    <cellStyle name="Normal 3 16 4 5" xfId="20036" xr:uid="{F38BB1D1-6022-4FF9-AE05-E8A3850364F2}"/>
    <cellStyle name="Normal 3 16 5" xfId="20037" xr:uid="{1F093E12-7421-4993-94DF-8BE734E50E47}"/>
    <cellStyle name="Normal 3 16 5 2" xfId="20038" xr:uid="{4E3DB620-AEA6-4FCC-986B-C149785973EB}"/>
    <cellStyle name="Normal 3 16 5 2 2" xfId="20039" xr:uid="{06D83C0E-C6D8-4E38-8993-E1C2599CAE39}"/>
    <cellStyle name="Normal 3 16 5 2 3" xfId="20040" xr:uid="{5B6F96A7-F70C-45AC-AC8C-C7BBCB79F3D4}"/>
    <cellStyle name="Normal 3 16 5 3" xfId="20041" xr:uid="{6641D650-7FC8-47B5-978F-3AC824ECFF53}"/>
    <cellStyle name="Normal 3 16 5 3 2" xfId="20042" xr:uid="{C0BB80C3-CD8A-493C-AEE0-F25606B3DD8D}"/>
    <cellStyle name="Normal 3 16 5 3 3" xfId="20043" xr:uid="{C2BC7C64-7BAE-4B7F-84A4-E2D52683A8D8}"/>
    <cellStyle name="Normal 3 16 5 4" xfId="20044" xr:uid="{3684F858-8AD0-494A-85BE-61717BAD6642}"/>
    <cellStyle name="Normal 3 16 5 5" xfId="20045" xr:uid="{E1BB3795-1E89-48BC-9BDA-6BC70F189F88}"/>
    <cellStyle name="Normal 3 16 6" xfId="20046" xr:uid="{8EC27874-B9F4-405B-A751-F405D2E7FAF2}"/>
    <cellStyle name="Normal 3 16 6 2" xfId="20047" xr:uid="{3E798B34-6F16-4CA5-9C18-68D30819B0B9}"/>
    <cellStyle name="Normal 3 16 6 2 2" xfId="20048" xr:uid="{2A039DC9-4CC7-4C99-BA69-F5BB676A1687}"/>
    <cellStyle name="Normal 3 16 6 2 3" xfId="20049" xr:uid="{60747912-0878-43B9-AF03-60A7287B390A}"/>
    <cellStyle name="Normal 3 16 6 3" xfId="20050" xr:uid="{2B49EF31-4E99-4D89-B5ED-33CF440A8D73}"/>
    <cellStyle name="Normal 3 16 6 3 2" xfId="20051" xr:uid="{7547C883-8CAE-40CE-95AA-70B27B20F498}"/>
    <cellStyle name="Normal 3 16 6 3 3" xfId="20052" xr:uid="{C9AE6B23-AAEB-463F-A2F1-EB29D4CC4469}"/>
    <cellStyle name="Normal 3 16 6 4" xfId="20053" xr:uid="{525EF39B-3216-4AF5-990A-5EB3CA2D76C3}"/>
    <cellStyle name="Normal 3 16 6 5" xfId="20054" xr:uid="{8D422C80-79FE-4E64-9472-02DE7E2B0575}"/>
    <cellStyle name="Normal 3 16 7" xfId="20055" xr:uid="{327F6BEA-86AF-4024-AC15-C57BBDBE3C87}"/>
    <cellStyle name="Normal 3 16 7 2" xfId="20056" xr:uid="{2FA52193-C686-44AB-88EE-681CA8785235}"/>
    <cellStyle name="Normal 3 16 7 2 2" xfId="20057" xr:uid="{E189CD8A-CC90-4D92-8C90-333D752628B1}"/>
    <cellStyle name="Normal 3 16 7 2 3" xfId="20058" xr:uid="{A7A76305-E9F8-4BDD-A749-7ABB3CB84A2C}"/>
    <cellStyle name="Normal 3 16 7 3" xfId="20059" xr:uid="{02A32481-8DF4-47B7-97E0-0040764FA0A2}"/>
    <cellStyle name="Normal 3 16 7 3 2" xfId="20060" xr:uid="{0A8BA7EA-522C-46CF-9A69-64114FED3402}"/>
    <cellStyle name="Normal 3 16 7 3 3" xfId="20061" xr:uid="{FB9FD492-DDAE-4927-BAE8-BD77E608AC91}"/>
    <cellStyle name="Normal 3 16 7 4" xfId="20062" xr:uid="{9F629572-ED6E-4BF3-BCDA-F5E9EF2483E7}"/>
    <cellStyle name="Normal 3 16 7 5" xfId="20063" xr:uid="{6B89A5FA-2920-48C0-8AB5-F2445F810313}"/>
    <cellStyle name="Normal 3 16 8" xfId="20064" xr:uid="{0065A56D-4BD2-434D-A61C-F79FD80C0283}"/>
    <cellStyle name="Normal 3 16 8 2" xfId="20065" xr:uid="{D1D5011D-A32F-42FB-9B3C-6F3FC15E3A0F}"/>
    <cellStyle name="Normal 3 16 8 2 2" xfId="20066" xr:uid="{93183E2B-FD54-4217-9E2F-CCD48EBB1175}"/>
    <cellStyle name="Normal 3 16 8 2 3" xfId="20067" xr:uid="{9FEFF7CD-2F0D-4C44-967E-B01062A543F6}"/>
    <cellStyle name="Normal 3 16 8 3" xfId="20068" xr:uid="{48BCE370-B270-41AC-8BB3-5EAD826A55B9}"/>
    <cellStyle name="Normal 3 16 8 3 2" xfId="20069" xr:uid="{C3302AAF-7D54-4D44-B612-D51590E79774}"/>
    <cellStyle name="Normal 3 16 8 3 3" xfId="20070" xr:uid="{55BF8603-9EE0-48D7-935C-1E19BAFFDEC4}"/>
    <cellStyle name="Normal 3 16 8 4" xfId="20071" xr:uid="{199C9E4F-4305-4EFF-8E0D-BA4A7EBBEC3F}"/>
    <cellStyle name="Normal 3 16 8 5" xfId="20072" xr:uid="{E492CF71-E38E-4131-B859-55E38C5F6CD8}"/>
    <cellStyle name="Normal 3 16 9" xfId="20073" xr:uid="{3FA34532-8839-46FF-A6A9-1875DA0A356E}"/>
    <cellStyle name="Normal 3 16 9 2" xfId="20074" xr:uid="{41EC8211-421D-49C9-BA27-072B79FA7CB3}"/>
    <cellStyle name="Normal 3 16 9 2 2" xfId="20075" xr:uid="{D54A1A85-8D24-4C25-8E3B-2ED3FE46C7DB}"/>
    <cellStyle name="Normal 3 16 9 2 3" xfId="20076" xr:uid="{B91DD772-0B42-4EC2-A4A9-D1335689DBE9}"/>
    <cellStyle name="Normal 3 16 9 3" xfId="20077" xr:uid="{B27359B9-8B0D-4E1E-8B15-5DB58C8CD6C2}"/>
    <cellStyle name="Normal 3 16 9 3 2" xfId="20078" xr:uid="{86849F43-5E75-4C3D-93DD-3CD977D1CCB8}"/>
    <cellStyle name="Normal 3 16 9 3 3" xfId="20079" xr:uid="{E0087967-4C3C-408E-96B2-998E3E5CC878}"/>
    <cellStyle name="Normal 3 16 9 4" xfId="20080" xr:uid="{C3D6E05C-8C38-4705-A07D-75C8C153C4AB}"/>
    <cellStyle name="Normal 3 16 9 5" xfId="20081" xr:uid="{9678F6AC-0B7B-4EDA-B82A-094E0F88A678}"/>
    <cellStyle name="Normal 3 160" xfId="20082" xr:uid="{00906D27-4A88-46A4-A903-777761910A75}"/>
    <cellStyle name="Normal 3 161" xfId="20083" xr:uid="{07BE3442-7C1E-4623-A16E-B1A4E913EA51}"/>
    <cellStyle name="Normal 3 162" xfId="20084" xr:uid="{B6E96C89-DD46-4654-A77C-916FE0E07A0D}"/>
    <cellStyle name="Normal 3 163" xfId="20085" xr:uid="{EADC2F0F-A9B0-49BD-BBA1-01D7663B48FD}"/>
    <cellStyle name="Normal 3 164" xfId="20086" xr:uid="{45F3B968-57E0-4273-8A0A-5181D72D3337}"/>
    <cellStyle name="Normal 3 165" xfId="20087" xr:uid="{D248FC93-3313-46BC-A098-B448C5BC1ABF}"/>
    <cellStyle name="Normal 3 166" xfId="20088" xr:uid="{7F0E7793-98D1-4FA4-8FF6-2733E5DD3E07}"/>
    <cellStyle name="Normal 3 167" xfId="20089" xr:uid="{78950873-D2B4-4FAE-B970-AD7A02F918BC}"/>
    <cellStyle name="Normal 3 168" xfId="20090" xr:uid="{441B9733-5E92-4FFF-BFA1-EC7DCE69FF62}"/>
    <cellStyle name="Normal 3 169" xfId="20091" xr:uid="{4E95D2DF-244E-4E46-9A74-3AD341EBDCFD}"/>
    <cellStyle name="Normal 3 17" xfId="20092" xr:uid="{6927659F-3393-4F64-B8CE-D24AAB658360}"/>
    <cellStyle name="Normal 3 17 10" xfId="20093" xr:uid="{C617826E-96A6-439A-9688-DD4B03150252}"/>
    <cellStyle name="Normal 3 17 10 2" xfId="20094" xr:uid="{0185D9DF-3653-4638-92AE-54BEE92C6073}"/>
    <cellStyle name="Normal 3 17 10 2 2" xfId="20095" xr:uid="{86E80470-F401-42B9-A82E-A9526E06E7E5}"/>
    <cellStyle name="Normal 3 17 10 2 3" xfId="20096" xr:uid="{4FAC2D36-674B-478D-9386-E63016B67FD7}"/>
    <cellStyle name="Normal 3 17 10 3" xfId="20097" xr:uid="{EE1AB03C-1D32-4DC2-B9D5-651DB34FD1AF}"/>
    <cellStyle name="Normal 3 17 10 3 2" xfId="20098" xr:uid="{F56BD2BF-A329-40D0-9736-728F453566FF}"/>
    <cellStyle name="Normal 3 17 10 3 3" xfId="20099" xr:uid="{26435329-B3A8-4ED7-A655-1E23DC92DCC9}"/>
    <cellStyle name="Normal 3 17 10 4" xfId="20100" xr:uid="{353F6B17-DAD5-4ECD-AD6B-4DEB6E9978B2}"/>
    <cellStyle name="Normal 3 17 10 5" xfId="20101" xr:uid="{3534FE3C-6E72-4D77-BBCB-4A73B0039C48}"/>
    <cellStyle name="Normal 3 17 11" xfId="20102" xr:uid="{A8B64BD7-9553-407F-B5F0-99A39C88029A}"/>
    <cellStyle name="Normal 3 17 11 2" xfId="20103" xr:uid="{F3207C9E-FD69-483E-B88F-1CD7350C7F0A}"/>
    <cellStyle name="Normal 3 17 11 2 2" xfId="20104" xr:uid="{1AFCDED6-2712-4CF3-9E6E-246CB8CC0C3C}"/>
    <cellStyle name="Normal 3 17 11 2 3" xfId="20105" xr:uid="{F0C59C57-11B1-4B11-BAC4-8F6638CC927D}"/>
    <cellStyle name="Normal 3 17 11 3" xfId="20106" xr:uid="{C6DF16AB-E25C-4C66-A986-04C94A35A75B}"/>
    <cellStyle name="Normal 3 17 11 3 2" xfId="20107" xr:uid="{196EBBE8-74E9-46DE-90C7-D3E124BDA0FC}"/>
    <cellStyle name="Normal 3 17 11 3 3" xfId="20108" xr:uid="{C95EDF67-DFFB-49E0-B292-F899A73B1D7B}"/>
    <cellStyle name="Normal 3 17 11 4" xfId="20109" xr:uid="{9FAF9DFB-0ADB-48BB-89E1-3CD70B4EE0F5}"/>
    <cellStyle name="Normal 3 17 11 5" xfId="20110" xr:uid="{990475A4-D0CB-4694-B75A-72BB68828DC6}"/>
    <cellStyle name="Normal 3 17 12" xfId="20111" xr:uid="{60DF399B-46D5-4C4A-BDFB-B55F5772DDA0}"/>
    <cellStyle name="Normal 3 17 12 2" xfId="20112" xr:uid="{EB8B0D29-0704-471E-B60B-D499141E3F9F}"/>
    <cellStyle name="Normal 3 17 12 2 2" xfId="20113" xr:uid="{5483BF51-70E1-4265-B1B6-69428C6BB101}"/>
    <cellStyle name="Normal 3 17 12 2 3" xfId="20114" xr:uid="{58B8F50E-787A-4869-BD6D-D23B6EEF5F0B}"/>
    <cellStyle name="Normal 3 17 12 3" xfId="20115" xr:uid="{51D4E7D3-771A-4B7C-AF13-9811633420BF}"/>
    <cellStyle name="Normal 3 17 12 3 2" xfId="20116" xr:uid="{D5702AC4-BD82-4FEA-AEA8-FD8ECC71AC25}"/>
    <cellStyle name="Normal 3 17 12 3 3" xfId="20117" xr:uid="{85C605B6-766E-43C8-950E-7AD948147D4F}"/>
    <cellStyle name="Normal 3 17 12 4" xfId="20118" xr:uid="{62FE651B-E29E-44BE-810B-92B56BBE7CB9}"/>
    <cellStyle name="Normal 3 17 12 5" xfId="20119" xr:uid="{5409BADE-E5FF-4B32-8B87-7D6AA1F3D480}"/>
    <cellStyle name="Normal 3 17 13" xfId="20120" xr:uid="{F2C9AE7C-2E84-43C5-BB17-9653A1D4D2E3}"/>
    <cellStyle name="Normal 3 17 13 2" xfId="20121" xr:uid="{8380C9C5-000F-4402-8EFA-520C32ABFCA5}"/>
    <cellStyle name="Normal 3 17 13 2 2" xfId="20122" xr:uid="{4B8E6EB3-60A0-4F0C-8B52-03EC266B4823}"/>
    <cellStyle name="Normal 3 17 13 2 3" xfId="20123" xr:uid="{6444040B-3054-4050-AC16-48EE92986F1B}"/>
    <cellStyle name="Normal 3 17 13 3" xfId="20124" xr:uid="{7C101A7C-5AEA-4EC4-BA77-3FBAC90A93C4}"/>
    <cellStyle name="Normal 3 17 13 3 2" xfId="20125" xr:uid="{7C754A7B-239B-4668-957C-E60B21465010}"/>
    <cellStyle name="Normal 3 17 13 3 3" xfId="20126" xr:uid="{C455CB1B-C2DF-4338-B1F0-730D21CBDC7F}"/>
    <cellStyle name="Normal 3 17 13 4" xfId="20127" xr:uid="{B53379E5-02D5-4ADF-BD23-E148F59D82C7}"/>
    <cellStyle name="Normal 3 17 13 5" xfId="20128" xr:uid="{0FA761E9-3189-45A8-9961-B14B0DBA0AE3}"/>
    <cellStyle name="Normal 3 17 14" xfId="20129" xr:uid="{E6E75FBB-33C4-4C31-85E1-012872826DBA}"/>
    <cellStyle name="Normal 3 17 14 2" xfId="20130" xr:uid="{0CA4521B-C76F-4295-92A8-F8B06F1EB646}"/>
    <cellStyle name="Normal 3 17 14 2 2" xfId="20131" xr:uid="{FEBC351B-EC64-4B39-AF3D-B2B1FF020783}"/>
    <cellStyle name="Normal 3 17 14 2 3" xfId="20132" xr:uid="{12EF4779-FFE1-48F5-A3C8-E31EA3C39F86}"/>
    <cellStyle name="Normal 3 17 14 3" xfId="20133" xr:uid="{5B75A360-87FC-420E-B6CF-06BCEDC08686}"/>
    <cellStyle name="Normal 3 17 14 3 2" xfId="20134" xr:uid="{6D918A2B-A6E4-4D08-8B39-74187D9DB2D3}"/>
    <cellStyle name="Normal 3 17 14 3 3" xfId="20135" xr:uid="{07147AD2-8960-4167-9303-90D93EBD0F24}"/>
    <cellStyle name="Normal 3 17 14 4" xfId="20136" xr:uid="{51C7AC7A-EDC6-47F5-842B-B640ABA05AD0}"/>
    <cellStyle name="Normal 3 17 14 5" xfId="20137" xr:uid="{92FD81DF-F09B-44B2-9241-0D587233CB63}"/>
    <cellStyle name="Normal 3 17 15" xfId="20138" xr:uid="{166C73D4-51C3-4CF3-88AC-DD4F88CB8A7A}"/>
    <cellStyle name="Normal 3 17 15 2" xfId="20139" xr:uid="{8C650B7E-3949-4F55-ADB0-AB96216EF67D}"/>
    <cellStyle name="Normal 3 17 15 2 2" xfId="20140" xr:uid="{F63E2053-F818-403F-A46C-EE5AC5C528A5}"/>
    <cellStyle name="Normal 3 17 15 2 3" xfId="20141" xr:uid="{B2ACA6AD-1554-4D24-8DB3-26FE74F2C9F0}"/>
    <cellStyle name="Normal 3 17 15 3" xfId="20142" xr:uid="{652C13DE-EAD6-40D3-BFAA-603571296F32}"/>
    <cellStyle name="Normal 3 17 15 3 2" xfId="20143" xr:uid="{19A70A1B-DB15-4CDA-B1D7-5167FCAFB038}"/>
    <cellStyle name="Normal 3 17 15 3 3" xfId="20144" xr:uid="{714F5E2D-CED7-41C3-9F40-7D8AA39DC40F}"/>
    <cellStyle name="Normal 3 17 15 4" xfId="20145" xr:uid="{6664B2FF-CE83-4BA8-B296-C9B77045B2FB}"/>
    <cellStyle name="Normal 3 17 15 5" xfId="20146" xr:uid="{549000ED-2BED-4BEB-B9D0-56D99F65E6CF}"/>
    <cellStyle name="Normal 3 17 16" xfId="20147" xr:uid="{B291D37A-AD3A-43CF-8581-B77F5F2E7FF8}"/>
    <cellStyle name="Normal 3 17 16 2" xfId="20148" xr:uid="{C273BF8E-1621-4D26-A54A-D91F1EE9C3DB}"/>
    <cellStyle name="Normal 3 17 16 2 2" xfId="20149" xr:uid="{8C12D22E-60EA-483A-84AB-29C4F95A409F}"/>
    <cellStyle name="Normal 3 17 16 2 3" xfId="20150" xr:uid="{02BDF8A7-9C57-4B42-9BA0-A2B3712702FF}"/>
    <cellStyle name="Normal 3 17 16 3" xfId="20151" xr:uid="{1E186BB3-E227-4C1F-8A6D-B7C563D94EB1}"/>
    <cellStyle name="Normal 3 17 16 3 2" xfId="20152" xr:uid="{7B65EA57-6313-4A09-8909-E21BFEC2056A}"/>
    <cellStyle name="Normal 3 17 16 3 3" xfId="20153" xr:uid="{7AFAB1A2-66CA-4B41-973D-457E5104158B}"/>
    <cellStyle name="Normal 3 17 16 4" xfId="20154" xr:uid="{C6FA1C22-E3EF-4513-B0A7-2206B7627175}"/>
    <cellStyle name="Normal 3 17 16 5" xfId="20155" xr:uid="{A38B3A52-7FC0-48C9-8E59-91F2190A1D4D}"/>
    <cellStyle name="Normal 3 17 17" xfId="20156" xr:uid="{B62C519F-3322-4C79-8C35-1D17D552D109}"/>
    <cellStyle name="Normal 3 17 17 2" xfId="20157" xr:uid="{7A5C972F-D5DA-4924-BD29-B4ED8AACE6F5}"/>
    <cellStyle name="Normal 3 17 17 2 2" xfId="20158" xr:uid="{32539736-DE65-43FE-B47A-14F210BB0518}"/>
    <cellStyle name="Normal 3 17 17 2 3" xfId="20159" xr:uid="{004B77E6-BF99-4491-A21A-0BC1E6C612BE}"/>
    <cellStyle name="Normal 3 17 17 3" xfId="20160" xr:uid="{A38AF447-451E-4D9D-B4AE-D7B0612D9390}"/>
    <cellStyle name="Normal 3 17 17 3 2" xfId="20161" xr:uid="{14CF9FED-ABCC-4F76-A23E-5CA47F9721EF}"/>
    <cellStyle name="Normal 3 17 17 3 3" xfId="20162" xr:uid="{0012684E-4ACD-47A4-98A0-94F379CAEC4E}"/>
    <cellStyle name="Normal 3 17 17 4" xfId="20163" xr:uid="{ACC74576-81ED-4FEF-873B-DA49EF791F5C}"/>
    <cellStyle name="Normal 3 17 17 5" xfId="20164" xr:uid="{E79649A3-7824-42D0-8587-0AA7846FF958}"/>
    <cellStyle name="Normal 3 17 18" xfId="20165" xr:uid="{2782DBEB-8806-49FE-A955-99E0B98A91C3}"/>
    <cellStyle name="Normal 3 17 18 2" xfId="20166" xr:uid="{E251B4D2-5C95-4730-A0C5-13304E068D03}"/>
    <cellStyle name="Normal 3 17 18 2 2" xfId="20167" xr:uid="{F84CF58C-B3F4-4077-855D-8BD02FB2A781}"/>
    <cellStyle name="Normal 3 17 18 2 3" xfId="20168" xr:uid="{5EE22266-80C4-4A23-BE47-85E9B840334B}"/>
    <cellStyle name="Normal 3 17 18 3" xfId="20169" xr:uid="{3C408255-5011-47E6-8239-D03D437D58C3}"/>
    <cellStyle name="Normal 3 17 18 3 2" xfId="20170" xr:uid="{0E7E40E0-EB32-46EC-B6D7-43E14B836762}"/>
    <cellStyle name="Normal 3 17 18 3 3" xfId="20171" xr:uid="{6605B8B7-C8C8-41DC-AEE7-2D22C7CDB36E}"/>
    <cellStyle name="Normal 3 17 18 4" xfId="20172" xr:uid="{2E28FD2B-2E27-4F1B-BA84-E4D4764B28B1}"/>
    <cellStyle name="Normal 3 17 18 5" xfId="20173" xr:uid="{D171F889-AA8D-4252-9039-697AA028D626}"/>
    <cellStyle name="Normal 3 17 19" xfId="20174" xr:uid="{BBBA5B24-8AC4-48AE-8350-FCD54FE09293}"/>
    <cellStyle name="Normal 3 17 19 2" xfId="20175" xr:uid="{5FF3DD67-43E3-439E-B8D2-4504F73B1D28}"/>
    <cellStyle name="Normal 3 17 19 2 2" xfId="20176" xr:uid="{170AF1EF-DEDD-4DEA-9A27-8C208455B78D}"/>
    <cellStyle name="Normal 3 17 19 2 3" xfId="20177" xr:uid="{FA66C004-3D04-46A2-A63E-2853EA289D63}"/>
    <cellStyle name="Normal 3 17 19 3" xfId="20178" xr:uid="{F936B32A-4E36-4A64-997D-698588F4D9FB}"/>
    <cellStyle name="Normal 3 17 19 3 2" xfId="20179" xr:uid="{588C32D2-5D42-4FE5-91A1-621220982F00}"/>
    <cellStyle name="Normal 3 17 19 3 3" xfId="20180" xr:uid="{65F198D6-16CF-4FB7-A3F8-021F5AB5C588}"/>
    <cellStyle name="Normal 3 17 19 4" xfId="20181" xr:uid="{B8E5EBBE-715E-4E6D-B12A-49168334E17D}"/>
    <cellStyle name="Normal 3 17 19 5" xfId="20182" xr:uid="{DEC2B0C2-EF7C-4D62-9067-9612F142558D}"/>
    <cellStyle name="Normal 3 17 2" xfId="20183" xr:uid="{35293F9B-D095-4756-82F7-9B8DEE76164D}"/>
    <cellStyle name="Normal 3 17 2 2" xfId="20184" xr:uid="{E459D0C8-22C1-49F7-B51D-5EBD1E1099D2}"/>
    <cellStyle name="Normal 3 17 2 2 2" xfId="20185" xr:uid="{17AF6884-8B7C-4D74-A058-AB1C3CAE200F}"/>
    <cellStyle name="Normal 3 17 2 2 3" xfId="20186" xr:uid="{A674F8E9-EABC-4922-8F28-707BEA227D46}"/>
    <cellStyle name="Normal 3 17 2 3" xfId="20187" xr:uid="{87A27C6A-B95E-4E3D-BC2B-B405A4EDE5AD}"/>
    <cellStyle name="Normal 3 17 2 3 2" xfId="20188" xr:uid="{47823EF1-9456-4ECF-AC7C-B8CA44185082}"/>
    <cellStyle name="Normal 3 17 2 3 3" xfId="20189" xr:uid="{34F6626B-85C0-4EC9-9246-134A1D054C43}"/>
    <cellStyle name="Normal 3 17 2 4" xfId="20190" xr:uid="{83F15689-12F5-4EB8-BADB-6A23699CF653}"/>
    <cellStyle name="Normal 3 17 2 5" xfId="20191" xr:uid="{FCCDAF4F-4873-4C34-9B64-642238F652EA}"/>
    <cellStyle name="Normal 3 17 20" xfId="20192" xr:uid="{C0CFFDB3-2C15-4974-BD51-0469A64BB71D}"/>
    <cellStyle name="Normal 3 17 20 2" xfId="20193" xr:uid="{61C6A7FD-90DE-4170-9461-EBD3F88CB935}"/>
    <cellStyle name="Normal 3 17 20 2 2" xfId="20194" xr:uid="{8AC9A73F-FDEC-43B6-B266-46E395FAA9DB}"/>
    <cellStyle name="Normal 3 17 20 2 3" xfId="20195" xr:uid="{F5501D34-AD6D-4ED1-8E4D-BC8AAA7576F4}"/>
    <cellStyle name="Normal 3 17 20 3" xfId="20196" xr:uid="{5F1C800E-F60D-4D0E-AB0D-F2E2CBA2D9D5}"/>
    <cellStyle name="Normal 3 17 20 3 2" xfId="20197" xr:uid="{8DE8710B-62E0-42B1-B736-F61D01FE08F3}"/>
    <cellStyle name="Normal 3 17 20 3 3" xfId="20198" xr:uid="{35A874A2-D857-40AD-A462-B359495A6D0C}"/>
    <cellStyle name="Normal 3 17 20 4" xfId="20199" xr:uid="{ECD1E345-C4D8-4470-85BB-C82B4FE2D27A}"/>
    <cellStyle name="Normal 3 17 20 5" xfId="20200" xr:uid="{506FEE90-72D1-4A3E-BFCE-8C17EAB99EE1}"/>
    <cellStyle name="Normal 3 17 21" xfId="20201" xr:uid="{95B71E98-3F22-464F-9F16-F1B1F55033DC}"/>
    <cellStyle name="Normal 3 17 21 2" xfId="20202" xr:uid="{D906E59C-EC80-477B-8908-5FD40E05E3B0}"/>
    <cellStyle name="Normal 3 17 21 2 2" xfId="20203" xr:uid="{E9A6F801-5C4A-4784-9612-A6EA4EF9CEBF}"/>
    <cellStyle name="Normal 3 17 21 2 3" xfId="20204" xr:uid="{F2D9985B-CF90-46BE-8B46-3AB0664043E2}"/>
    <cellStyle name="Normal 3 17 21 3" xfId="20205" xr:uid="{351A56E4-B934-404A-B99D-1887C0B71B19}"/>
    <cellStyle name="Normal 3 17 21 3 2" xfId="20206" xr:uid="{B2D4DB48-6189-4301-9107-2B943781160E}"/>
    <cellStyle name="Normal 3 17 21 3 3" xfId="20207" xr:uid="{070EB8B9-ED2E-47E1-98EE-196D34F66553}"/>
    <cellStyle name="Normal 3 17 21 4" xfId="20208" xr:uid="{C4D74FDB-268C-4ADF-8529-8DDB21F9B1EF}"/>
    <cellStyle name="Normal 3 17 21 5" xfId="20209" xr:uid="{DABB0203-E864-46EA-9F82-C50239202AB0}"/>
    <cellStyle name="Normal 3 17 22" xfId="20210" xr:uid="{D73DBE10-BE4B-479E-8A94-E8B4B16D1EBA}"/>
    <cellStyle name="Normal 3 17 22 2" xfId="20211" xr:uid="{AB9A452E-64A1-46AF-B0B5-9B882E6B507A}"/>
    <cellStyle name="Normal 3 17 22 2 2" xfId="20212" xr:uid="{480EA0C8-B542-4BF0-8F77-11141B2A616B}"/>
    <cellStyle name="Normal 3 17 22 2 3" xfId="20213" xr:uid="{200FBF34-2291-48A3-8852-8DC7F0199CD7}"/>
    <cellStyle name="Normal 3 17 22 3" xfId="20214" xr:uid="{B9DD7F73-6BA0-4F00-B31A-896EE0B3AEE9}"/>
    <cellStyle name="Normal 3 17 22 3 2" xfId="20215" xr:uid="{91D8546D-B540-4B36-83A9-FA32FFEBF395}"/>
    <cellStyle name="Normal 3 17 22 3 3" xfId="20216" xr:uid="{8FA39E5C-AE4B-4ACA-B7AF-3A7138FB946C}"/>
    <cellStyle name="Normal 3 17 22 4" xfId="20217" xr:uid="{415749CF-40F7-41A8-8105-EE559ACD4F83}"/>
    <cellStyle name="Normal 3 17 22 5" xfId="20218" xr:uid="{EDDFB75E-D0EE-4045-AFCE-DE9800046B9B}"/>
    <cellStyle name="Normal 3 17 23" xfId="20219" xr:uid="{A468F0B0-9D28-44A7-9D1F-281D48D9CA46}"/>
    <cellStyle name="Normal 3 17 23 2" xfId="20220" xr:uid="{65EC8F9E-590E-4F12-A1DE-689257D8FF70}"/>
    <cellStyle name="Normal 3 17 23 2 2" xfId="20221" xr:uid="{36D26030-261B-47C1-8DE4-A306DC7B158A}"/>
    <cellStyle name="Normal 3 17 23 2 3" xfId="20222" xr:uid="{0372CF7F-2380-424A-B23C-A4413AAA33D6}"/>
    <cellStyle name="Normal 3 17 23 3" xfId="20223" xr:uid="{59A906C8-FA3B-4845-8CA5-6C7EFF74751C}"/>
    <cellStyle name="Normal 3 17 23 3 2" xfId="20224" xr:uid="{B153E986-DB6F-4FD9-80D5-FB1CB684A25C}"/>
    <cellStyle name="Normal 3 17 23 3 3" xfId="20225" xr:uid="{7123A0EA-9C10-4C1F-BF57-0808533BD5ED}"/>
    <cellStyle name="Normal 3 17 23 4" xfId="20226" xr:uid="{1C42C81B-6646-499A-91D8-2901CE715C8F}"/>
    <cellStyle name="Normal 3 17 23 5" xfId="20227" xr:uid="{0D3469BE-7398-41A0-9627-A7F67898431F}"/>
    <cellStyle name="Normal 3 17 24" xfId="20228" xr:uid="{637C66D1-73F9-4B54-92C1-DA5C2FF977EB}"/>
    <cellStyle name="Normal 3 17 24 2" xfId="20229" xr:uid="{3B924195-F1B9-4BC2-AEC2-7CAE8ECF29E4}"/>
    <cellStyle name="Normal 3 17 24 3" xfId="20230" xr:uid="{87ED4292-8E86-41CC-8B31-07C8EC211F5C}"/>
    <cellStyle name="Normal 3 17 25" xfId="20231" xr:uid="{8154B746-8471-4035-B10D-183240A81C23}"/>
    <cellStyle name="Normal 3 17 25 2" xfId="20232" xr:uid="{61D549FE-5BAD-4032-A93C-0D21B51BE1B5}"/>
    <cellStyle name="Normal 3 17 25 3" xfId="20233" xr:uid="{1C8257E6-8252-42C1-822A-B15CA5D29311}"/>
    <cellStyle name="Normal 3 17 26" xfId="20234" xr:uid="{0DAC8689-022D-43AF-BC4B-EDDBA5703942}"/>
    <cellStyle name="Normal 3 17 27" xfId="20235" xr:uid="{32CFA346-4D46-4F83-84B6-438AE9A6A4F4}"/>
    <cellStyle name="Normal 3 17 3" xfId="20236" xr:uid="{12FF2750-397C-4291-B353-C103A4926026}"/>
    <cellStyle name="Normal 3 17 3 2" xfId="20237" xr:uid="{E127F720-E92C-4590-A464-98008EBD25B9}"/>
    <cellStyle name="Normal 3 17 3 2 2" xfId="20238" xr:uid="{5D52820D-D882-4F1F-8EAE-9BC952383A73}"/>
    <cellStyle name="Normal 3 17 3 2 3" xfId="20239" xr:uid="{3B43A30C-FFDE-4FA4-ACA5-8506F16C6A8B}"/>
    <cellStyle name="Normal 3 17 3 3" xfId="20240" xr:uid="{88568924-9FB7-4351-BEF7-53AFCB2BCE93}"/>
    <cellStyle name="Normal 3 17 3 3 2" xfId="20241" xr:uid="{BDC3E867-88DA-4FEB-90CE-F729E558A2BA}"/>
    <cellStyle name="Normal 3 17 3 3 3" xfId="20242" xr:uid="{CA92CA53-1C22-49F0-BA0C-9A410FFB79F3}"/>
    <cellStyle name="Normal 3 17 3 4" xfId="20243" xr:uid="{9C7BF461-DCE9-4002-9332-0A3A3D419E40}"/>
    <cellStyle name="Normal 3 17 3 5" xfId="20244" xr:uid="{9A1ADF76-FBC1-4E65-8BE4-471ACFB74935}"/>
    <cellStyle name="Normal 3 17 4" xfId="20245" xr:uid="{4DF407F8-4FA9-4391-A056-6D1B8DE553CB}"/>
    <cellStyle name="Normal 3 17 4 2" xfId="20246" xr:uid="{28FA8F06-D367-40BC-BBA6-EE99B28B1D13}"/>
    <cellStyle name="Normal 3 17 4 2 2" xfId="20247" xr:uid="{41C65BDE-0AC9-4A1C-BE82-E40FD4624FFC}"/>
    <cellStyle name="Normal 3 17 4 2 3" xfId="20248" xr:uid="{64FC6C0C-376D-4C7A-811C-B47A9857DB00}"/>
    <cellStyle name="Normal 3 17 4 3" xfId="20249" xr:uid="{21CE0B4C-CCBB-4F82-9923-EA7BCB72F2F9}"/>
    <cellStyle name="Normal 3 17 4 3 2" xfId="20250" xr:uid="{194E1C29-5BCA-4AF7-A6F3-78D45C608257}"/>
    <cellStyle name="Normal 3 17 4 3 3" xfId="20251" xr:uid="{9EBDD5C3-E938-4321-AA4F-5776DBFEF957}"/>
    <cellStyle name="Normal 3 17 4 4" xfId="20252" xr:uid="{6A10F508-6287-41FC-B1A2-9B51C0B1D54D}"/>
    <cellStyle name="Normal 3 17 4 5" xfId="20253" xr:uid="{B14E3AEA-8CEF-406B-A3A4-986349B659AA}"/>
    <cellStyle name="Normal 3 17 5" xfId="20254" xr:uid="{A023E4B5-DA23-41EA-A29A-189249F6C5FA}"/>
    <cellStyle name="Normal 3 17 5 2" xfId="20255" xr:uid="{A127D5C6-1320-4908-A441-E6A43E5C2215}"/>
    <cellStyle name="Normal 3 17 5 2 2" xfId="20256" xr:uid="{68C56324-C259-40AB-9608-6BDC100A89AA}"/>
    <cellStyle name="Normal 3 17 5 2 3" xfId="20257" xr:uid="{97644B77-A794-441E-BCC0-20889CCEAED6}"/>
    <cellStyle name="Normal 3 17 5 3" xfId="20258" xr:uid="{1BD2E2CA-839B-4542-9619-68AC9CA353AA}"/>
    <cellStyle name="Normal 3 17 5 3 2" xfId="20259" xr:uid="{A4C22BC9-6A32-4CC9-93EA-21C3F4C263AF}"/>
    <cellStyle name="Normal 3 17 5 3 3" xfId="20260" xr:uid="{7BE565DE-0048-4025-8BC5-A2A2FE1D7CE0}"/>
    <cellStyle name="Normal 3 17 5 4" xfId="20261" xr:uid="{962869D2-4C7C-4FAB-8C5F-95E05F3FF83D}"/>
    <cellStyle name="Normal 3 17 5 5" xfId="20262" xr:uid="{CD7238AF-3B18-469D-85B7-03A7CF8EE17B}"/>
    <cellStyle name="Normal 3 17 6" xfId="20263" xr:uid="{310E5137-3127-482B-A890-E8EF953DB8EF}"/>
    <cellStyle name="Normal 3 17 6 2" xfId="20264" xr:uid="{BCEC4C04-7F3B-428A-86B1-DCBF71356D02}"/>
    <cellStyle name="Normal 3 17 6 2 2" xfId="20265" xr:uid="{CD8C9FBC-6F2F-4F0F-AA36-445A5771902D}"/>
    <cellStyle name="Normal 3 17 6 2 3" xfId="20266" xr:uid="{75C81C3F-7557-401A-B5A4-928B689A47F0}"/>
    <cellStyle name="Normal 3 17 6 3" xfId="20267" xr:uid="{C07A4D7E-706A-4371-B6CB-CBD07FF78A38}"/>
    <cellStyle name="Normal 3 17 6 3 2" xfId="20268" xr:uid="{ABA9F297-DDC8-4B58-B68A-403999A7B578}"/>
    <cellStyle name="Normal 3 17 6 3 3" xfId="20269" xr:uid="{9A0FA885-3712-46D9-9017-0187A2D1EAEA}"/>
    <cellStyle name="Normal 3 17 6 4" xfId="20270" xr:uid="{A62BA6BF-5338-4C76-B2EB-F1E88A68296F}"/>
    <cellStyle name="Normal 3 17 6 5" xfId="20271" xr:uid="{9A2E1F38-C890-47BA-BCDA-915EC129C574}"/>
    <cellStyle name="Normal 3 17 7" xfId="20272" xr:uid="{7EE6BA77-61ED-42C6-8218-94E838168085}"/>
    <cellStyle name="Normal 3 17 7 2" xfId="20273" xr:uid="{69F0348C-10A4-4E5C-8389-39851FD687E1}"/>
    <cellStyle name="Normal 3 17 7 2 2" xfId="20274" xr:uid="{B3142173-7DCC-4211-AEAE-7514F39258ED}"/>
    <cellStyle name="Normal 3 17 7 2 3" xfId="20275" xr:uid="{03EDB4B8-3646-4CA1-906E-D40F9F8E5542}"/>
    <cellStyle name="Normal 3 17 7 3" xfId="20276" xr:uid="{B93E6707-D7FD-4F7F-AA2A-F5C3F8039469}"/>
    <cellStyle name="Normal 3 17 7 3 2" xfId="20277" xr:uid="{79106D9F-122B-446A-B8D7-8F25D708C418}"/>
    <cellStyle name="Normal 3 17 7 3 3" xfId="20278" xr:uid="{009179CA-EB77-4931-B8BC-21A78EC15E64}"/>
    <cellStyle name="Normal 3 17 7 4" xfId="20279" xr:uid="{C7F15CF5-97F2-4075-937E-9F7E6D569F01}"/>
    <cellStyle name="Normal 3 17 7 5" xfId="20280" xr:uid="{B85AEA75-99D4-4FF1-8293-330639ECA2F0}"/>
    <cellStyle name="Normal 3 17 8" xfId="20281" xr:uid="{4401BADD-F68E-4EE6-93F2-9BC3B08D5C84}"/>
    <cellStyle name="Normal 3 17 8 2" xfId="20282" xr:uid="{2D62CC84-A2E6-4453-8579-9095F5FA9633}"/>
    <cellStyle name="Normal 3 17 8 2 2" xfId="20283" xr:uid="{5E880DBB-7927-4094-90BB-D0EF820B723B}"/>
    <cellStyle name="Normal 3 17 8 2 3" xfId="20284" xr:uid="{A9A4CE2B-825C-4503-8E2A-30D8804FFFC1}"/>
    <cellStyle name="Normal 3 17 8 3" xfId="20285" xr:uid="{62F831A6-0D62-424B-A1D8-D18B86708976}"/>
    <cellStyle name="Normal 3 17 8 3 2" xfId="20286" xr:uid="{9CCB3737-1DED-4F20-8F4B-A74F08BC3175}"/>
    <cellStyle name="Normal 3 17 8 3 3" xfId="20287" xr:uid="{B6D90B27-8160-4B29-B70C-43A55E8846CF}"/>
    <cellStyle name="Normal 3 17 8 4" xfId="20288" xr:uid="{F77782FC-E800-4C6D-8D52-47B555DADCF7}"/>
    <cellStyle name="Normal 3 17 8 5" xfId="20289" xr:uid="{B8F4DD71-B55B-4092-95A2-B8A4645524AB}"/>
    <cellStyle name="Normal 3 17 9" xfId="20290" xr:uid="{8B6AF0E6-0295-4FB5-B126-51EEDC089AB7}"/>
    <cellStyle name="Normal 3 17 9 2" xfId="20291" xr:uid="{DE02BF88-071D-42EB-9852-8E46AAC18859}"/>
    <cellStyle name="Normal 3 17 9 2 2" xfId="20292" xr:uid="{37F14C44-D381-4A76-9E3E-BD999B1A9E24}"/>
    <cellStyle name="Normal 3 17 9 2 3" xfId="20293" xr:uid="{D13CAC80-EDF6-42B2-8B47-4D3352888B79}"/>
    <cellStyle name="Normal 3 17 9 3" xfId="20294" xr:uid="{D2289C45-E661-46D3-9293-D3BC5D4713F8}"/>
    <cellStyle name="Normal 3 17 9 3 2" xfId="20295" xr:uid="{A2CEDECF-0C85-4D80-9B63-44C925B67DD7}"/>
    <cellStyle name="Normal 3 17 9 3 3" xfId="20296" xr:uid="{79C877E1-2026-4280-8B06-2D54616D7C5D}"/>
    <cellStyle name="Normal 3 17 9 4" xfId="20297" xr:uid="{2AC6126B-BF79-485E-BE1A-B9E0DAE44B75}"/>
    <cellStyle name="Normal 3 17 9 5" xfId="20298" xr:uid="{80403406-3569-485F-8B8A-A18E0450D3F0}"/>
    <cellStyle name="Normal 3 170" xfId="20299" xr:uid="{FADD3562-7636-4E7F-A86B-4091A746388F}"/>
    <cellStyle name="Normal 3 171" xfId="20300" xr:uid="{E5B963CC-B268-455D-B07A-7F078052AC76}"/>
    <cellStyle name="Normal 3 172" xfId="20301" xr:uid="{04D7240C-0025-4896-AB46-A288F8D31304}"/>
    <cellStyle name="Normal 3 173" xfId="20302" xr:uid="{CBA2EEB5-B6C6-4ED2-8E91-37D42D214E91}"/>
    <cellStyle name="Normal 3 174" xfId="20303" xr:uid="{82B74851-E70A-486C-882F-8FCBCC1B5CB6}"/>
    <cellStyle name="Normal 3 175" xfId="20304" xr:uid="{EB29EB8C-1CF8-4601-B9BB-F890FD302C37}"/>
    <cellStyle name="Normal 3 176" xfId="20305" xr:uid="{2FE03ACC-6933-41D6-9D93-7972457D956B}"/>
    <cellStyle name="Normal 3 177" xfId="20306" xr:uid="{41CF8E8C-A54E-4CC0-8144-8F0D235B2875}"/>
    <cellStyle name="Normal 3 178" xfId="20307" xr:uid="{64A05E92-498C-411A-9DF0-8047EB348D22}"/>
    <cellStyle name="Normal 3 179" xfId="20308" xr:uid="{2E8CDC93-F6FC-4D6D-A747-605CAFC8C492}"/>
    <cellStyle name="Normal 3 18" xfId="20309" xr:uid="{34BD8F6A-C288-4858-9A46-3F9C58E5A84C}"/>
    <cellStyle name="Normal 3 18 10" xfId="20310" xr:uid="{3046731F-D6F4-46E0-9F0E-94A270C8E5AD}"/>
    <cellStyle name="Normal 3 18 10 2" xfId="20311" xr:uid="{49392431-3F81-45EB-B752-1B55F71F27D3}"/>
    <cellStyle name="Normal 3 18 10 2 2" xfId="20312" xr:uid="{A985BE9D-40EA-4901-B4D0-0AF2C345CFB9}"/>
    <cellStyle name="Normal 3 18 10 2 3" xfId="20313" xr:uid="{613A1ED2-53ED-469C-90AF-B19B90493B1F}"/>
    <cellStyle name="Normal 3 18 10 3" xfId="20314" xr:uid="{21B73FBE-626C-4229-B8AD-1F09F34F68C0}"/>
    <cellStyle name="Normal 3 18 10 3 2" xfId="20315" xr:uid="{0EF6512F-494C-4BE2-BEFB-BD533495A1E5}"/>
    <cellStyle name="Normal 3 18 10 3 3" xfId="20316" xr:uid="{D2C31A83-A151-4E1D-AF3C-FDF3D5760F1F}"/>
    <cellStyle name="Normal 3 18 10 4" xfId="20317" xr:uid="{69930BDF-FEE0-40D6-8CB8-E6BC43D4E2E3}"/>
    <cellStyle name="Normal 3 18 10 5" xfId="20318" xr:uid="{6B1ABD6B-C44B-4D54-94F5-4AE073FEBA71}"/>
    <cellStyle name="Normal 3 18 11" xfId="20319" xr:uid="{9F7B10DE-6839-485B-A3C3-06F702142178}"/>
    <cellStyle name="Normal 3 18 11 2" xfId="20320" xr:uid="{3FEB5C97-672F-47BF-93D2-950FDCD06642}"/>
    <cellStyle name="Normal 3 18 11 2 2" xfId="20321" xr:uid="{679006C2-FFD8-4125-8112-1D116CE85329}"/>
    <cellStyle name="Normal 3 18 11 2 3" xfId="20322" xr:uid="{2CBD4460-2442-440F-B30A-076B62E1D005}"/>
    <cellStyle name="Normal 3 18 11 3" xfId="20323" xr:uid="{29254AE7-DA5A-4DAA-B163-788A3CCF47A6}"/>
    <cellStyle name="Normal 3 18 11 3 2" xfId="20324" xr:uid="{B9C7BB61-E3A6-4D10-AEE9-8EE83659779B}"/>
    <cellStyle name="Normal 3 18 11 3 3" xfId="20325" xr:uid="{FA839E3D-4966-4A5C-82BC-199384489EF1}"/>
    <cellStyle name="Normal 3 18 11 4" xfId="20326" xr:uid="{B427E5B9-AF93-4279-9CDD-A2E6F10F5B64}"/>
    <cellStyle name="Normal 3 18 11 5" xfId="20327" xr:uid="{A00D7DBD-375B-434A-BCB7-AD8622E70D9A}"/>
    <cellStyle name="Normal 3 18 12" xfId="20328" xr:uid="{1E5A6598-6B87-463B-A840-F81E8CA6AA7E}"/>
    <cellStyle name="Normal 3 18 12 2" xfId="20329" xr:uid="{8B351C61-D2BE-4909-BDFC-48FB522F2B18}"/>
    <cellStyle name="Normal 3 18 12 2 2" xfId="20330" xr:uid="{B3D4FC0D-D1F5-44D5-93E9-0827090B7C47}"/>
    <cellStyle name="Normal 3 18 12 2 3" xfId="20331" xr:uid="{80863B67-6A85-4DA2-AD3B-0805A7F3CC6B}"/>
    <cellStyle name="Normal 3 18 12 3" xfId="20332" xr:uid="{045E6154-415C-4C5F-B326-F87FF1BED564}"/>
    <cellStyle name="Normal 3 18 12 3 2" xfId="20333" xr:uid="{061739CC-1482-4476-A796-78A4B20BFA54}"/>
    <cellStyle name="Normal 3 18 12 3 3" xfId="20334" xr:uid="{9455F58F-B0F1-4B3F-8041-D4FF8130EEC4}"/>
    <cellStyle name="Normal 3 18 12 4" xfId="20335" xr:uid="{906D39BD-E612-4CAC-8F7B-55AE485780C6}"/>
    <cellStyle name="Normal 3 18 12 5" xfId="20336" xr:uid="{EC344AE3-1579-4EC9-A87D-1859CE1E3D93}"/>
    <cellStyle name="Normal 3 18 13" xfId="20337" xr:uid="{9D81F28B-4098-4F35-A549-2855BA251928}"/>
    <cellStyle name="Normal 3 18 13 2" xfId="20338" xr:uid="{7A6F69EB-7D40-488A-8687-45F60526A0B2}"/>
    <cellStyle name="Normal 3 18 13 2 2" xfId="20339" xr:uid="{3E4ED7B0-412B-4229-AE84-102ADB63143B}"/>
    <cellStyle name="Normal 3 18 13 2 3" xfId="20340" xr:uid="{9395DD82-8303-4834-AC82-AE2EE3DF01A5}"/>
    <cellStyle name="Normal 3 18 13 3" xfId="20341" xr:uid="{D0B92A29-C50C-4E29-AF20-B90677BA3313}"/>
    <cellStyle name="Normal 3 18 13 3 2" xfId="20342" xr:uid="{157333A0-0EAB-4C2D-BF64-B08B4D395D21}"/>
    <cellStyle name="Normal 3 18 13 3 3" xfId="20343" xr:uid="{F5FDAA7B-DD92-48CC-8A2F-A1B535E14C05}"/>
    <cellStyle name="Normal 3 18 13 4" xfId="20344" xr:uid="{AEE05B1F-AB60-40F0-A92A-EBAA353BAF1C}"/>
    <cellStyle name="Normal 3 18 13 5" xfId="20345" xr:uid="{88C1AFA0-183F-459B-B00A-559DB4BF7F25}"/>
    <cellStyle name="Normal 3 18 14" xfId="20346" xr:uid="{6CC274F2-C223-4D2B-9BE8-001A4E7017EF}"/>
    <cellStyle name="Normal 3 18 14 2" xfId="20347" xr:uid="{D9901DF4-17BA-4F90-8D66-1B4E941333B6}"/>
    <cellStyle name="Normal 3 18 14 2 2" xfId="20348" xr:uid="{A076CD77-3759-4883-9E49-42178E1316A0}"/>
    <cellStyle name="Normal 3 18 14 2 3" xfId="20349" xr:uid="{57030591-B982-4CF9-862E-0F2DBB42F5ED}"/>
    <cellStyle name="Normal 3 18 14 3" xfId="20350" xr:uid="{4B1CF5A8-750E-4575-9C0D-75F82BAD1F08}"/>
    <cellStyle name="Normal 3 18 14 3 2" xfId="20351" xr:uid="{4EC26CCF-FE94-4463-8F95-41C7ECCCCCD0}"/>
    <cellStyle name="Normal 3 18 14 3 3" xfId="20352" xr:uid="{109FF114-3276-485B-9834-6EEA8E1226A3}"/>
    <cellStyle name="Normal 3 18 14 4" xfId="20353" xr:uid="{86DA46F6-93E2-4955-82DD-5E33A5E73758}"/>
    <cellStyle name="Normal 3 18 14 5" xfId="20354" xr:uid="{23156443-E122-49B1-B55C-E18E218F114E}"/>
    <cellStyle name="Normal 3 18 15" xfId="20355" xr:uid="{152A5533-9064-46D7-9D4B-D7AA4E93E3AC}"/>
    <cellStyle name="Normal 3 18 15 2" xfId="20356" xr:uid="{AAB5FA0B-4F59-4325-B77B-B7FFFD04DCA4}"/>
    <cellStyle name="Normal 3 18 15 2 2" xfId="20357" xr:uid="{7F6EE406-79C2-43FC-897A-2C9EC9C3020A}"/>
    <cellStyle name="Normal 3 18 15 2 3" xfId="20358" xr:uid="{9AF5D111-20FD-4533-B299-1B907DE913C7}"/>
    <cellStyle name="Normal 3 18 15 3" xfId="20359" xr:uid="{764308C3-E30C-42B1-84C9-9D90D058A2BE}"/>
    <cellStyle name="Normal 3 18 15 3 2" xfId="20360" xr:uid="{CC1A4C96-2E57-44D4-9539-C38654175786}"/>
    <cellStyle name="Normal 3 18 15 3 3" xfId="20361" xr:uid="{C51D59F0-354A-4B9C-8753-3189D947928C}"/>
    <cellStyle name="Normal 3 18 15 4" xfId="20362" xr:uid="{42111642-8C72-489A-B218-97A31AD60BA5}"/>
    <cellStyle name="Normal 3 18 15 5" xfId="20363" xr:uid="{C98FA357-9959-4CFB-9848-9AB6913166BD}"/>
    <cellStyle name="Normal 3 18 16" xfId="20364" xr:uid="{00A5E028-D822-4684-916A-3834F995D2F7}"/>
    <cellStyle name="Normal 3 18 16 2" xfId="20365" xr:uid="{0897A30C-DF66-4690-9FE9-952DEE0FE251}"/>
    <cellStyle name="Normal 3 18 16 2 2" xfId="20366" xr:uid="{2B94AE4D-5503-4E89-810D-23912A3242B8}"/>
    <cellStyle name="Normal 3 18 16 2 3" xfId="20367" xr:uid="{B2C54A53-E3C9-435C-8D1F-9F35F18972F7}"/>
    <cellStyle name="Normal 3 18 16 3" xfId="20368" xr:uid="{89DD35E9-E9A6-4E7E-980B-E2CCC896EC94}"/>
    <cellStyle name="Normal 3 18 16 3 2" xfId="20369" xr:uid="{B887FC18-7BBD-4BE1-A1DB-3AA8DC43531B}"/>
    <cellStyle name="Normal 3 18 16 3 3" xfId="20370" xr:uid="{1884CB18-F0D5-4BCE-B648-7D37F3ACAD70}"/>
    <cellStyle name="Normal 3 18 16 4" xfId="20371" xr:uid="{D3A2144F-140B-4438-9D5C-81F5252A77E8}"/>
    <cellStyle name="Normal 3 18 16 5" xfId="20372" xr:uid="{C82F2E6B-1C11-4A3B-B3BA-057EE447420E}"/>
    <cellStyle name="Normal 3 18 17" xfId="20373" xr:uid="{99308453-ACF8-4DF5-B211-1765341BE34D}"/>
    <cellStyle name="Normal 3 18 17 2" xfId="20374" xr:uid="{5FCB762C-8691-41CF-B220-57853FA89CBF}"/>
    <cellStyle name="Normal 3 18 17 2 2" xfId="20375" xr:uid="{7DC497FC-D35B-4181-A62E-299D7C28FB2E}"/>
    <cellStyle name="Normal 3 18 17 2 3" xfId="20376" xr:uid="{0770C3F9-C76E-4CA5-A063-C021ACBDA2CF}"/>
    <cellStyle name="Normal 3 18 17 3" xfId="20377" xr:uid="{3947C106-E966-4550-81AE-4DEC029BC1A4}"/>
    <cellStyle name="Normal 3 18 17 3 2" xfId="20378" xr:uid="{677B17E1-6AB5-4FA4-88AF-E557B0AFCE04}"/>
    <cellStyle name="Normal 3 18 17 3 3" xfId="20379" xr:uid="{16B0CCFF-A6C3-4ACA-B227-28AFBF58D49F}"/>
    <cellStyle name="Normal 3 18 17 4" xfId="20380" xr:uid="{E8A84E36-588D-493D-B560-5BD79421EE61}"/>
    <cellStyle name="Normal 3 18 17 5" xfId="20381" xr:uid="{F42BE2DC-5C12-4D9E-89CD-302E30449198}"/>
    <cellStyle name="Normal 3 18 18" xfId="20382" xr:uid="{B2BBD652-A3F9-475B-8A11-51BFCD0824A5}"/>
    <cellStyle name="Normal 3 18 18 2" xfId="20383" xr:uid="{ACD1FCCC-4211-46B5-B107-6F92A862C9E9}"/>
    <cellStyle name="Normal 3 18 18 2 2" xfId="20384" xr:uid="{A20C7D3E-CF41-4243-8242-25348236D7DA}"/>
    <cellStyle name="Normal 3 18 18 2 3" xfId="20385" xr:uid="{6A49D399-5E63-4215-9D86-20BDED4D971C}"/>
    <cellStyle name="Normal 3 18 18 3" xfId="20386" xr:uid="{4CCF3D9C-4C7A-4CE1-8659-C13E4DB9EFDF}"/>
    <cellStyle name="Normal 3 18 18 3 2" xfId="20387" xr:uid="{F777C744-6565-4FF3-AE96-DFB3F499E88A}"/>
    <cellStyle name="Normal 3 18 18 3 3" xfId="20388" xr:uid="{7257771D-1C52-41C6-964D-8AF6A33FC6E4}"/>
    <cellStyle name="Normal 3 18 18 4" xfId="20389" xr:uid="{281442E9-2309-49F7-887D-F9DD39F2EC34}"/>
    <cellStyle name="Normal 3 18 18 5" xfId="20390" xr:uid="{C8C259CB-F74B-4DD0-91CD-33501EFC710C}"/>
    <cellStyle name="Normal 3 18 19" xfId="20391" xr:uid="{DC82017E-3BFB-4A1B-B3C7-12693F1C084D}"/>
    <cellStyle name="Normal 3 18 19 2" xfId="20392" xr:uid="{3D75F90E-D953-4798-A0A3-DD576E6D6771}"/>
    <cellStyle name="Normal 3 18 19 2 2" xfId="20393" xr:uid="{F272B859-4BA9-43E1-9200-1560A4885061}"/>
    <cellStyle name="Normal 3 18 19 2 3" xfId="20394" xr:uid="{F50F850F-EC68-4FB1-98A6-3EAB0DC19C62}"/>
    <cellStyle name="Normal 3 18 19 3" xfId="20395" xr:uid="{616A9EE9-8E5B-4E39-A5BC-28774AEBB323}"/>
    <cellStyle name="Normal 3 18 19 3 2" xfId="20396" xr:uid="{71BA854C-A715-48F3-B0F1-28C3A5CD6849}"/>
    <cellStyle name="Normal 3 18 19 3 3" xfId="20397" xr:uid="{2A4425C5-9D47-4224-9159-9539054ED8AE}"/>
    <cellStyle name="Normal 3 18 19 4" xfId="20398" xr:uid="{AAB99751-5441-4C55-8C89-E1351927CC22}"/>
    <cellStyle name="Normal 3 18 19 5" xfId="20399" xr:uid="{D281DB3B-7F07-4ABC-B157-B26803778D43}"/>
    <cellStyle name="Normal 3 18 2" xfId="20400" xr:uid="{1BCC18FB-0BAE-49F3-8D58-0DCF260D867F}"/>
    <cellStyle name="Normal 3 18 2 2" xfId="20401" xr:uid="{8511AA6C-DE83-40EA-AE47-8E8FEE0D107A}"/>
    <cellStyle name="Normal 3 18 2 2 2" xfId="20402" xr:uid="{77D5EC62-AF58-464C-BDA0-67F78B0D3B52}"/>
    <cellStyle name="Normal 3 18 2 2 3" xfId="20403" xr:uid="{4BD13FB7-BBA6-4A05-9F66-8EE09A6F7524}"/>
    <cellStyle name="Normal 3 18 2 3" xfId="20404" xr:uid="{2DEAD153-981A-4F87-9E82-99AF385FB2ED}"/>
    <cellStyle name="Normal 3 18 2 3 2" xfId="20405" xr:uid="{6B9B77E9-30CC-4BCF-8549-FF0763F56411}"/>
    <cellStyle name="Normal 3 18 2 3 3" xfId="20406" xr:uid="{17D4E00C-B178-4CF4-A055-04F588464267}"/>
    <cellStyle name="Normal 3 18 2 4" xfId="20407" xr:uid="{5367FA5E-69B8-4B97-A6BD-E75267EEE148}"/>
    <cellStyle name="Normal 3 18 2 5" xfId="20408" xr:uid="{3986D5AF-11E8-4136-9072-9297893DD6CC}"/>
    <cellStyle name="Normal 3 18 20" xfId="20409" xr:uid="{C96E8615-71D5-4FD8-8C64-837F2E1F7643}"/>
    <cellStyle name="Normal 3 18 20 2" xfId="20410" xr:uid="{344ACA34-AE8A-4B1A-BD0F-2543ABF34F0A}"/>
    <cellStyle name="Normal 3 18 20 2 2" xfId="20411" xr:uid="{1D702AAB-EA33-4F7C-B654-9CF46204DEF7}"/>
    <cellStyle name="Normal 3 18 20 2 3" xfId="20412" xr:uid="{4C36F60C-DAB7-4AEC-9059-D19012446C43}"/>
    <cellStyle name="Normal 3 18 20 3" xfId="20413" xr:uid="{A91BFB94-013B-4B24-B458-B30EAFF08221}"/>
    <cellStyle name="Normal 3 18 20 3 2" xfId="20414" xr:uid="{8418DA4C-2FEC-42B5-97DE-EADBD7E53732}"/>
    <cellStyle name="Normal 3 18 20 3 3" xfId="20415" xr:uid="{0431431C-F1B1-45DF-B6BC-875E41D33EA2}"/>
    <cellStyle name="Normal 3 18 20 4" xfId="20416" xr:uid="{6DE6BB13-376A-43DD-ACB0-FBB19C67195C}"/>
    <cellStyle name="Normal 3 18 20 5" xfId="20417" xr:uid="{34A8637D-05E3-4FEB-A13B-B2EBC12117C1}"/>
    <cellStyle name="Normal 3 18 21" xfId="20418" xr:uid="{03FF061C-9DDD-4006-973C-D5E11FE293E8}"/>
    <cellStyle name="Normal 3 18 21 2" xfId="20419" xr:uid="{14DC5230-6490-4DE9-9116-111508B893C3}"/>
    <cellStyle name="Normal 3 18 21 2 2" xfId="20420" xr:uid="{771DA345-72E2-4D3D-8E4E-D444FB77620F}"/>
    <cellStyle name="Normal 3 18 21 2 3" xfId="20421" xr:uid="{D900542A-E37F-4BBF-B118-FFA2E4651CBE}"/>
    <cellStyle name="Normal 3 18 21 3" xfId="20422" xr:uid="{9F08C35A-8CDA-4941-BAAF-A8D971ED6C61}"/>
    <cellStyle name="Normal 3 18 21 3 2" xfId="20423" xr:uid="{A947D387-70F2-4E74-9ACE-8DDF3946CD2D}"/>
    <cellStyle name="Normal 3 18 21 3 3" xfId="20424" xr:uid="{DF4007D1-D55D-48BA-8F58-F66A5D7A8792}"/>
    <cellStyle name="Normal 3 18 21 4" xfId="20425" xr:uid="{293994CA-4270-4C8E-B89D-E4994AD5DDA5}"/>
    <cellStyle name="Normal 3 18 21 5" xfId="20426" xr:uid="{641E1F23-7F6C-4F45-8FBC-5B7658140E9D}"/>
    <cellStyle name="Normal 3 18 22" xfId="20427" xr:uid="{25D5103D-5E61-41A0-B816-CD93C3DA48F1}"/>
    <cellStyle name="Normal 3 18 22 2" xfId="20428" xr:uid="{CC0012C7-B54E-4DEF-9AC7-B2DCF0EC8700}"/>
    <cellStyle name="Normal 3 18 22 2 2" xfId="20429" xr:uid="{495DE582-B604-4AA1-B1C1-EF7D3A5E866A}"/>
    <cellStyle name="Normal 3 18 22 2 3" xfId="20430" xr:uid="{7E21A2C5-DEDE-4FAA-AA23-A51709B7F5DB}"/>
    <cellStyle name="Normal 3 18 22 3" xfId="20431" xr:uid="{F50D7B39-F91D-41B8-9BFA-3E3AAB760FE1}"/>
    <cellStyle name="Normal 3 18 22 3 2" xfId="20432" xr:uid="{7735E639-DCDB-4A10-B740-E7D4A6F2DD93}"/>
    <cellStyle name="Normal 3 18 22 3 3" xfId="20433" xr:uid="{F87B16BF-870D-4584-AF44-E7E207AE7A90}"/>
    <cellStyle name="Normal 3 18 22 4" xfId="20434" xr:uid="{8CAF8384-F51A-4545-B670-2B65F30F0BB0}"/>
    <cellStyle name="Normal 3 18 22 5" xfId="20435" xr:uid="{150A01BC-0835-4E9C-BBF2-8975DFA1B56A}"/>
    <cellStyle name="Normal 3 18 23" xfId="20436" xr:uid="{B6E88D25-584E-486E-9889-9A3718A85E4D}"/>
    <cellStyle name="Normal 3 18 23 2" xfId="20437" xr:uid="{B85F81A8-E8C8-498F-A9B0-0ECC0471D543}"/>
    <cellStyle name="Normal 3 18 23 2 2" xfId="20438" xr:uid="{EEB62413-4D70-4912-B5A3-3E4BFE7F6AD2}"/>
    <cellStyle name="Normal 3 18 23 2 3" xfId="20439" xr:uid="{F71AD394-B088-4FAE-872A-DB0507F54FCC}"/>
    <cellStyle name="Normal 3 18 23 3" xfId="20440" xr:uid="{BFD762A0-F1CD-44FF-8EAA-F04CB4EAB83E}"/>
    <cellStyle name="Normal 3 18 23 3 2" xfId="20441" xr:uid="{C23CF45F-896D-496F-96C4-412CE8AE62D8}"/>
    <cellStyle name="Normal 3 18 23 3 3" xfId="20442" xr:uid="{00AB65E2-9C7E-45A8-80B1-E1C70E003217}"/>
    <cellStyle name="Normal 3 18 23 4" xfId="20443" xr:uid="{0AD88B7E-F5BF-4BA9-B260-454FDFE76DAE}"/>
    <cellStyle name="Normal 3 18 23 5" xfId="20444" xr:uid="{EF07D5A7-1B97-408C-BB8B-CE869C193C19}"/>
    <cellStyle name="Normal 3 18 24" xfId="20445" xr:uid="{74F01CB3-9414-406B-9129-9661B6D8B39E}"/>
    <cellStyle name="Normal 3 18 24 2" xfId="20446" xr:uid="{B52686C4-B8B9-4205-9CF6-C394F059B2B2}"/>
    <cellStyle name="Normal 3 18 24 3" xfId="20447" xr:uid="{B2025DB4-138D-42BE-A993-CC878C5C9B0D}"/>
    <cellStyle name="Normal 3 18 25" xfId="20448" xr:uid="{D1B62303-22EB-400F-9771-A817727741C2}"/>
    <cellStyle name="Normal 3 18 25 2" xfId="20449" xr:uid="{89CDE683-F9DB-4D78-BB35-BC097C7EAE38}"/>
    <cellStyle name="Normal 3 18 25 3" xfId="20450" xr:uid="{BCA81545-20B7-4EC4-99DF-73E817BB25B2}"/>
    <cellStyle name="Normal 3 18 26" xfId="20451" xr:uid="{EE43FA13-B4B6-4F2C-A9AA-682FD4064D62}"/>
    <cellStyle name="Normal 3 18 27" xfId="20452" xr:uid="{C37133CA-8BEE-458A-BECB-55AFF14E8516}"/>
    <cellStyle name="Normal 3 18 3" xfId="20453" xr:uid="{CDD9D313-91E5-4974-828E-32E500351330}"/>
    <cellStyle name="Normal 3 18 3 2" xfId="20454" xr:uid="{E9D8B0E9-854B-4E8E-BD94-AC08E8BB738E}"/>
    <cellStyle name="Normal 3 18 3 2 2" xfId="20455" xr:uid="{0B6EB49B-5A32-4479-995A-82FB20304554}"/>
    <cellStyle name="Normal 3 18 3 2 3" xfId="20456" xr:uid="{8D35DA36-1A42-4250-8AB7-8BB2EF0B2E74}"/>
    <cellStyle name="Normal 3 18 3 3" xfId="20457" xr:uid="{E6A700D3-5F7E-42DF-A44C-15CC2D127BE1}"/>
    <cellStyle name="Normal 3 18 3 3 2" xfId="20458" xr:uid="{C26BFC5B-2EC6-42F6-BEB5-8AC9BD4D2D53}"/>
    <cellStyle name="Normal 3 18 3 3 3" xfId="20459" xr:uid="{CA0654BB-AE5E-42AF-9430-F2AFB40F4171}"/>
    <cellStyle name="Normal 3 18 3 4" xfId="20460" xr:uid="{2E1EA6D5-9735-4971-8B68-039C04AA5598}"/>
    <cellStyle name="Normal 3 18 3 5" xfId="20461" xr:uid="{D7660F01-1B9E-4BA2-819B-57ED09093F25}"/>
    <cellStyle name="Normal 3 18 4" xfId="20462" xr:uid="{5B0CBBD1-190F-4746-A396-81F7E32485C2}"/>
    <cellStyle name="Normal 3 18 4 2" xfId="20463" xr:uid="{FB17EC7E-E708-458E-9C22-6B94D208DE38}"/>
    <cellStyle name="Normal 3 18 4 2 2" xfId="20464" xr:uid="{259ACC18-700F-4316-A2DF-0F459CE1ED42}"/>
    <cellStyle name="Normal 3 18 4 2 3" xfId="20465" xr:uid="{BE6BD351-6E57-43DA-BB2F-6E7382DA8DC5}"/>
    <cellStyle name="Normal 3 18 4 3" xfId="20466" xr:uid="{62D43A5F-A80F-4A09-908C-1EF941E9960F}"/>
    <cellStyle name="Normal 3 18 4 3 2" xfId="20467" xr:uid="{30C8571D-C63E-40EE-BDD1-51459485C6F3}"/>
    <cellStyle name="Normal 3 18 4 3 3" xfId="20468" xr:uid="{FB3CAA2E-BD35-4552-BE30-50F9B1A7AFD4}"/>
    <cellStyle name="Normal 3 18 4 4" xfId="20469" xr:uid="{BE4222F3-3E28-4422-B7A0-AD072613C5C5}"/>
    <cellStyle name="Normal 3 18 4 5" xfId="20470" xr:uid="{B9AA439C-A6C3-40AA-9323-172BF628370B}"/>
    <cellStyle name="Normal 3 18 5" xfId="20471" xr:uid="{3AAF86C6-E1EC-455A-B9BE-3B20858FD3A3}"/>
    <cellStyle name="Normal 3 18 5 2" xfId="20472" xr:uid="{0088B6D7-ECC9-43BB-9EF1-6601B01B0A37}"/>
    <cellStyle name="Normal 3 18 5 2 2" xfId="20473" xr:uid="{A90ACCFB-CD2F-49E6-976F-2193ED41770B}"/>
    <cellStyle name="Normal 3 18 5 2 3" xfId="20474" xr:uid="{15ED87CD-A2CF-425B-8669-11398DF26001}"/>
    <cellStyle name="Normal 3 18 5 3" xfId="20475" xr:uid="{A023A221-E7E2-4E4B-B57F-4796D9799BA0}"/>
    <cellStyle name="Normal 3 18 5 3 2" xfId="20476" xr:uid="{1DEFBF45-38CB-4C54-B835-C7E649A8D3F3}"/>
    <cellStyle name="Normal 3 18 5 3 3" xfId="20477" xr:uid="{C9E9373E-D010-41D2-8714-51BFCF6A7098}"/>
    <cellStyle name="Normal 3 18 5 4" xfId="20478" xr:uid="{E348AF1C-0C46-4B49-9A59-BA7939AEEF58}"/>
    <cellStyle name="Normal 3 18 5 5" xfId="20479" xr:uid="{394031D8-4DA7-4D15-81E7-FB029E77BB81}"/>
    <cellStyle name="Normal 3 18 6" xfId="20480" xr:uid="{FB6BDF62-EF78-4363-9BDB-CB6CA81FDDEE}"/>
    <cellStyle name="Normal 3 18 6 2" xfId="20481" xr:uid="{A7384D82-1D5B-4E81-BABD-59F754EA27A4}"/>
    <cellStyle name="Normal 3 18 6 2 2" xfId="20482" xr:uid="{70D4A318-0C30-4223-8E83-EDFFB357E0C7}"/>
    <cellStyle name="Normal 3 18 6 2 3" xfId="20483" xr:uid="{41CEE0E9-3A16-4F9C-AC8B-EB22501E51C9}"/>
    <cellStyle name="Normal 3 18 6 3" xfId="20484" xr:uid="{C4F8994C-7890-4425-94DD-858B3949CE88}"/>
    <cellStyle name="Normal 3 18 6 3 2" xfId="20485" xr:uid="{332F1EC8-E76E-4367-8D45-955B01463A20}"/>
    <cellStyle name="Normal 3 18 6 3 3" xfId="20486" xr:uid="{1E5BA496-46B7-4A17-AA58-52110B87326B}"/>
    <cellStyle name="Normal 3 18 6 4" xfId="20487" xr:uid="{C0028F6D-09F3-47EB-B991-8008BE60F951}"/>
    <cellStyle name="Normal 3 18 6 5" xfId="20488" xr:uid="{73D0AA4A-F520-4703-AE4D-54E545180A27}"/>
    <cellStyle name="Normal 3 18 7" xfId="20489" xr:uid="{7AC75418-A181-4839-AC35-D8B0D3779054}"/>
    <cellStyle name="Normal 3 18 7 2" xfId="20490" xr:uid="{08D7BE24-66D2-4FB3-A53C-060C0026BEE9}"/>
    <cellStyle name="Normal 3 18 7 2 2" xfId="20491" xr:uid="{6056D5EB-AB39-4E7B-A7CB-71EF0F22B0B1}"/>
    <cellStyle name="Normal 3 18 7 2 3" xfId="20492" xr:uid="{12837793-939A-4B0A-B57A-635CA5AE0D73}"/>
    <cellStyle name="Normal 3 18 7 3" xfId="20493" xr:uid="{248E2B11-7F5C-40AD-8E36-860F441195DB}"/>
    <cellStyle name="Normal 3 18 7 3 2" xfId="20494" xr:uid="{D4C7E942-F965-462E-9A4C-83EB5A22A899}"/>
    <cellStyle name="Normal 3 18 7 3 3" xfId="20495" xr:uid="{B27DF5DC-F3E2-4358-9A13-853F2FBDECAC}"/>
    <cellStyle name="Normal 3 18 7 4" xfId="20496" xr:uid="{B4BBF79A-31FC-4A4E-B640-66FC10824E6E}"/>
    <cellStyle name="Normal 3 18 7 5" xfId="20497" xr:uid="{F8B80AF2-E33B-4F24-8D82-C770E17314F9}"/>
    <cellStyle name="Normal 3 18 8" xfId="20498" xr:uid="{F1AE32B0-17ED-4DD1-8BE9-D2ECCD8C05A8}"/>
    <cellStyle name="Normal 3 18 8 2" xfId="20499" xr:uid="{DDB6F1B4-03F2-4F70-A419-902A6FC74D83}"/>
    <cellStyle name="Normal 3 18 8 2 2" xfId="20500" xr:uid="{51002324-0F5D-422D-B72B-CEFC5EFD9525}"/>
    <cellStyle name="Normal 3 18 8 2 3" xfId="20501" xr:uid="{B5B012FE-547B-4EB1-ACE4-1FB0065FB8DA}"/>
    <cellStyle name="Normal 3 18 8 3" xfId="20502" xr:uid="{7239D00E-59D5-4922-889E-EAD588E7F298}"/>
    <cellStyle name="Normal 3 18 8 3 2" xfId="20503" xr:uid="{AE439149-7E51-4AF4-946F-4572C2C579D4}"/>
    <cellStyle name="Normal 3 18 8 3 3" xfId="20504" xr:uid="{772905F5-7B17-49C0-B60A-9E0AFFAAAC6E}"/>
    <cellStyle name="Normal 3 18 8 4" xfId="20505" xr:uid="{6CBB9591-1A19-44B8-9C42-E6D51C939809}"/>
    <cellStyle name="Normal 3 18 8 5" xfId="20506" xr:uid="{D050A8AD-5D48-4B21-B2C2-327EF345533A}"/>
    <cellStyle name="Normal 3 18 9" xfId="20507" xr:uid="{BEDF2244-F831-47F8-BFAB-49A60596638A}"/>
    <cellStyle name="Normal 3 18 9 2" xfId="20508" xr:uid="{677CA867-B162-407D-8D41-6FAE75BAED51}"/>
    <cellStyle name="Normal 3 18 9 2 2" xfId="20509" xr:uid="{2844DB59-F6B5-4C4E-BCCE-5A77DF0542BE}"/>
    <cellStyle name="Normal 3 18 9 2 3" xfId="20510" xr:uid="{0F3D1858-9EC5-46D0-8BFA-62D212861BB7}"/>
    <cellStyle name="Normal 3 18 9 3" xfId="20511" xr:uid="{7A0EEA42-FE53-4270-9465-DA3DC54940F8}"/>
    <cellStyle name="Normal 3 18 9 3 2" xfId="20512" xr:uid="{50ADEAA1-7BCC-468C-8C92-AABD88EEE784}"/>
    <cellStyle name="Normal 3 18 9 3 3" xfId="20513" xr:uid="{72122900-DA4A-417F-8405-1D1FB236ECE2}"/>
    <cellStyle name="Normal 3 18 9 4" xfId="20514" xr:uid="{DD9039D6-51E3-481A-856B-FFEB5299B1E1}"/>
    <cellStyle name="Normal 3 18 9 5" xfId="20515" xr:uid="{539F6659-4064-4C59-AB27-5EAFCAD14A7C}"/>
    <cellStyle name="Normal 3 180" xfId="20516" xr:uid="{A7AC69E7-871C-4549-8003-3A5CDD80D64E}"/>
    <cellStyle name="Normal 3 181" xfId="20517" xr:uid="{4E58AE53-9265-4E86-963C-46B199F6A89D}"/>
    <cellStyle name="Normal 3 182" xfId="20518" xr:uid="{FA56A5C7-06C5-48DA-B849-618C47D94D54}"/>
    <cellStyle name="Normal 3 183" xfId="20519" xr:uid="{5BA979FF-2D32-45E2-8339-FD086DFCD230}"/>
    <cellStyle name="Normal 3 184" xfId="20520" xr:uid="{84F77FCA-8BEB-4E9D-8872-E56EF333077F}"/>
    <cellStyle name="Normal 3 185" xfId="20521" xr:uid="{0C91A213-6DFA-4262-A3AD-5115F2BD7C5B}"/>
    <cellStyle name="Normal 3 186" xfId="20522" xr:uid="{6BF9682D-7E2A-4B74-A2A4-E6492D8D2392}"/>
    <cellStyle name="Normal 3 187" xfId="20523" xr:uid="{5ED9B460-F955-481F-B64C-2778576FBE98}"/>
    <cellStyle name="Normal 3 188" xfId="20524" xr:uid="{2CDEEC69-6B50-491E-91B8-1F8D8C465BE4}"/>
    <cellStyle name="Normal 3 189" xfId="20525" xr:uid="{D70CCC59-ADDA-430B-B2DB-E8AAA2BE0F6B}"/>
    <cellStyle name="Normal 3 19" xfId="20526" xr:uid="{D6FD854C-9565-4B25-A4C4-3215D33FA8DF}"/>
    <cellStyle name="Normal 3 19 10" xfId="20527" xr:uid="{2C41139C-0350-464C-91BD-864C490AD4BF}"/>
    <cellStyle name="Normal 3 19 10 2" xfId="20528" xr:uid="{76D3FBE9-828F-40F9-A4F9-74BCC76B5C0C}"/>
    <cellStyle name="Normal 3 19 10 2 2" xfId="20529" xr:uid="{86061A3A-D88D-4191-B8E6-96ED1B159DB2}"/>
    <cellStyle name="Normal 3 19 10 2 3" xfId="20530" xr:uid="{9A6E6396-8B30-4FA0-9617-5A8F09AEFF43}"/>
    <cellStyle name="Normal 3 19 10 3" xfId="20531" xr:uid="{49D2401C-E6B2-438C-AE67-6EA19AD323B0}"/>
    <cellStyle name="Normal 3 19 10 3 2" xfId="20532" xr:uid="{06D5D910-2ED8-42C0-B84A-4B3AE870ACD9}"/>
    <cellStyle name="Normal 3 19 10 3 3" xfId="20533" xr:uid="{109A5321-F63D-4FD6-A996-1F01DDF25DD2}"/>
    <cellStyle name="Normal 3 19 10 4" xfId="20534" xr:uid="{C70E736F-D225-40D6-9E32-A66D9CF4D459}"/>
    <cellStyle name="Normal 3 19 10 5" xfId="20535" xr:uid="{8C4FD174-66EF-4CF5-A77E-499D5B5219A9}"/>
    <cellStyle name="Normal 3 19 11" xfId="20536" xr:uid="{471F7513-BB2D-4CEC-B369-AA4291611383}"/>
    <cellStyle name="Normal 3 19 11 2" xfId="20537" xr:uid="{B4433FE5-6DF7-496D-A4C3-4FCF5D53CE73}"/>
    <cellStyle name="Normal 3 19 11 2 2" xfId="20538" xr:uid="{EFDF52CB-70F9-46AD-90D1-C359E39B6D91}"/>
    <cellStyle name="Normal 3 19 11 2 3" xfId="20539" xr:uid="{B13B27A2-B06D-4744-B288-88D6D83330E4}"/>
    <cellStyle name="Normal 3 19 11 3" xfId="20540" xr:uid="{B6E4C6C0-460C-4786-A694-9888BF385847}"/>
    <cellStyle name="Normal 3 19 11 3 2" xfId="20541" xr:uid="{FC6D0710-F8A3-48C1-A5F0-EEEC037F67FC}"/>
    <cellStyle name="Normal 3 19 11 3 3" xfId="20542" xr:uid="{5B025839-B6E6-4CD6-B6C7-EC70ACED1EB2}"/>
    <cellStyle name="Normal 3 19 11 4" xfId="20543" xr:uid="{1B65D6C2-8631-45AB-BB8A-03C1A3CCA69C}"/>
    <cellStyle name="Normal 3 19 11 5" xfId="20544" xr:uid="{B68D728D-4946-4F9D-A343-905F0D3FD03F}"/>
    <cellStyle name="Normal 3 19 12" xfId="20545" xr:uid="{5DCBE0CF-3B64-4E5F-A21C-FD9DE360FD16}"/>
    <cellStyle name="Normal 3 19 12 2" xfId="20546" xr:uid="{B3BB0FDF-E5CB-48CC-BFA7-8D211EA17693}"/>
    <cellStyle name="Normal 3 19 12 2 2" xfId="20547" xr:uid="{94FA0EF1-AC2C-446E-870B-60528C230856}"/>
    <cellStyle name="Normal 3 19 12 2 3" xfId="20548" xr:uid="{F07B6DA3-B950-46EE-A9AB-7862ABDF5A5D}"/>
    <cellStyle name="Normal 3 19 12 3" xfId="20549" xr:uid="{0AC80F62-B92B-4D18-8FBA-FBD6DA1406B1}"/>
    <cellStyle name="Normal 3 19 12 3 2" xfId="20550" xr:uid="{FCA54C3F-B660-4EDD-9DDB-9F09C858A97E}"/>
    <cellStyle name="Normal 3 19 12 3 3" xfId="20551" xr:uid="{5840AAC7-63AB-4D63-ABA0-FEB38AC1AAA7}"/>
    <cellStyle name="Normal 3 19 12 4" xfId="20552" xr:uid="{BFE0D359-2A1D-4240-AFAE-EAD06493AC9B}"/>
    <cellStyle name="Normal 3 19 12 5" xfId="20553" xr:uid="{487F8CDA-D942-4B37-B02F-30CE0F1CAEC4}"/>
    <cellStyle name="Normal 3 19 13" xfId="20554" xr:uid="{4143595C-B55C-4832-B538-32EBDCDE5AA9}"/>
    <cellStyle name="Normal 3 19 13 2" xfId="20555" xr:uid="{5B5F6F55-1376-4A84-989E-C5F350FCF3F6}"/>
    <cellStyle name="Normal 3 19 13 2 2" xfId="20556" xr:uid="{A7E549E0-8501-46D6-BB7D-CA8B94143BE3}"/>
    <cellStyle name="Normal 3 19 13 2 3" xfId="20557" xr:uid="{06AA1A95-F094-45F7-A8B7-A283648BEB43}"/>
    <cellStyle name="Normal 3 19 13 3" xfId="20558" xr:uid="{E5B6F9B9-85D8-4737-A57E-51A9F8D0447F}"/>
    <cellStyle name="Normal 3 19 13 3 2" xfId="20559" xr:uid="{86A2FD29-CD31-4F6F-9D0E-F7597822E29F}"/>
    <cellStyle name="Normal 3 19 13 3 3" xfId="20560" xr:uid="{9AFDA02B-3D7E-40D2-878E-DA28497EC750}"/>
    <cellStyle name="Normal 3 19 13 4" xfId="20561" xr:uid="{DB63A6B6-FACD-41BB-A8EF-552F2FFD8A87}"/>
    <cellStyle name="Normal 3 19 13 5" xfId="20562" xr:uid="{AB1358B0-341D-4D75-87D0-60F0458D0225}"/>
    <cellStyle name="Normal 3 19 14" xfId="20563" xr:uid="{835A63D3-F9F8-480B-B928-796CCAA2ED1B}"/>
    <cellStyle name="Normal 3 19 14 2" xfId="20564" xr:uid="{A762FBF3-5094-4D0B-AD8B-F001B12855F2}"/>
    <cellStyle name="Normal 3 19 14 2 2" xfId="20565" xr:uid="{60253BD5-7080-4D98-9AC4-0975977A0ED8}"/>
    <cellStyle name="Normal 3 19 14 2 3" xfId="20566" xr:uid="{CF8A7F6F-7497-4AC3-855B-35055DDF6374}"/>
    <cellStyle name="Normal 3 19 14 3" xfId="20567" xr:uid="{ABE5439B-32A7-405B-BD8E-B112F441F2B9}"/>
    <cellStyle name="Normal 3 19 14 3 2" xfId="20568" xr:uid="{F370AAFA-82B2-4FF5-B2DC-8DA5E62CAC3C}"/>
    <cellStyle name="Normal 3 19 14 3 3" xfId="20569" xr:uid="{39976A30-BDA3-40D5-AF7A-A2A0E39C1A65}"/>
    <cellStyle name="Normal 3 19 14 4" xfId="20570" xr:uid="{761BB02C-F946-46EC-A459-73BEC17657D6}"/>
    <cellStyle name="Normal 3 19 14 5" xfId="20571" xr:uid="{88DCB18A-229E-4550-A9D4-252CD858C002}"/>
    <cellStyle name="Normal 3 19 15" xfId="20572" xr:uid="{955AD6A4-8652-45AF-B825-BB1274BDCB08}"/>
    <cellStyle name="Normal 3 19 15 2" xfId="20573" xr:uid="{F9B085BC-05BA-4837-8F3B-5306F9CD2C4A}"/>
    <cellStyle name="Normal 3 19 15 2 2" xfId="20574" xr:uid="{F815C794-A8B9-4141-9D56-539BED871650}"/>
    <cellStyle name="Normal 3 19 15 2 3" xfId="20575" xr:uid="{63A58418-44BE-4A50-85F0-59C218A83473}"/>
    <cellStyle name="Normal 3 19 15 3" xfId="20576" xr:uid="{3C7A957A-0D36-49B3-8F84-79F97D382A90}"/>
    <cellStyle name="Normal 3 19 15 3 2" xfId="20577" xr:uid="{85998679-73D7-44E6-8A7E-11647BCC3835}"/>
    <cellStyle name="Normal 3 19 15 3 3" xfId="20578" xr:uid="{6916CD5C-61D4-44F1-AF9D-05197AAB5F4F}"/>
    <cellStyle name="Normal 3 19 15 4" xfId="20579" xr:uid="{CDDC50D3-7B17-4BE6-9FE4-424C0C4A3E8D}"/>
    <cellStyle name="Normal 3 19 15 5" xfId="20580" xr:uid="{13D08996-0772-41FA-A137-26AECACF2190}"/>
    <cellStyle name="Normal 3 19 16" xfId="20581" xr:uid="{5AA48BC0-4C12-4B73-A246-885AC571803C}"/>
    <cellStyle name="Normal 3 19 16 2" xfId="20582" xr:uid="{842CF603-C7CD-408D-9E17-AB9947D7F8A6}"/>
    <cellStyle name="Normal 3 19 16 2 2" xfId="20583" xr:uid="{DF685A4F-F1B2-4487-93DB-3B2CECF7F6C1}"/>
    <cellStyle name="Normal 3 19 16 2 3" xfId="20584" xr:uid="{668B22E4-2B8E-403B-A671-D238010EA610}"/>
    <cellStyle name="Normal 3 19 16 3" xfId="20585" xr:uid="{28C9B798-CE63-4960-BE0E-9AB04D6303D8}"/>
    <cellStyle name="Normal 3 19 16 3 2" xfId="20586" xr:uid="{582675BD-F1AC-4161-AB07-CD8027BE4764}"/>
    <cellStyle name="Normal 3 19 16 3 3" xfId="20587" xr:uid="{C1EA127F-52BB-4534-BBF8-4D44E86559FA}"/>
    <cellStyle name="Normal 3 19 16 4" xfId="20588" xr:uid="{936265DB-E63B-445A-82AF-F0458B9A9BC1}"/>
    <cellStyle name="Normal 3 19 16 5" xfId="20589" xr:uid="{F5077D2A-AF29-4283-9E63-D46BD7B56BFE}"/>
    <cellStyle name="Normal 3 19 17" xfId="20590" xr:uid="{2B673DD7-C7CC-4899-BBCB-692D05C02ED3}"/>
    <cellStyle name="Normal 3 19 17 2" xfId="20591" xr:uid="{C1D0416C-7E52-4FAB-9A8B-B7D4DBDA64C9}"/>
    <cellStyle name="Normal 3 19 17 2 2" xfId="20592" xr:uid="{90747B30-5B02-4F1C-8CEB-03C5B256BCB9}"/>
    <cellStyle name="Normal 3 19 17 2 3" xfId="20593" xr:uid="{45929403-5919-4F75-948D-993A14D7752B}"/>
    <cellStyle name="Normal 3 19 17 3" xfId="20594" xr:uid="{4CC8D9C2-0E25-427E-A7E2-9F3D9F82D95F}"/>
    <cellStyle name="Normal 3 19 17 3 2" xfId="20595" xr:uid="{60B34AFB-6F73-466E-8EB9-165B58363383}"/>
    <cellStyle name="Normal 3 19 17 3 3" xfId="20596" xr:uid="{4BC0AB01-69D8-4F86-BED0-38296DF5B7F1}"/>
    <cellStyle name="Normal 3 19 17 4" xfId="20597" xr:uid="{BBE21931-574E-4D6E-9214-1F2C0C875B1F}"/>
    <cellStyle name="Normal 3 19 17 5" xfId="20598" xr:uid="{F551B608-655F-4546-B0D1-5A3C898D4EBB}"/>
    <cellStyle name="Normal 3 19 18" xfId="20599" xr:uid="{42290552-9FB6-4728-903A-86C7E19EC7E0}"/>
    <cellStyle name="Normal 3 19 18 2" xfId="20600" xr:uid="{5F697EF3-D72C-4708-A9AC-C4A6560DFEBC}"/>
    <cellStyle name="Normal 3 19 18 2 2" xfId="20601" xr:uid="{79AC1295-8DDE-49D6-A1F8-0B5FEDF3FD0A}"/>
    <cellStyle name="Normal 3 19 18 2 3" xfId="20602" xr:uid="{C479D187-78B3-4FC5-BA82-250E17A78751}"/>
    <cellStyle name="Normal 3 19 18 3" xfId="20603" xr:uid="{75B7BAF4-E8F8-4B2E-9629-21EBEF03A091}"/>
    <cellStyle name="Normal 3 19 18 3 2" xfId="20604" xr:uid="{BA9CC86F-A1DD-4417-B882-1263F19013A8}"/>
    <cellStyle name="Normal 3 19 18 3 3" xfId="20605" xr:uid="{5F0C332B-4664-4595-95E1-D74E45B9B814}"/>
    <cellStyle name="Normal 3 19 18 4" xfId="20606" xr:uid="{18BE5ED3-8734-4E3A-B4A1-67DEBE1E800B}"/>
    <cellStyle name="Normal 3 19 18 5" xfId="20607" xr:uid="{417590DA-CE8A-43EC-9ABF-BD12914C3171}"/>
    <cellStyle name="Normal 3 19 19" xfId="20608" xr:uid="{BF1761A9-9BAB-4654-B1A6-392A1AF4449E}"/>
    <cellStyle name="Normal 3 19 19 2" xfId="20609" xr:uid="{95DA1F9C-0FFF-4FD9-A36F-7C13D8AB7E37}"/>
    <cellStyle name="Normal 3 19 19 2 2" xfId="20610" xr:uid="{4B43C8CE-C15F-431B-A45C-2B6D53F74DE1}"/>
    <cellStyle name="Normal 3 19 19 2 3" xfId="20611" xr:uid="{49FDF67B-2AC7-4558-9402-90CBA7F660F8}"/>
    <cellStyle name="Normal 3 19 19 3" xfId="20612" xr:uid="{CB8238B0-CF72-4D7A-90D5-414A1D72E73A}"/>
    <cellStyle name="Normal 3 19 19 3 2" xfId="20613" xr:uid="{370628E1-9DF4-4A69-A681-6A4B451B5E49}"/>
    <cellStyle name="Normal 3 19 19 3 3" xfId="20614" xr:uid="{358F242E-D81F-4CA1-886D-6DCFA3F8D1A2}"/>
    <cellStyle name="Normal 3 19 19 4" xfId="20615" xr:uid="{C1A42F14-9B13-4C44-94FB-D0C1BB23DE1A}"/>
    <cellStyle name="Normal 3 19 19 5" xfId="20616" xr:uid="{43EE6ACB-D153-4304-BE27-3EDC34329D02}"/>
    <cellStyle name="Normal 3 19 2" xfId="20617" xr:uid="{2792FDCC-E34D-4B35-A6EE-6C7AE3A92D1B}"/>
    <cellStyle name="Normal 3 19 2 2" xfId="20618" xr:uid="{9938AA4D-1279-4CAB-9DE4-2D13669DAC94}"/>
    <cellStyle name="Normal 3 19 2 2 2" xfId="20619" xr:uid="{D69B8B80-C225-4ADA-B8B6-405061FAA144}"/>
    <cellStyle name="Normal 3 19 2 2 3" xfId="20620" xr:uid="{28A0EF00-61B1-4539-B4A7-CE4E195AD1AC}"/>
    <cellStyle name="Normal 3 19 2 3" xfId="20621" xr:uid="{C68EB093-ADFC-4F3A-ABD4-FFE5E872913E}"/>
    <cellStyle name="Normal 3 19 2 3 2" xfId="20622" xr:uid="{770C3B50-8600-4E61-A0C2-3A3F5E592750}"/>
    <cellStyle name="Normal 3 19 2 3 3" xfId="20623" xr:uid="{CA3045CD-61F6-4B58-A339-D13B5AB7D27C}"/>
    <cellStyle name="Normal 3 19 2 4" xfId="20624" xr:uid="{E7A10C64-7362-4269-B881-E4664E0D6D39}"/>
    <cellStyle name="Normal 3 19 2 5" xfId="20625" xr:uid="{BE85FEAF-276E-48D8-8656-E1C4C500B48B}"/>
    <cellStyle name="Normal 3 19 20" xfId="20626" xr:uid="{0AB0FFF5-2926-42CB-BAC3-2D4ED7106E63}"/>
    <cellStyle name="Normal 3 19 20 2" xfId="20627" xr:uid="{1A3CBC7F-E362-4C33-A187-A6B8E080E5B2}"/>
    <cellStyle name="Normal 3 19 20 2 2" xfId="20628" xr:uid="{72C53CC2-431C-49CC-96A3-186A81E518E6}"/>
    <cellStyle name="Normal 3 19 20 2 3" xfId="20629" xr:uid="{E43BB800-93B0-4084-B9A5-68B95E6EDDC9}"/>
    <cellStyle name="Normal 3 19 20 3" xfId="20630" xr:uid="{2B302026-A416-4D5D-BF9A-FFEAD8C4282F}"/>
    <cellStyle name="Normal 3 19 20 3 2" xfId="20631" xr:uid="{9D45BEBD-04DE-451F-AF22-DD84B15060A7}"/>
    <cellStyle name="Normal 3 19 20 3 3" xfId="20632" xr:uid="{FF9307AF-98D3-43BE-A9AC-5EA75C9461E3}"/>
    <cellStyle name="Normal 3 19 20 4" xfId="20633" xr:uid="{7A457DB5-3B05-4189-8C25-8B3D71B8DAEE}"/>
    <cellStyle name="Normal 3 19 20 5" xfId="20634" xr:uid="{2022B226-08D4-4301-ACD6-8B21119F85AA}"/>
    <cellStyle name="Normal 3 19 21" xfId="20635" xr:uid="{75C7E03B-40CD-4E75-9FB9-B37763C932F4}"/>
    <cellStyle name="Normal 3 19 21 2" xfId="20636" xr:uid="{1DBF4DA8-7059-419E-A783-D510646F2E6E}"/>
    <cellStyle name="Normal 3 19 21 2 2" xfId="20637" xr:uid="{4DB3206A-D8D0-438F-AEFA-4038F85B0185}"/>
    <cellStyle name="Normal 3 19 21 2 3" xfId="20638" xr:uid="{AE8C1682-2256-4977-988A-CB2C6B01F975}"/>
    <cellStyle name="Normal 3 19 21 3" xfId="20639" xr:uid="{90CEF413-8E36-4B8B-87A2-4350604AF6F1}"/>
    <cellStyle name="Normal 3 19 21 3 2" xfId="20640" xr:uid="{09646D79-0373-4E08-88B9-03139640F7B1}"/>
    <cellStyle name="Normal 3 19 21 3 3" xfId="20641" xr:uid="{D8AE9DC1-A3E6-4786-8D9C-20743E4FBCB4}"/>
    <cellStyle name="Normal 3 19 21 4" xfId="20642" xr:uid="{70BA1C8D-AA1B-4CCC-9609-088969C0348B}"/>
    <cellStyle name="Normal 3 19 21 5" xfId="20643" xr:uid="{21DBD668-D1A2-41DF-A622-9B80A3C35DF5}"/>
    <cellStyle name="Normal 3 19 22" xfId="20644" xr:uid="{A637446B-5721-4307-8D03-F6947A5BB4E5}"/>
    <cellStyle name="Normal 3 19 22 2" xfId="20645" xr:uid="{2EF8AF7E-0511-4C32-B2CF-9F844E934FB9}"/>
    <cellStyle name="Normal 3 19 22 2 2" xfId="20646" xr:uid="{C3870095-865F-46DD-8D5B-31122B63756D}"/>
    <cellStyle name="Normal 3 19 22 2 3" xfId="20647" xr:uid="{2A762B7D-83DC-43CB-94BB-15C033A55C35}"/>
    <cellStyle name="Normal 3 19 22 3" xfId="20648" xr:uid="{FFABD198-C011-4163-AA3A-FAF38E8FA473}"/>
    <cellStyle name="Normal 3 19 22 3 2" xfId="20649" xr:uid="{A3384C97-4F9E-4DDD-A05C-013DF1C3764B}"/>
    <cellStyle name="Normal 3 19 22 3 3" xfId="20650" xr:uid="{41D23089-9C6F-4993-B886-B26C6E399BB5}"/>
    <cellStyle name="Normal 3 19 22 4" xfId="20651" xr:uid="{7FA20423-68E0-4765-B25C-3384EFABC76F}"/>
    <cellStyle name="Normal 3 19 22 5" xfId="20652" xr:uid="{E4E47CAA-628E-423C-BA0B-734F61061DAA}"/>
    <cellStyle name="Normal 3 19 23" xfId="20653" xr:uid="{E8218A83-C724-49CC-BA36-4AB1CCDE0D47}"/>
    <cellStyle name="Normal 3 19 23 2" xfId="20654" xr:uid="{47A2FF29-7331-4739-8F13-C652A6CE5DAB}"/>
    <cellStyle name="Normal 3 19 23 2 2" xfId="20655" xr:uid="{45BB0F69-AA79-4B27-B4CA-BD9BD4B53070}"/>
    <cellStyle name="Normal 3 19 23 2 3" xfId="20656" xr:uid="{BD49BD8B-F8ED-474F-9E94-290CD036C557}"/>
    <cellStyle name="Normal 3 19 23 3" xfId="20657" xr:uid="{7E18643D-40BA-482A-BA0E-EB7846F46E70}"/>
    <cellStyle name="Normal 3 19 23 3 2" xfId="20658" xr:uid="{EFA69F32-ADFD-480A-A901-5B0A8805A308}"/>
    <cellStyle name="Normal 3 19 23 3 3" xfId="20659" xr:uid="{F0845125-E2F0-4374-8F01-1A5E3F543CB7}"/>
    <cellStyle name="Normal 3 19 23 4" xfId="20660" xr:uid="{32AC9143-BC6F-40E4-8F6C-98B75EF84C28}"/>
    <cellStyle name="Normal 3 19 23 5" xfId="20661" xr:uid="{AC1489C2-0C3D-4A7A-8758-A3A08B555EBF}"/>
    <cellStyle name="Normal 3 19 24" xfId="20662" xr:uid="{EEDE8E02-3104-4EF6-AFB5-3B811E7CF5E8}"/>
    <cellStyle name="Normal 3 19 24 2" xfId="20663" xr:uid="{F0455336-CD99-49AE-A9E2-8B27FFA9864D}"/>
    <cellStyle name="Normal 3 19 24 3" xfId="20664" xr:uid="{49FFA6FA-A4B6-49AD-989D-587541279A05}"/>
    <cellStyle name="Normal 3 19 25" xfId="20665" xr:uid="{517D671F-3740-44E2-B421-0ED1F34270FA}"/>
    <cellStyle name="Normal 3 19 25 2" xfId="20666" xr:uid="{F9B3A95F-F2E3-4C48-B5C7-EC1385F0964C}"/>
    <cellStyle name="Normal 3 19 25 3" xfId="20667" xr:uid="{DBF6C8E3-C8B9-4ADE-93CA-63260447B1EF}"/>
    <cellStyle name="Normal 3 19 26" xfId="20668" xr:uid="{6C1802D6-8E89-4EC4-8796-C12A53993A85}"/>
    <cellStyle name="Normal 3 19 27" xfId="20669" xr:uid="{524BD4FB-585D-4CA1-AD0A-354AA571699A}"/>
    <cellStyle name="Normal 3 19 3" xfId="20670" xr:uid="{61607A73-F45E-44BA-A79F-E9FFFFB6967B}"/>
    <cellStyle name="Normal 3 19 3 2" xfId="20671" xr:uid="{BFA69F66-3893-4E93-82FE-CD078D2D87BC}"/>
    <cellStyle name="Normal 3 19 3 2 2" xfId="20672" xr:uid="{932F35A5-C79F-45FD-AB1C-C0B8A56A5C1F}"/>
    <cellStyle name="Normal 3 19 3 2 3" xfId="20673" xr:uid="{36B11A8C-EB3F-4CAA-A148-0B0BFE049529}"/>
    <cellStyle name="Normal 3 19 3 3" xfId="20674" xr:uid="{1C8FEFE4-59F5-409B-8311-756D15135DC5}"/>
    <cellStyle name="Normal 3 19 3 3 2" xfId="20675" xr:uid="{9F62BD78-3723-43C1-A3A4-EB43E314F89F}"/>
    <cellStyle name="Normal 3 19 3 3 3" xfId="20676" xr:uid="{389FC174-27A0-41E0-867D-37106C016D6B}"/>
    <cellStyle name="Normal 3 19 3 4" xfId="20677" xr:uid="{D27D5C34-D134-47AC-A749-62DD7EE6FEF5}"/>
    <cellStyle name="Normal 3 19 3 5" xfId="20678" xr:uid="{53E464A4-4337-4179-95C1-1DDBDB150482}"/>
    <cellStyle name="Normal 3 19 4" xfId="20679" xr:uid="{01EB2799-3ADB-4718-9A75-0EC7853912F1}"/>
    <cellStyle name="Normal 3 19 4 2" xfId="20680" xr:uid="{FE7F859A-B3C9-4DF1-A875-18DAAA5871F6}"/>
    <cellStyle name="Normal 3 19 4 2 2" xfId="20681" xr:uid="{B569CAAA-FB65-442B-9A9B-DBFCB52C6300}"/>
    <cellStyle name="Normal 3 19 4 2 3" xfId="20682" xr:uid="{893CE793-A74B-4FF8-BFF1-66AD2E685286}"/>
    <cellStyle name="Normal 3 19 4 3" xfId="20683" xr:uid="{D6FDBC4B-A9F5-4DEC-B591-E83CD1E11248}"/>
    <cellStyle name="Normal 3 19 4 3 2" xfId="20684" xr:uid="{79AF88E0-E1DB-49B2-AC16-64E8A4206513}"/>
    <cellStyle name="Normal 3 19 4 3 3" xfId="20685" xr:uid="{4E1435FE-A5F6-4D8A-BB30-728B6DE4A39D}"/>
    <cellStyle name="Normal 3 19 4 4" xfId="20686" xr:uid="{2E1BCE2F-F39B-4205-B003-E9C252395147}"/>
    <cellStyle name="Normal 3 19 4 5" xfId="20687" xr:uid="{3C791B5C-F380-4A74-8DE6-1B682170BE00}"/>
    <cellStyle name="Normal 3 19 5" xfId="20688" xr:uid="{4FAEE1FF-D202-4B08-8042-9D3FA08359A2}"/>
    <cellStyle name="Normal 3 19 5 2" xfId="20689" xr:uid="{8511CBC6-D44E-4E89-B252-FA87A3443C97}"/>
    <cellStyle name="Normal 3 19 5 2 2" xfId="20690" xr:uid="{3A0A2E95-2100-4DCB-B6FB-BE2669C7DB6C}"/>
    <cellStyle name="Normal 3 19 5 2 3" xfId="20691" xr:uid="{0F8917AB-4B84-4B96-A0C0-F2BDE451F5C9}"/>
    <cellStyle name="Normal 3 19 5 3" xfId="20692" xr:uid="{D3A5F94F-2FDB-47AB-9A8E-E9B653C2C79F}"/>
    <cellStyle name="Normal 3 19 5 3 2" xfId="20693" xr:uid="{6A1FA7BA-DD32-465E-97AA-30E7623AD3E5}"/>
    <cellStyle name="Normal 3 19 5 3 3" xfId="20694" xr:uid="{AAC15290-3F9C-45D1-97C3-67C2A7522ED0}"/>
    <cellStyle name="Normal 3 19 5 4" xfId="20695" xr:uid="{E8D80C9E-8126-4E2E-8402-1C072BAA2182}"/>
    <cellStyle name="Normal 3 19 5 5" xfId="20696" xr:uid="{51D0ADE2-F403-497E-BB8A-53E042265772}"/>
    <cellStyle name="Normal 3 19 6" xfId="20697" xr:uid="{1B058CAA-99C2-4C9F-B578-1D5BBA6A8E28}"/>
    <cellStyle name="Normal 3 19 6 2" xfId="20698" xr:uid="{581BC8DB-4E62-423F-83C4-ACC98D941ED8}"/>
    <cellStyle name="Normal 3 19 6 2 2" xfId="20699" xr:uid="{128F88A8-65E1-4BDD-99A3-36A0A98100F0}"/>
    <cellStyle name="Normal 3 19 6 2 3" xfId="20700" xr:uid="{55DE1029-A42F-463F-9EB2-BE4C15DE1DF8}"/>
    <cellStyle name="Normal 3 19 6 3" xfId="20701" xr:uid="{8270D09F-0452-42B2-8237-320E14CDB788}"/>
    <cellStyle name="Normal 3 19 6 3 2" xfId="20702" xr:uid="{106BD3BB-5CA5-47DA-B396-405B5FA219F4}"/>
    <cellStyle name="Normal 3 19 6 3 3" xfId="20703" xr:uid="{C111990C-9470-4FCA-BE61-1CEA20C6E708}"/>
    <cellStyle name="Normal 3 19 6 4" xfId="20704" xr:uid="{95845D32-3A8F-4846-82A6-7C42E1ACAA13}"/>
    <cellStyle name="Normal 3 19 6 5" xfId="20705" xr:uid="{BE843516-D910-4985-A38C-5AF72834214A}"/>
    <cellStyle name="Normal 3 19 7" xfId="20706" xr:uid="{890FB18F-2934-4CB8-BB8F-5EEBD5606CF0}"/>
    <cellStyle name="Normal 3 19 7 2" xfId="20707" xr:uid="{FEEA7D6D-45B7-4F05-A558-02DC26160A98}"/>
    <cellStyle name="Normal 3 19 7 2 2" xfId="20708" xr:uid="{95B07503-5A1E-4BCC-94F8-0A26F4B908F7}"/>
    <cellStyle name="Normal 3 19 7 2 3" xfId="20709" xr:uid="{0BE34BF7-FA4B-4B2E-9285-04D634EDE355}"/>
    <cellStyle name="Normal 3 19 7 3" xfId="20710" xr:uid="{5A9C1AD8-5CA2-4DA8-BB73-A3D937DD1098}"/>
    <cellStyle name="Normal 3 19 7 3 2" xfId="20711" xr:uid="{9DA9D33B-87C0-4450-B9E8-8758BD3D0251}"/>
    <cellStyle name="Normal 3 19 7 3 3" xfId="20712" xr:uid="{9E04A751-3B5D-4965-B378-1E23EE9A798E}"/>
    <cellStyle name="Normal 3 19 7 4" xfId="20713" xr:uid="{AE4006CE-3CEE-4D9A-A977-B76C3FD9133B}"/>
    <cellStyle name="Normal 3 19 7 5" xfId="20714" xr:uid="{9C6E7A65-9375-459B-A4D2-C43F332F476E}"/>
    <cellStyle name="Normal 3 19 8" xfId="20715" xr:uid="{288A3E08-9DF7-45F1-BAB3-F927CB2D2B8C}"/>
    <cellStyle name="Normal 3 19 8 2" xfId="20716" xr:uid="{B3C057E5-5C73-465C-80FB-5FB2D2847173}"/>
    <cellStyle name="Normal 3 19 8 2 2" xfId="20717" xr:uid="{F46CDEEF-F276-4BDF-B116-535E578AF380}"/>
    <cellStyle name="Normal 3 19 8 2 3" xfId="20718" xr:uid="{9B91F781-AEC3-4CAA-8902-E211942DBC5E}"/>
    <cellStyle name="Normal 3 19 8 3" xfId="20719" xr:uid="{F5D02228-E055-47E2-B69C-0C7C008839B6}"/>
    <cellStyle name="Normal 3 19 8 3 2" xfId="20720" xr:uid="{DC8AF623-EEF4-4BDD-BAF1-0B18E851F214}"/>
    <cellStyle name="Normal 3 19 8 3 3" xfId="20721" xr:uid="{17F2DA09-301F-4D54-8A78-21E0A7DD68E4}"/>
    <cellStyle name="Normal 3 19 8 4" xfId="20722" xr:uid="{41F496BE-F542-4B82-9C48-E5F1017D0278}"/>
    <cellStyle name="Normal 3 19 8 5" xfId="20723" xr:uid="{73F9EDFF-9381-4D5C-B790-BF7121C17871}"/>
    <cellStyle name="Normal 3 19 9" xfId="20724" xr:uid="{9C0E3C4C-F098-46DB-9506-014B863C3446}"/>
    <cellStyle name="Normal 3 19 9 2" xfId="20725" xr:uid="{8F02AC46-D4CC-466F-A860-56BCAE405739}"/>
    <cellStyle name="Normal 3 19 9 2 2" xfId="20726" xr:uid="{ADE8085A-C72F-41E6-B38F-DB733A2E295E}"/>
    <cellStyle name="Normal 3 19 9 2 3" xfId="20727" xr:uid="{A60D251E-4AAF-4BB7-8AE0-2220E3E19EBA}"/>
    <cellStyle name="Normal 3 19 9 3" xfId="20728" xr:uid="{14769085-B52A-4E5A-9AA1-368F70B83EE8}"/>
    <cellStyle name="Normal 3 19 9 3 2" xfId="20729" xr:uid="{C6894154-DDA3-4BB4-A6D5-9F8970085497}"/>
    <cellStyle name="Normal 3 19 9 3 3" xfId="20730" xr:uid="{17664D55-8F8B-41F8-B2B4-8540A2C7A479}"/>
    <cellStyle name="Normal 3 19 9 4" xfId="20731" xr:uid="{D539F888-C06C-4210-8032-BF8EC5F77895}"/>
    <cellStyle name="Normal 3 19 9 5" xfId="20732" xr:uid="{7676BB70-85D4-4030-8018-6DD322DAA6E3}"/>
    <cellStyle name="Normal 3 190" xfId="20733" xr:uid="{3C92B572-01D5-4ED1-8B0E-19F6FA215386}"/>
    <cellStyle name="Normal 3 191" xfId="20734" xr:uid="{FE425D83-3B32-4D18-9AA7-C75153FADCE7}"/>
    <cellStyle name="Normal 3 192" xfId="20735" xr:uid="{D393F708-2329-4746-8DEE-2E2DD38CEF2B}"/>
    <cellStyle name="Normal 3 193" xfId="20736" xr:uid="{0988AB73-8A25-4622-9D3D-DD65E2932F3A}"/>
    <cellStyle name="Normal 3 194" xfId="20737" xr:uid="{9426D379-B6FB-45B4-8A80-9FD975FB6589}"/>
    <cellStyle name="Normal 3 195" xfId="20738" xr:uid="{A6090891-28D4-4CEC-AC89-C555D248C852}"/>
    <cellStyle name="Normal 3 196" xfId="20739" xr:uid="{930BFA8A-DBDF-4E73-9C68-41CA889885E3}"/>
    <cellStyle name="Normal 3 197" xfId="20740" xr:uid="{9FE0F374-2544-4C44-A935-D7B638B21698}"/>
    <cellStyle name="Normal 3 198" xfId="20741" xr:uid="{181CE70A-AB8F-4431-8BD6-F0AE049E7831}"/>
    <cellStyle name="Normal 3 198 2" xfId="20742" xr:uid="{037FFD54-781A-40E0-B750-E2B1FC40A3DD}"/>
    <cellStyle name="Normal 3 199" xfId="20743" xr:uid="{F52479FB-5BBF-409B-B850-053738C07CA8}"/>
    <cellStyle name="Normal 3 2" xfId="311" xr:uid="{BFAD107C-85F0-4496-994E-505A82374549}"/>
    <cellStyle name="Normal 3 2 10" xfId="20744" xr:uid="{7635E01A-52B4-4864-986E-8845C1A24D29}"/>
    <cellStyle name="Normal 3 2 10 2" xfId="20745" xr:uid="{00CA6F64-C1FC-4D04-87CE-19CF2063DFFC}"/>
    <cellStyle name="Normal 3 2 10 2 2" xfId="20746" xr:uid="{5832D9EA-02F4-4EE7-8E6A-03C309EC2409}"/>
    <cellStyle name="Normal 3 2 10 2 3" xfId="20747" xr:uid="{E9996CE6-39EB-4CE5-B603-34EF6918DBEF}"/>
    <cellStyle name="Normal 3 2 10 3" xfId="20748" xr:uid="{64603864-A545-4938-BA67-A40283781594}"/>
    <cellStyle name="Normal 3 2 10 3 2" xfId="20749" xr:uid="{CC88E433-E3AB-49A0-B614-8EF75C254FDE}"/>
    <cellStyle name="Normal 3 2 10 3 3" xfId="20750" xr:uid="{165A3130-07AD-4647-9741-DAB633ABF928}"/>
    <cellStyle name="Normal 3 2 10 4" xfId="20751" xr:uid="{7FC580FC-9A5B-47F2-81BC-790B17D0A1A3}"/>
    <cellStyle name="Normal 3 2 10 5" xfId="20752" xr:uid="{66B2DD43-76CB-4A89-8424-A49A7A47D9FB}"/>
    <cellStyle name="Normal 3 2 100" xfId="20753" xr:uid="{33002CA5-5277-4897-B93F-48B3AFD10D44}"/>
    <cellStyle name="Normal 3 2 101" xfId="20754" xr:uid="{485FCF54-C606-4BAA-8DC7-76165CFAAE5B}"/>
    <cellStyle name="Normal 3 2 102" xfId="20755" xr:uid="{CCF9DC89-8367-43C1-88E6-DE161E012B37}"/>
    <cellStyle name="Normal 3 2 103" xfId="20756" xr:uid="{8961C362-88AC-4A31-B40E-F77EDCFDDC3B}"/>
    <cellStyle name="Normal 3 2 104" xfId="20757" xr:uid="{FBFEC295-2D7E-4B22-AE1A-3D0991B4CD91}"/>
    <cellStyle name="Normal 3 2 105" xfId="20758" xr:uid="{2BF0F5DA-4DEB-44F0-ADD9-A478EF469E3A}"/>
    <cellStyle name="Normal 3 2 106" xfId="20759" xr:uid="{07D04188-6399-44E7-9B6C-350FAFA0474E}"/>
    <cellStyle name="Normal 3 2 107" xfId="20760" xr:uid="{A96E91B3-4628-4229-B383-E6541F6152C2}"/>
    <cellStyle name="Normal 3 2 108" xfId="20761" xr:uid="{40E52237-030D-442A-8C15-592D5EEF6B11}"/>
    <cellStyle name="Normal 3 2 109" xfId="20762" xr:uid="{7A379D9F-467D-4355-8157-738B67768198}"/>
    <cellStyle name="Normal 3 2 11" xfId="20763" xr:uid="{C73D1F18-300C-4EDA-84CD-9E43BAE32474}"/>
    <cellStyle name="Normal 3 2 11 10" xfId="20764" xr:uid="{6E0FDFCC-7AE9-4228-A552-0172FBE539F5}"/>
    <cellStyle name="Normal 3 2 11 11" xfId="20765" xr:uid="{97F18D0A-A55F-4AF7-A6D6-657F0A88734D}"/>
    <cellStyle name="Normal 3 2 11 11 2" xfId="20766" xr:uid="{028944A7-FB86-42CF-BC1B-98D0C53A4DC2}"/>
    <cellStyle name="Normal 3 2 11 11 2 2" xfId="20767" xr:uid="{3D4FEA71-99A2-40DB-988E-DB1BDC751051}"/>
    <cellStyle name="Normal 3 2 11 11 2 2 2" xfId="20768" xr:uid="{40129D4C-803F-4EB9-BBF5-33107A6B3169}"/>
    <cellStyle name="Normal 3 2 11 11 2 2 2 2" xfId="20769" xr:uid="{61204EB5-088D-4EE8-A614-C1E4C24ACB56}"/>
    <cellStyle name="Normal 3 2 11 11 2 2 2 2 2" xfId="20770" xr:uid="{8EA5C9C0-9CB2-4E45-BB30-4770B2E02527}"/>
    <cellStyle name="Normal 3 2 11 11 2 2 2 3" xfId="20771" xr:uid="{750023AF-DB07-40B3-9341-0303E289F3E8}"/>
    <cellStyle name="Normal 3 2 11 11 2 2 2 4" xfId="20772" xr:uid="{3C79A8AF-4F7D-41A1-8232-FAE6D13089EF}"/>
    <cellStyle name="Normal 3 2 11 11 2 2 2 5" xfId="20773" xr:uid="{8F3B7950-B577-4BFA-B9BA-297FD4EEAFB9}"/>
    <cellStyle name="Normal 3 2 11 11 2 2 3" xfId="20774" xr:uid="{463E746A-57F8-46E9-9D98-73D0E8EB996C}"/>
    <cellStyle name="Normal 3 2 11 11 2 2 3 2" xfId="20775" xr:uid="{51B702AF-E86B-415D-92DA-CBC67E3D2E59}"/>
    <cellStyle name="Normal 3 2 11 11 2 2 4" xfId="20776" xr:uid="{7671D46E-C1A7-4BD0-B52D-8D36CE8A2DAE}"/>
    <cellStyle name="Normal 3 2 11 11 2 2 5" xfId="20777" xr:uid="{EC82A326-F371-48D7-BD7C-1B5D5591DF14}"/>
    <cellStyle name="Normal 3 2 11 11 2 3" xfId="20778" xr:uid="{8E5031C1-E660-4FE3-85D8-F193420D9A21}"/>
    <cellStyle name="Normal 3 2 11 11 2 4" xfId="20779" xr:uid="{D38DCDB6-2117-4A70-81FC-77A9985863C8}"/>
    <cellStyle name="Normal 3 2 11 11 2 5" xfId="20780" xr:uid="{21B2647C-52DD-44BE-AD1C-5C68D9144E75}"/>
    <cellStyle name="Normal 3 2 11 11 2 6" xfId="20781" xr:uid="{D2F88D7D-1B55-4A14-A232-577F5E371855}"/>
    <cellStyle name="Normal 3 2 11 11 2 6 2" xfId="20782" xr:uid="{35FBF439-4727-4439-9C30-9DA327BF8B74}"/>
    <cellStyle name="Normal 3 2 11 11 2 7" xfId="20783" xr:uid="{FDE4AB62-363D-4F1E-9CC2-15F81DC98221}"/>
    <cellStyle name="Normal 3 2 11 11 2 8" xfId="20784" xr:uid="{27BE9965-C1C0-4C05-B8B0-820045BDC528}"/>
    <cellStyle name="Normal 3 2 11 11 2 9" xfId="20785" xr:uid="{3CB3913A-3BBF-4CE4-819A-4429B41D4E4F}"/>
    <cellStyle name="Normal 3 2 11 11 3" xfId="20786" xr:uid="{CE3F53DE-BDE0-4FEF-A005-5DEFC37277D1}"/>
    <cellStyle name="Normal 3 2 11 11 3 2" xfId="20787" xr:uid="{746364BD-0955-43A8-A34A-E0CCE33C684B}"/>
    <cellStyle name="Normal 3 2 11 11 3 2 2" xfId="20788" xr:uid="{0C167D23-D4BD-4C80-BA9A-9647913504EF}"/>
    <cellStyle name="Normal 3 2 11 11 3 2 2 2" xfId="20789" xr:uid="{A9F34455-B221-4551-BDA2-D06DAA2C25F2}"/>
    <cellStyle name="Normal 3 2 11 11 3 2 3" xfId="20790" xr:uid="{E8CECC63-B674-40F2-83F3-4CD5DDB6D3ED}"/>
    <cellStyle name="Normal 3 2 11 11 3 2 4" xfId="20791" xr:uid="{ACC5A8DD-5CF2-42EF-A44C-182CF25FBC0E}"/>
    <cellStyle name="Normal 3 2 11 11 3 2 5" xfId="20792" xr:uid="{232F439D-0407-4B7E-84CC-135A41C6FBAB}"/>
    <cellStyle name="Normal 3 2 11 11 3 3" xfId="20793" xr:uid="{2685A82E-0367-4581-ABCA-0FE6843BA8E5}"/>
    <cellStyle name="Normal 3 2 11 11 3 3 2" xfId="20794" xr:uid="{EE6910DB-BD72-46B2-9953-3F6DDADC3E18}"/>
    <cellStyle name="Normal 3 2 11 11 3 4" xfId="20795" xr:uid="{6DF282B2-1E2E-47CA-B672-19AA5F97E784}"/>
    <cellStyle name="Normal 3 2 11 11 3 5" xfId="20796" xr:uid="{57796D57-7ECF-43E1-A026-16CE6839A36D}"/>
    <cellStyle name="Normal 3 2 11 11 4" xfId="20797" xr:uid="{1C83FD2A-4111-482C-ACC5-62E3C60E5077}"/>
    <cellStyle name="Normal 3 2 11 11 5" xfId="20798" xr:uid="{E4F0404F-022C-45DD-A374-368DFCF404E6}"/>
    <cellStyle name="Normal 3 2 11 11 6" xfId="20799" xr:uid="{59F8D208-7910-4F73-8D4B-6A79AC2AC894}"/>
    <cellStyle name="Normal 3 2 11 11 6 2" xfId="20800" xr:uid="{E6EEE12A-E16B-4F53-BDE3-D04FA01E7A32}"/>
    <cellStyle name="Normal 3 2 11 11 7" xfId="20801" xr:uid="{AE3DF922-A2FF-43C4-96AC-AE98DB8B11A7}"/>
    <cellStyle name="Normal 3 2 11 11 8" xfId="20802" xr:uid="{80D15D9C-EE61-436E-8A85-C12E064FD8A7}"/>
    <cellStyle name="Normal 3 2 11 11 9" xfId="20803" xr:uid="{B31E54D5-5029-4422-9E95-8EB9107DB0AE}"/>
    <cellStyle name="Normal 3 2 11 12" xfId="20804" xr:uid="{26F607F4-5CD0-427A-8585-6BE0499F5234}"/>
    <cellStyle name="Normal 3 2 11 12 2" xfId="20805" xr:uid="{3148DEE9-D14E-455C-8284-63C911423EAA}"/>
    <cellStyle name="Normal 3 2 11 12 3" xfId="20806" xr:uid="{773AF91D-BDB0-49FD-A33E-3622B9BDA2A0}"/>
    <cellStyle name="Normal 3 2 11 13" xfId="20807" xr:uid="{9A65EEBB-8C3F-4A00-A192-DF4D0B81822E}"/>
    <cellStyle name="Normal 3 2 11 13 2" xfId="20808" xr:uid="{CFE868D1-2A5C-44A9-A50E-D4DAA823AE17}"/>
    <cellStyle name="Normal 3 2 11 13 3" xfId="20809" xr:uid="{E3CB3848-3EED-4C37-8BE5-7288D73EF700}"/>
    <cellStyle name="Normal 3 2 11 14" xfId="20810" xr:uid="{9A211C69-EC26-4484-A3E5-9933012D318B}"/>
    <cellStyle name="Normal 3 2 11 14 2" xfId="20811" xr:uid="{158D99F8-16DA-491F-A177-B898C43966C6}"/>
    <cellStyle name="Normal 3 2 11 14 3" xfId="20812" xr:uid="{42BC5A8A-187F-4024-B765-033834ED7182}"/>
    <cellStyle name="Normal 3 2 11 15" xfId="20813" xr:uid="{2A643E4C-0B95-4F4D-BC9C-95214E125CDD}"/>
    <cellStyle name="Normal 3 2 11 15 2" xfId="20814" xr:uid="{80F56C60-AAF8-4CBE-BF19-5A5FAF1B74C6}"/>
    <cellStyle name="Normal 3 2 11 15 3" xfId="20815" xr:uid="{B8F7ED29-4CBC-4ACA-A8B2-7899ECEF3A40}"/>
    <cellStyle name="Normal 3 2 11 16" xfId="20816" xr:uid="{781768D9-26BC-4740-BFE2-9938C14BF85E}"/>
    <cellStyle name="Normal 3 2 11 16 2" xfId="20817" xr:uid="{D26E6A5E-AF19-440F-83C8-069B27F511D6}"/>
    <cellStyle name="Normal 3 2 11 16 2 2" xfId="20818" xr:uid="{90072F7B-7F57-49A1-840E-FCC743088546}"/>
    <cellStyle name="Normal 3 2 11 16 2 2 2" xfId="20819" xr:uid="{06C04633-7B81-477C-AF53-9B781176EF81}"/>
    <cellStyle name="Normal 3 2 11 16 2 3" xfId="20820" xr:uid="{301FBC50-1344-416A-98A6-72FFDD803023}"/>
    <cellStyle name="Normal 3 2 11 16 2 4" xfId="20821" xr:uid="{047CE1E4-A066-4C59-96D9-F7CD38EA74C8}"/>
    <cellStyle name="Normal 3 2 11 16 2 5" xfId="20822" xr:uid="{B4A8F1B0-238A-40E0-9325-1A261FA053BF}"/>
    <cellStyle name="Normal 3 2 11 16 3" xfId="20823" xr:uid="{8E2D9351-2EDD-4BBD-9614-FBA51FE6540E}"/>
    <cellStyle name="Normal 3 2 11 16 3 2" xfId="20824" xr:uid="{30747241-D604-4476-826A-C771E9A30A51}"/>
    <cellStyle name="Normal 3 2 11 16 4" xfId="20825" xr:uid="{3665D4C9-87EA-445C-B4D1-68E6CE9A4ED3}"/>
    <cellStyle name="Normal 3 2 11 16 5" xfId="20826" xr:uid="{061D0809-98AD-4C2C-8FCE-D1153049F914}"/>
    <cellStyle name="Normal 3 2 11 17" xfId="20827" xr:uid="{EAF7ED81-B351-442C-8333-667AE419D0BA}"/>
    <cellStyle name="Normal 3 2 11 18" xfId="20828" xr:uid="{7E34BE30-564C-4BDB-A73B-4D0A2923CEA7}"/>
    <cellStyle name="Normal 3 2 11 19" xfId="20829" xr:uid="{017F746E-79D6-49A0-85D1-BC745A7E5511}"/>
    <cellStyle name="Normal 3 2 11 2" xfId="20830" xr:uid="{2F61F9F8-EB92-4725-91D3-278D4CE6C295}"/>
    <cellStyle name="Normal 3 2 11 2 10" xfId="20831" xr:uid="{E90989C2-B39F-4A3A-A12A-EE98E1EF87B3}"/>
    <cellStyle name="Normal 3 2 11 2 11" xfId="20832" xr:uid="{EBD96894-CB11-4BF6-80AF-99E9F406932B}"/>
    <cellStyle name="Normal 3 2 11 2 11 2" xfId="20833" xr:uid="{F5DED635-E14C-4FCB-AE94-5FCD0383C1B1}"/>
    <cellStyle name="Normal 3 2 11 2 11 2 2" xfId="20834" xr:uid="{8DA6754B-8CBB-46C0-B3DB-92A51C29C54E}"/>
    <cellStyle name="Normal 3 2 11 2 11 2 2 2" xfId="20835" xr:uid="{562869B4-B133-40AA-A7A1-BB64180145B5}"/>
    <cellStyle name="Normal 3 2 11 2 11 2 3" xfId="20836" xr:uid="{44E114C6-514E-4E5E-A9AE-7792F3463110}"/>
    <cellStyle name="Normal 3 2 11 2 11 2 4" xfId="20837" xr:uid="{D7AE16FD-D2CA-4EA8-974C-90749EF2FDAB}"/>
    <cellStyle name="Normal 3 2 11 2 11 2 5" xfId="20838" xr:uid="{6F6AD0D0-1C70-4EB9-9DA3-58F80E393306}"/>
    <cellStyle name="Normal 3 2 11 2 11 3" xfId="20839" xr:uid="{92110FBC-0B8A-4D11-BEEE-9F0BEDA9A56C}"/>
    <cellStyle name="Normal 3 2 11 2 11 3 2" xfId="20840" xr:uid="{6CCBF8C7-E822-4DD9-9A81-C70A34D6B889}"/>
    <cellStyle name="Normal 3 2 11 2 11 4" xfId="20841" xr:uid="{5B5E0621-2DDF-4FED-AA2F-BDCE835F3FE9}"/>
    <cellStyle name="Normal 3 2 11 2 11 5" xfId="20842" xr:uid="{B4140C5B-4305-4DF8-A297-C759BBDF7D92}"/>
    <cellStyle name="Normal 3 2 11 2 12" xfId="20843" xr:uid="{67908F33-ADB5-46FE-9493-9C6202C7CD17}"/>
    <cellStyle name="Normal 3 2 11 2 13" xfId="20844" xr:uid="{D9B2D52F-90A6-490C-AD68-83215C80E3DF}"/>
    <cellStyle name="Normal 3 2 11 2 14" xfId="20845" xr:uid="{BDA6F0CD-583C-4E65-961F-56FA09CBF80F}"/>
    <cellStyle name="Normal 3 2 11 2 15" xfId="20846" xr:uid="{2292F900-8B96-4BF3-BA68-881CEE08B3E1}"/>
    <cellStyle name="Normal 3 2 11 2 15 2" xfId="20847" xr:uid="{3FB94CDC-59F9-418A-8C24-4CA71A0004F6}"/>
    <cellStyle name="Normal 3 2 11 2 16" xfId="20848" xr:uid="{F7E0ABBB-E180-4214-86E8-467BA7F6D7DC}"/>
    <cellStyle name="Normal 3 2 11 2 17" xfId="20849" xr:uid="{41D260A6-CE80-450E-B27D-814399CA417F}"/>
    <cellStyle name="Normal 3 2 11 2 18" xfId="20850" xr:uid="{D17305A4-8DFE-4E7F-A63D-A4A42305F7A7}"/>
    <cellStyle name="Normal 3 2 11 2 2" xfId="20851" xr:uid="{698B2922-1A2C-44C3-86A6-00451BC42967}"/>
    <cellStyle name="Normal 3 2 11 2 2 10" xfId="20852" xr:uid="{0C5D0D6E-A573-4BE7-A6DB-9F090D8F5C00}"/>
    <cellStyle name="Normal 3 2 11 2 2 11" xfId="20853" xr:uid="{FE12411C-8F31-4524-AA7A-BAF4FAE7DD52}"/>
    <cellStyle name="Normal 3 2 11 2 2 12" xfId="20854" xr:uid="{7E3EC8A5-91C0-48C4-B693-778D3ACAFBE8}"/>
    <cellStyle name="Normal 3 2 11 2 2 13" xfId="20855" xr:uid="{1184DC63-9034-4CD6-A198-8689D4CD5439}"/>
    <cellStyle name="Normal 3 2 11 2 2 13 2" xfId="20856" xr:uid="{12C370CF-F221-4D05-9D78-CCA8725F3331}"/>
    <cellStyle name="Normal 3 2 11 2 2 14" xfId="20857" xr:uid="{A992D6B6-B90B-4696-9A66-6851BAD4A013}"/>
    <cellStyle name="Normal 3 2 11 2 2 15" xfId="20858" xr:uid="{6C7CF628-FFEF-40D7-AAF7-5C39542FEE40}"/>
    <cellStyle name="Normal 3 2 11 2 2 16" xfId="20859" xr:uid="{254E3236-F82B-4735-8F1F-058E96B1E690}"/>
    <cellStyle name="Normal 3 2 11 2 2 2" xfId="20860" xr:uid="{D0CB8969-E450-4F54-9F2F-A0F50AE308FA}"/>
    <cellStyle name="Normal 3 2 11 2 2 2 10" xfId="20861" xr:uid="{24E19B70-00BB-40DF-B72A-0678E739C14B}"/>
    <cellStyle name="Normal 3 2 11 2 2 2 11" xfId="20862" xr:uid="{BC71896D-F70F-4F57-A9C6-6282B19F6E59}"/>
    <cellStyle name="Normal 3 2 11 2 2 2 12" xfId="20863" xr:uid="{C46D19A1-118C-47CD-84D6-7BBC660D16E0}"/>
    <cellStyle name="Normal 3 2 11 2 2 2 13" xfId="20864" xr:uid="{BAFBEA70-45B5-4D56-BE66-03ED9DB5B230}"/>
    <cellStyle name="Normal 3 2 11 2 2 2 13 2" xfId="20865" xr:uid="{5274493E-82C1-49C1-A70D-DB03E5071308}"/>
    <cellStyle name="Normal 3 2 11 2 2 2 14" xfId="20866" xr:uid="{C261F4EA-574B-44DC-9F16-78D7544209D3}"/>
    <cellStyle name="Normal 3 2 11 2 2 2 15" xfId="20867" xr:uid="{8F804312-B2DA-4B61-A261-932C51BE8A2A}"/>
    <cellStyle name="Normal 3 2 11 2 2 2 16" xfId="20868" xr:uid="{E2BCA66C-1D45-40B9-971F-B574FAE37AB6}"/>
    <cellStyle name="Normal 3 2 11 2 2 2 2" xfId="20869" xr:uid="{5A923937-AD6D-425A-BDAD-84BE4866E993}"/>
    <cellStyle name="Normal 3 2 11 2 2 2 2 10" xfId="20870" xr:uid="{27C21373-2035-4936-B36D-85BCE4E749FC}"/>
    <cellStyle name="Normal 3 2 11 2 2 2 2 11" xfId="20871" xr:uid="{F4D2AE43-5236-44B1-8308-A6CCF2E2F5E1}"/>
    <cellStyle name="Normal 3 2 11 2 2 2 2 12" xfId="20872" xr:uid="{6CBF45D6-DDD9-4227-8E82-BD872EFC750C}"/>
    <cellStyle name="Normal 3 2 11 2 2 2 2 12 2" xfId="20873" xr:uid="{F5F66940-D10B-495B-9539-929E1FC9BDA8}"/>
    <cellStyle name="Normal 3 2 11 2 2 2 2 13" xfId="20874" xr:uid="{0F146FF1-AA0B-4DAF-9B2F-8F53C3586D7B}"/>
    <cellStyle name="Normal 3 2 11 2 2 2 2 14" xfId="20875" xr:uid="{D08A2D4E-60D9-4FAE-835F-5D61B9077ACC}"/>
    <cellStyle name="Normal 3 2 11 2 2 2 2 15" xfId="20876" xr:uid="{2EF12BC2-B340-4A33-BB5C-BFE7F2D3B70A}"/>
    <cellStyle name="Normal 3 2 11 2 2 2 2 2" xfId="20877" xr:uid="{16F74E5E-5E0A-42A7-91B4-910F78FFCE57}"/>
    <cellStyle name="Normal 3 2 11 2 2 2 2 2 2" xfId="20878" xr:uid="{47FB80DD-2FA1-4C9E-BCFC-379F09148017}"/>
    <cellStyle name="Normal 3 2 11 2 2 2 2 2 2 2" xfId="20879" xr:uid="{28040362-7CA2-4801-92C4-9C87914EED50}"/>
    <cellStyle name="Normal 3 2 11 2 2 2 2 2 2 2 2" xfId="20880" xr:uid="{C934C3A1-0FF9-4F07-96B4-D3353E5A3A42}"/>
    <cellStyle name="Normal 3 2 11 2 2 2 2 2 2 2 2 2" xfId="20881" xr:uid="{11B7025D-99F2-4610-AABE-78404480282E}"/>
    <cellStyle name="Normal 3 2 11 2 2 2 2 2 2 2 2 2 2" xfId="20882" xr:uid="{6D828DD8-A2A2-4158-A8E7-63B9948874D2}"/>
    <cellStyle name="Normal 3 2 11 2 2 2 2 2 2 2 2 3" xfId="20883" xr:uid="{62C37D8C-50F0-4A45-B966-4EB5562FD0E6}"/>
    <cellStyle name="Normal 3 2 11 2 2 2 2 2 2 2 2 4" xfId="20884" xr:uid="{C46B5EAF-2596-4DD6-8878-18F93F4513D0}"/>
    <cellStyle name="Normal 3 2 11 2 2 2 2 2 2 2 2 5" xfId="20885" xr:uid="{F92A2DC6-8795-4DC4-8329-905E733E54BD}"/>
    <cellStyle name="Normal 3 2 11 2 2 2 2 2 2 2 3" xfId="20886" xr:uid="{4220CAE4-FF66-4AF8-A698-0678F4E71778}"/>
    <cellStyle name="Normal 3 2 11 2 2 2 2 2 2 2 3 2" xfId="20887" xr:uid="{77252409-7CE6-4F49-B0E5-A508A2528D42}"/>
    <cellStyle name="Normal 3 2 11 2 2 2 2 2 2 2 4" xfId="20888" xr:uid="{EF0E1F6D-9239-4D18-AC29-23F2C3249F18}"/>
    <cellStyle name="Normal 3 2 11 2 2 2 2 2 2 2 5" xfId="20889" xr:uid="{3DE2A27D-D2A5-44E9-A0F6-77561AF85E6C}"/>
    <cellStyle name="Normal 3 2 11 2 2 2 2 2 2 3" xfId="20890" xr:uid="{CB07003F-A0A7-4268-9194-79BC0D7281F7}"/>
    <cellStyle name="Normal 3 2 11 2 2 2 2 2 2 4" xfId="20891" xr:uid="{507672C2-DFB3-4ED2-97F2-288500526D69}"/>
    <cellStyle name="Normal 3 2 11 2 2 2 2 2 2 5" xfId="20892" xr:uid="{BA53FB3C-6EBE-4744-887C-3B94A544D496}"/>
    <cellStyle name="Normal 3 2 11 2 2 2 2 2 2 6" xfId="20893" xr:uid="{FA8AA59F-BD31-4FA3-95ED-A3CECF1B18BC}"/>
    <cellStyle name="Normal 3 2 11 2 2 2 2 2 2 6 2" xfId="20894" xr:uid="{9F2FEA6C-C363-4BE5-96E7-B84618A6046C}"/>
    <cellStyle name="Normal 3 2 11 2 2 2 2 2 2 7" xfId="20895" xr:uid="{D29BA58B-4800-451F-9510-BD4D3FB184FC}"/>
    <cellStyle name="Normal 3 2 11 2 2 2 2 2 2 8" xfId="20896" xr:uid="{1D893230-A641-476D-AB18-FA9F82265402}"/>
    <cellStyle name="Normal 3 2 11 2 2 2 2 2 2 9" xfId="20897" xr:uid="{24D8CC1D-7D13-47A7-A1AD-769EC8FB3816}"/>
    <cellStyle name="Normal 3 2 11 2 2 2 2 2 3" xfId="20898" xr:uid="{4809582E-ED97-4161-8920-D479A4CF822F}"/>
    <cellStyle name="Normal 3 2 11 2 2 2 2 2 3 2" xfId="20899" xr:uid="{B5C36262-E063-4931-B793-78E6DED620B0}"/>
    <cellStyle name="Normal 3 2 11 2 2 2 2 2 3 2 2" xfId="20900" xr:uid="{512657B6-CE17-43F5-9ECA-FF744E20CFF8}"/>
    <cellStyle name="Normal 3 2 11 2 2 2 2 2 3 2 2 2" xfId="20901" xr:uid="{03254C8A-D6EB-4677-B308-CAB75E665DCC}"/>
    <cellStyle name="Normal 3 2 11 2 2 2 2 2 3 2 3" xfId="20902" xr:uid="{F3F92F87-CD99-43E6-BFDA-2332813733A4}"/>
    <cellStyle name="Normal 3 2 11 2 2 2 2 2 3 2 4" xfId="20903" xr:uid="{6D4C9988-72D4-4D10-AD3F-1B4E1F4BEF74}"/>
    <cellStyle name="Normal 3 2 11 2 2 2 2 2 3 2 5" xfId="20904" xr:uid="{7239802A-843B-4727-9903-AB04A2E1009B}"/>
    <cellStyle name="Normal 3 2 11 2 2 2 2 2 3 3" xfId="20905" xr:uid="{20863D04-253E-4821-A1A0-0A3A49CC0AE5}"/>
    <cellStyle name="Normal 3 2 11 2 2 2 2 2 3 3 2" xfId="20906" xr:uid="{F935504A-4245-461B-84C8-4CA620EF2812}"/>
    <cellStyle name="Normal 3 2 11 2 2 2 2 2 3 4" xfId="20907" xr:uid="{21E1A44A-E437-4F8D-BDED-6306B8B6A35D}"/>
    <cellStyle name="Normal 3 2 11 2 2 2 2 2 3 5" xfId="20908" xr:uid="{7DE315C9-12DE-4E26-A504-6340FEA78477}"/>
    <cellStyle name="Normal 3 2 11 2 2 2 2 2 4" xfId="20909" xr:uid="{566F0FF6-2852-4D1A-853A-B39C8FF424AF}"/>
    <cellStyle name="Normal 3 2 11 2 2 2 2 2 5" xfId="20910" xr:uid="{8A28478C-D4C4-4037-B1E4-CBD02A0BD489}"/>
    <cellStyle name="Normal 3 2 11 2 2 2 2 2 6" xfId="20911" xr:uid="{7251FE31-69AE-4518-B2C4-7B4F206ED9E4}"/>
    <cellStyle name="Normal 3 2 11 2 2 2 2 2 6 2" xfId="20912" xr:uid="{F11F1F52-BFEB-4F94-ADE9-0BD97E9A9990}"/>
    <cellStyle name="Normal 3 2 11 2 2 2 2 2 7" xfId="20913" xr:uid="{30D21E14-3C3F-4E4B-83E1-CE820E845B5A}"/>
    <cellStyle name="Normal 3 2 11 2 2 2 2 2 8" xfId="20914" xr:uid="{CDB3040F-5FFB-4E08-AC33-E9A174CB7CE9}"/>
    <cellStyle name="Normal 3 2 11 2 2 2 2 2 9" xfId="20915" xr:uid="{A44ED656-C414-4FCA-AEBA-3111649773AC}"/>
    <cellStyle name="Normal 3 2 11 2 2 2 2 3" xfId="20916" xr:uid="{0DE4D7B2-ACE1-47FD-8B2D-CE08427AB381}"/>
    <cellStyle name="Normal 3 2 11 2 2 2 2 3 2" xfId="20917" xr:uid="{08A49B23-3F6A-4C29-95E9-8CC52C647620}"/>
    <cellStyle name="Normal 3 2 11 2 2 2 2 3 3" xfId="20918" xr:uid="{D61E1174-BB68-48EE-AF49-5BED99E7822A}"/>
    <cellStyle name="Normal 3 2 11 2 2 2 2 4" xfId="20919" xr:uid="{C5391B1E-7E29-4E31-9807-F1740EFF5D74}"/>
    <cellStyle name="Normal 3 2 11 2 2 2 2 4 2" xfId="20920" xr:uid="{5A27FD39-2D08-4ED9-8E95-0BA92C394EE7}"/>
    <cellStyle name="Normal 3 2 11 2 2 2 2 4 3" xfId="20921" xr:uid="{DB5FA44B-0DD1-4D43-BD2D-957CB41389E4}"/>
    <cellStyle name="Normal 3 2 11 2 2 2 2 5" xfId="20922" xr:uid="{095B956A-376A-47A6-BE44-822ECC63720D}"/>
    <cellStyle name="Normal 3 2 11 2 2 2 2 5 2" xfId="20923" xr:uid="{803E1A1E-9354-44E8-A81E-425D23CA9368}"/>
    <cellStyle name="Normal 3 2 11 2 2 2 2 5 3" xfId="20924" xr:uid="{6B10787B-10B1-4E79-96EB-C15496E78D88}"/>
    <cellStyle name="Normal 3 2 11 2 2 2 2 6" xfId="20925" xr:uid="{42C4CA04-A2AB-4C8B-850E-C66D74FDA792}"/>
    <cellStyle name="Normal 3 2 11 2 2 2 2 6 2" xfId="20926" xr:uid="{E1765F27-98F1-4E2F-9056-9DD167E81BE3}"/>
    <cellStyle name="Normal 3 2 11 2 2 2 2 6 3" xfId="20927" xr:uid="{217C5E02-C15A-44B0-9C70-0BA05FB0C83E}"/>
    <cellStyle name="Normal 3 2 11 2 2 2 2 7" xfId="20928" xr:uid="{C9032654-2EB6-41D7-B1F8-0D6EFF12DFC7}"/>
    <cellStyle name="Normal 3 2 11 2 2 2 2 7 2" xfId="20929" xr:uid="{081CC681-36A8-44C2-AEAD-CD76C45E755A}"/>
    <cellStyle name="Normal 3 2 11 2 2 2 2 7 3" xfId="20930" xr:uid="{7D821895-D259-41E3-9060-0818E81BF90A}"/>
    <cellStyle name="Normal 3 2 11 2 2 2 2 8" xfId="20931" xr:uid="{C4C15DC8-2071-459F-A7DB-24B7CC9B798B}"/>
    <cellStyle name="Normal 3 2 11 2 2 2 2 8 2" xfId="20932" xr:uid="{FE41AA16-A359-40E5-AF1A-87C444E08FBA}"/>
    <cellStyle name="Normal 3 2 11 2 2 2 2 8 2 2" xfId="20933" xr:uid="{3FF59EFB-1F88-4A00-BDC8-4FE61F99B352}"/>
    <cellStyle name="Normal 3 2 11 2 2 2 2 8 2 2 2" xfId="20934" xr:uid="{12B13517-ECBD-449F-B944-02F19D6AE74E}"/>
    <cellStyle name="Normal 3 2 11 2 2 2 2 8 2 3" xfId="20935" xr:uid="{A8E67780-16B4-455F-9B24-5E030E422BB4}"/>
    <cellStyle name="Normal 3 2 11 2 2 2 2 8 2 4" xfId="20936" xr:uid="{530F398C-DF33-4B58-A896-1306D6337DCA}"/>
    <cellStyle name="Normal 3 2 11 2 2 2 2 8 2 5" xfId="20937" xr:uid="{40629471-E817-4E7D-97D0-FB8A98BA4883}"/>
    <cellStyle name="Normal 3 2 11 2 2 2 2 8 3" xfId="20938" xr:uid="{DF5B85D4-700F-48D6-944F-F4CB6B140B5F}"/>
    <cellStyle name="Normal 3 2 11 2 2 2 2 8 3 2" xfId="20939" xr:uid="{44181E95-BF4A-4B7A-B3F6-151D8B0AED3B}"/>
    <cellStyle name="Normal 3 2 11 2 2 2 2 8 4" xfId="20940" xr:uid="{AC205F20-101E-4333-91B9-9DF50DE92BA7}"/>
    <cellStyle name="Normal 3 2 11 2 2 2 2 8 5" xfId="20941" xr:uid="{9746D96D-DF43-4088-ADF2-D951E0A22BC9}"/>
    <cellStyle name="Normal 3 2 11 2 2 2 2 9" xfId="20942" xr:uid="{BD224FF1-7A4D-4296-AA01-D12A2A9246C8}"/>
    <cellStyle name="Normal 3 2 11 2 2 2 3" xfId="20943" xr:uid="{A3FBFBCB-9CA0-4920-ADEF-B151834B67A8}"/>
    <cellStyle name="Normal 3 2 11 2 2 2 3 2" xfId="20944" xr:uid="{A0FA1A2B-58A2-49AE-99F0-34CDB54D3FFE}"/>
    <cellStyle name="Normal 3 2 11 2 2 2 3 3" xfId="20945" xr:uid="{35336B5A-3FB6-47D4-B5CE-E191CFDF2236}"/>
    <cellStyle name="Normal 3 2 11 2 2 2 4" xfId="20946" xr:uid="{5D32D7F6-7D6E-45BB-AD67-BD95BB9B00BE}"/>
    <cellStyle name="Normal 3 2 11 2 2 2 4 2" xfId="20947" xr:uid="{973F2137-84AB-45E2-A1E8-592F36AC9086}"/>
    <cellStyle name="Normal 3 2 11 2 2 2 4 2 2" xfId="20948" xr:uid="{F08DA3D1-8070-41A7-AA6B-A2EE4B8F0D0C}"/>
    <cellStyle name="Normal 3 2 11 2 2 2 4 2 2 2" xfId="20949" xr:uid="{B2A70358-61BD-4556-8ED5-E94CA3508C4F}"/>
    <cellStyle name="Normal 3 2 11 2 2 2 4 2 2 2 2" xfId="20950" xr:uid="{9B711F1C-39EC-4216-8961-09BD45132B91}"/>
    <cellStyle name="Normal 3 2 11 2 2 2 4 2 2 2 2 2" xfId="20951" xr:uid="{491DE7B5-EE26-4306-A5C3-22647B95EFF7}"/>
    <cellStyle name="Normal 3 2 11 2 2 2 4 2 2 2 3" xfId="20952" xr:uid="{EBC75B33-E474-40BD-B9FD-FA20A10FD2A3}"/>
    <cellStyle name="Normal 3 2 11 2 2 2 4 2 2 2 4" xfId="20953" xr:uid="{45AD7549-2AF6-42C5-9FFF-46444326C53A}"/>
    <cellStyle name="Normal 3 2 11 2 2 2 4 2 2 2 5" xfId="20954" xr:uid="{E125DDCC-88D6-478E-83C4-58D7907301C6}"/>
    <cellStyle name="Normal 3 2 11 2 2 2 4 2 2 3" xfId="20955" xr:uid="{5213CD47-3088-4536-9138-D4E83F4A5875}"/>
    <cellStyle name="Normal 3 2 11 2 2 2 4 2 2 3 2" xfId="20956" xr:uid="{E7C6A671-8E11-4D5D-B305-0A4D615B7095}"/>
    <cellStyle name="Normal 3 2 11 2 2 2 4 2 2 4" xfId="20957" xr:uid="{1577905B-1D76-4D00-B8B0-0AD7D8325F31}"/>
    <cellStyle name="Normal 3 2 11 2 2 2 4 2 2 5" xfId="20958" xr:uid="{8031C5C6-1453-484F-A04C-D322C103EAB6}"/>
    <cellStyle name="Normal 3 2 11 2 2 2 4 2 3" xfId="20959" xr:uid="{CA0F8BCA-46E5-462A-ACF0-4440E8632C63}"/>
    <cellStyle name="Normal 3 2 11 2 2 2 4 2 4" xfId="20960" xr:uid="{5F61C0C1-A213-41DE-A718-EB1CB028A893}"/>
    <cellStyle name="Normal 3 2 11 2 2 2 4 2 5" xfId="20961" xr:uid="{5F0D0249-0850-4A36-AB29-CB4EA6CDDCA8}"/>
    <cellStyle name="Normal 3 2 11 2 2 2 4 2 6" xfId="20962" xr:uid="{550AD9D7-3A30-43DA-B91E-9F32161EEE0C}"/>
    <cellStyle name="Normal 3 2 11 2 2 2 4 2 6 2" xfId="20963" xr:uid="{B078F1D0-8971-442A-8477-FDA61B2B032B}"/>
    <cellStyle name="Normal 3 2 11 2 2 2 4 2 7" xfId="20964" xr:uid="{722C065F-E5A2-403F-9656-DB73CE59AFB4}"/>
    <cellStyle name="Normal 3 2 11 2 2 2 4 2 8" xfId="20965" xr:uid="{C2810AE1-1850-4FEA-B761-44AC8B2FC68F}"/>
    <cellStyle name="Normal 3 2 11 2 2 2 4 2 9" xfId="20966" xr:uid="{BD7A4AD8-9271-44ED-AB79-C6FA6E68B7D6}"/>
    <cellStyle name="Normal 3 2 11 2 2 2 4 3" xfId="20967" xr:uid="{7C594EB9-1940-4746-91F4-0E3E4AE70FA7}"/>
    <cellStyle name="Normal 3 2 11 2 2 2 4 3 2" xfId="20968" xr:uid="{8EDE1B98-B9E3-4184-BD0E-D1BB63434905}"/>
    <cellStyle name="Normal 3 2 11 2 2 2 4 3 2 2" xfId="20969" xr:uid="{89ABD8FD-6CB5-4F97-9363-D6E91749CD36}"/>
    <cellStyle name="Normal 3 2 11 2 2 2 4 3 2 2 2" xfId="20970" xr:uid="{64F62B79-38AE-4773-B246-A569EB8AA80A}"/>
    <cellStyle name="Normal 3 2 11 2 2 2 4 3 2 3" xfId="20971" xr:uid="{9FF86AB0-1A53-4375-8CD2-847E8EB5E186}"/>
    <cellStyle name="Normal 3 2 11 2 2 2 4 3 2 4" xfId="20972" xr:uid="{54B47C5E-31B3-4877-8C0E-1430505C05A6}"/>
    <cellStyle name="Normal 3 2 11 2 2 2 4 3 2 5" xfId="20973" xr:uid="{AC51F175-1E03-4E46-9AA1-7238FCBA6FDC}"/>
    <cellStyle name="Normal 3 2 11 2 2 2 4 3 3" xfId="20974" xr:uid="{3DDD1A19-7426-45EE-8FCD-875672EF8C15}"/>
    <cellStyle name="Normal 3 2 11 2 2 2 4 3 3 2" xfId="20975" xr:uid="{9BB2BDEE-64E8-4289-947D-8D926E22197C}"/>
    <cellStyle name="Normal 3 2 11 2 2 2 4 3 4" xfId="20976" xr:uid="{A4066E16-57C9-4CF6-AB21-EE9B038521A2}"/>
    <cellStyle name="Normal 3 2 11 2 2 2 4 3 5" xfId="20977" xr:uid="{7B64524A-51D5-4BB1-B6EB-2C31784F6DF7}"/>
    <cellStyle name="Normal 3 2 11 2 2 2 4 4" xfId="20978" xr:uid="{7A6BA4E2-E5E3-4BCB-8A9C-21BF1D4F4A3F}"/>
    <cellStyle name="Normal 3 2 11 2 2 2 4 5" xfId="20979" xr:uid="{8B336EB8-37D9-4618-B024-97646291CD13}"/>
    <cellStyle name="Normal 3 2 11 2 2 2 4 6" xfId="20980" xr:uid="{36399BA0-770A-4EDB-93B8-9056AB5A4F77}"/>
    <cellStyle name="Normal 3 2 11 2 2 2 4 6 2" xfId="20981" xr:uid="{9F3C5769-A461-47DF-BB65-386DFEC042D7}"/>
    <cellStyle name="Normal 3 2 11 2 2 2 4 7" xfId="20982" xr:uid="{8593333D-ACC3-42E9-A55E-7BF5014A3BEB}"/>
    <cellStyle name="Normal 3 2 11 2 2 2 4 8" xfId="20983" xr:uid="{958DE09C-AB9E-48FD-A1DF-40351E896E9D}"/>
    <cellStyle name="Normal 3 2 11 2 2 2 4 9" xfId="20984" xr:uid="{87880AC1-5CCD-4358-940F-1F6A8B00FC29}"/>
    <cellStyle name="Normal 3 2 11 2 2 2 5" xfId="20985" xr:uid="{24688752-8A38-41C9-85B0-AC507CF41151}"/>
    <cellStyle name="Normal 3 2 11 2 2 2 6" xfId="20986" xr:uid="{69AC4690-6881-4ECD-BD0C-E2BDCF3D7327}"/>
    <cellStyle name="Normal 3 2 11 2 2 2 7" xfId="20987" xr:uid="{452F6F64-162E-4026-B2D9-D85FD9C577F0}"/>
    <cellStyle name="Normal 3 2 11 2 2 2 8" xfId="20988" xr:uid="{7CAAB016-2605-4535-BA9C-3B20BF636E74}"/>
    <cellStyle name="Normal 3 2 11 2 2 2 9" xfId="20989" xr:uid="{6E5F0955-8040-4F8F-92B7-80C6A3E88D4A}"/>
    <cellStyle name="Normal 3 2 11 2 2 2 9 2" xfId="20990" xr:uid="{20B48634-E9A8-4832-AB77-4B7696CE718F}"/>
    <cellStyle name="Normal 3 2 11 2 2 2 9 2 2" xfId="20991" xr:uid="{AAD32D2D-5D07-4CB5-805C-03BE42767466}"/>
    <cellStyle name="Normal 3 2 11 2 2 2 9 2 2 2" xfId="20992" xr:uid="{A1811425-A3AF-4F10-9206-F2E4C617F767}"/>
    <cellStyle name="Normal 3 2 11 2 2 2 9 2 3" xfId="20993" xr:uid="{AA5B5F3F-4AD6-4392-9D87-EBCE1E2F163C}"/>
    <cellStyle name="Normal 3 2 11 2 2 2 9 2 4" xfId="20994" xr:uid="{5D664B03-8F7C-4501-97F9-F9590BE899AD}"/>
    <cellStyle name="Normal 3 2 11 2 2 2 9 2 5" xfId="20995" xr:uid="{C9B4031C-F966-4DCA-A21B-65814761ECCE}"/>
    <cellStyle name="Normal 3 2 11 2 2 2 9 3" xfId="20996" xr:uid="{1A89ACB6-628E-4525-BAC5-B486FF84B97B}"/>
    <cellStyle name="Normal 3 2 11 2 2 2 9 3 2" xfId="20997" xr:uid="{F4CF868A-5CB7-4C51-8402-09DC803F831B}"/>
    <cellStyle name="Normal 3 2 11 2 2 2 9 4" xfId="20998" xr:uid="{E9575245-6921-4335-A067-6ED421AB341D}"/>
    <cellStyle name="Normal 3 2 11 2 2 2 9 5" xfId="20999" xr:uid="{075B3585-466D-4491-B559-0E9F60BF0BCD}"/>
    <cellStyle name="Normal 3 2 11 2 2 3" xfId="21000" xr:uid="{CAD445CB-AF60-4BFC-A90C-5596E562EDBD}"/>
    <cellStyle name="Normal 3 2 11 2 2 3 10" xfId="21001" xr:uid="{C16F8D94-A131-4C50-B301-A5DACF38877A}"/>
    <cellStyle name="Normal 3 2 11 2 2 3 11" xfId="21002" xr:uid="{0113C7BA-8F3E-4A49-B4E4-4583854279B5}"/>
    <cellStyle name="Normal 3 2 11 2 2 3 12" xfId="21003" xr:uid="{C7C3F74E-F1CB-4E03-9243-17CB74B8C9B0}"/>
    <cellStyle name="Normal 3 2 11 2 2 3 12 2" xfId="21004" xr:uid="{B4F7E199-3C47-4FF3-98CC-781F9E29831D}"/>
    <cellStyle name="Normal 3 2 11 2 2 3 13" xfId="21005" xr:uid="{7970FE17-61EE-4EBF-A825-640F0E2571E1}"/>
    <cellStyle name="Normal 3 2 11 2 2 3 14" xfId="21006" xr:uid="{BB7AD250-7ACC-4B93-9D6D-CDAA53E29EAC}"/>
    <cellStyle name="Normal 3 2 11 2 2 3 15" xfId="21007" xr:uid="{643FF182-D6CB-47FB-A0F9-3C7C782C9976}"/>
    <cellStyle name="Normal 3 2 11 2 2 3 2" xfId="21008" xr:uid="{ED7FB457-8B52-4C5E-ACDE-6B8AA5D6D304}"/>
    <cellStyle name="Normal 3 2 11 2 2 3 2 2" xfId="21009" xr:uid="{E93AF1AF-9323-478F-A50E-EF3B092DD4C4}"/>
    <cellStyle name="Normal 3 2 11 2 2 3 2 2 2" xfId="21010" xr:uid="{AA6F4C9C-824B-4FCD-B934-AC78A0983709}"/>
    <cellStyle name="Normal 3 2 11 2 2 3 2 2 2 2" xfId="21011" xr:uid="{2A727065-1F4E-4B6E-9761-F0C4A9040F8F}"/>
    <cellStyle name="Normal 3 2 11 2 2 3 2 2 2 2 2" xfId="21012" xr:uid="{53564EA4-5FFA-4A3A-8327-BD807C61366F}"/>
    <cellStyle name="Normal 3 2 11 2 2 3 2 2 2 2 2 2" xfId="21013" xr:uid="{80C08220-E8A2-4A0F-9ACB-B3E791D28CB5}"/>
    <cellStyle name="Normal 3 2 11 2 2 3 2 2 2 2 3" xfId="21014" xr:uid="{B729315C-B81A-4586-A985-B0E98F9272D1}"/>
    <cellStyle name="Normal 3 2 11 2 2 3 2 2 2 2 4" xfId="21015" xr:uid="{34A0947B-26B5-475F-A19A-430DA6D8E0F7}"/>
    <cellStyle name="Normal 3 2 11 2 2 3 2 2 2 2 5" xfId="21016" xr:uid="{09FA0044-4D40-4AB3-ACDA-B7513FE2FCA2}"/>
    <cellStyle name="Normal 3 2 11 2 2 3 2 2 2 3" xfId="21017" xr:uid="{6FF3DC84-5B5E-49A6-8765-98BBCDD71C79}"/>
    <cellStyle name="Normal 3 2 11 2 2 3 2 2 2 3 2" xfId="21018" xr:uid="{E9E32059-EE3F-4E93-9216-AE0A6A3CD0E9}"/>
    <cellStyle name="Normal 3 2 11 2 2 3 2 2 2 4" xfId="21019" xr:uid="{8AE586E1-6424-4077-9056-8CB7FB5FD512}"/>
    <cellStyle name="Normal 3 2 11 2 2 3 2 2 2 5" xfId="21020" xr:uid="{181D9272-9196-4B95-9455-E5166F7B3F09}"/>
    <cellStyle name="Normal 3 2 11 2 2 3 2 2 3" xfId="21021" xr:uid="{DB7A57BF-7365-4641-B3F4-31177FE09CBC}"/>
    <cellStyle name="Normal 3 2 11 2 2 3 2 2 4" xfId="21022" xr:uid="{32AC7424-E0DD-44C5-99F8-BB0CEC9ED71E}"/>
    <cellStyle name="Normal 3 2 11 2 2 3 2 2 5" xfId="21023" xr:uid="{24F63A0B-F792-4E5F-A8C3-D2D76FB5B914}"/>
    <cellStyle name="Normal 3 2 11 2 2 3 2 2 6" xfId="21024" xr:uid="{C325B9E1-6F60-4437-93CF-04D7E292FA59}"/>
    <cellStyle name="Normal 3 2 11 2 2 3 2 2 6 2" xfId="21025" xr:uid="{6D89F311-E11D-4B12-9739-98180A309E87}"/>
    <cellStyle name="Normal 3 2 11 2 2 3 2 2 7" xfId="21026" xr:uid="{9F15E38B-DF2A-4BFF-B1ED-52B30A6FEE61}"/>
    <cellStyle name="Normal 3 2 11 2 2 3 2 2 8" xfId="21027" xr:uid="{62328A87-F9FE-4D4C-BF01-F151763825F6}"/>
    <cellStyle name="Normal 3 2 11 2 2 3 2 2 9" xfId="21028" xr:uid="{D3E76688-69AF-403A-A79C-40D7A9F233DE}"/>
    <cellStyle name="Normal 3 2 11 2 2 3 2 3" xfId="21029" xr:uid="{6AD943A4-C579-446E-8B2C-54E976E3D92E}"/>
    <cellStyle name="Normal 3 2 11 2 2 3 2 3 2" xfId="21030" xr:uid="{D0A3DBFE-BCA4-41E0-BD1A-C3F766D679CF}"/>
    <cellStyle name="Normal 3 2 11 2 2 3 2 3 2 2" xfId="21031" xr:uid="{1049A818-69DE-427D-A066-A8A33F403C0E}"/>
    <cellStyle name="Normal 3 2 11 2 2 3 2 3 2 2 2" xfId="21032" xr:uid="{298DA2ED-9C69-4226-8AB0-8F01133AC7F6}"/>
    <cellStyle name="Normal 3 2 11 2 2 3 2 3 2 3" xfId="21033" xr:uid="{5EB149DB-3D66-4CE7-BE66-96945D0E7FBE}"/>
    <cellStyle name="Normal 3 2 11 2 2 3 2 3 2 4" xfId="21034" xr:uid="{F69A7526-50AF-429D-9A95-36110914BBD8}"/>
    <cellStyle name="Normal 3 2 11 2 2 3 2 3 2 5" xfId="21035" xr:uid="{16B56807-E660-4F16-9166-8AE2E82D6FD9}"/>
    <cellStyle name="Normal 3 2 11 2 2 3 2 3 3" xfId="21036" xr:uid="{2CDCABE5-94DE-4052-B63B-40EFAC973015}"/>
    <cellStyle name="Normal 3 2 11 2 2 3 2 3 3 2" xfId="21037" xr:uid="{DC583A14-937E-4908-8CB2-85C4A6369904}"/>
    <cellStyle name="Normal 3 2 11 2 2 3 2 3 4" xfId="21038" xr:uid="{B1ADA7A3-72C2-4975-BF60-BB4C904DED2A}"/>
    <cellStyle name="Normal 3 2 11 2 2 3 2 3 5" xfId="21039" xr:uid="{5EE9A0CD-BA92-49D9-97E7-8F1737A5DC6F}"/>
    <cellStyle name="Normal 3 2 11 2 2 3 2 4" xfId="21040" xr:uid="{E290BD5B-3C3B-4051-8D82-2BFA51289D54}"/>
    <cellStyle name="Normal 3 2 11 2 2 3 2 5" xfId="21041" xr:uid="{E71BAB43-7586-4349-A419-AE7C6622ABCD}"/>
    <cellStyle name="Normal 3 2 11 2 2 3 2 6" xfId="21042" xr:uid="{6B797DA7-7201-4EC1-9154-EFF7FF4DFF7B}"/>
    <cellStyle name="Normal 3 2 11 2 2 3 2 6 2" xfId="21043" xr:uid="{E6B7F849-46AA-4482-BB31-AD2B39EC1AFA}"/>
    <cellStyle name="Normal 3 2 11 2 2 3 2 7" xfId="21044" xr:uid="{E4EBFF50-99AB-4BF2-B896-08A1D017D7D7}"/>
    <cellStyle name="Normal 3 2 11 2 2 3 2 8" xfId="21045" xr:uid="{7ED92734-4F28-49EA-9F28-A9D970EE667F}"/>
    <cellStyle name="Normal 3 2 11 2 2 3 2 9" xfId="21046" xr:uid="{5B393134-4625-4429-A07D-8799962657D1}"/>
    <cellStyle name="Normal 3 2 11 2 2 3 3" xfId="21047" xr:uid="{B3AEB440-993D-4671-8FD6-019B2AA4DB05}"/>
    <cellStyle name="Normal 3 2 11 2 2 3 4" xfId="21048" xr:uid="{CB63A4F1-02C2-4CA2-9248-CA68B0A5102E}"/>
    <cellStyle name="Normal 3 2 11 2 2 3 5" xfId="21049" xr:uid="{9B0A7500-7123-44E1-ABA5-28AD53502017}"/>
    <cellStyle name="Normal 3 2 11 2 2 3 6" xfId="21050" xr:uid="{B5F76E7F-D394-423C-9EF7-DC01A3CE206F}"/>
    <cellStyle name="Normal 3 2 11 2 2 3 7" xfId="21051" xr:uid="{39F1E6BB-D00B-4933-8835-D07C3240EF77}"/>
    <cellStyle name="Normal 3 2 11 2 2 3 8" xfId="21052" xr:uid="{BBF3FB16-5C1D-4EBD-AE42-573380687903}"/>
    <cellStyle name="Normal 3 2 11 2 2 3 8 2" xfId="21053" xr:uid="{695592F2-BFE6-4DE8-9FD0-7B7C6D48A462}"/>
    <cellStyle name="Normal 3 2 11 2 2 3 8 2 2" xfId="21054" xr:uid="{509722B0-1833-4CD4-801E-3B6D0E59B16D}"/>
    <cellStyle name="Normal 3 2 11 2 2 3 8 2 2 2" xfId="21055" xr:uid="{0AE81A38-BF56-4571-A611-D8AD93AD43FE}"/>
    <cellStyle name="Normal 3 2 11 2 2 3 8 2 3" xfId="21056" xr:uid="{9EF98F36-285B-4086-BB9F-6BC314C21EC4}"/>
    <cellStyle name="Normal 3 2 11 2 2 3 8 2 4" xfId="21057" xr:uid="{CC7B65C2-C0E8-4887-B6ED-5D418DC0CDC1}"/>
    <cellStyle name="Normal 3 2 11 2 2 3 8 2 5" xfId="21058" xr:uid="{C26756D0-821C-45FF-B562-F8B406133036}"/>
    <cellStyle name="Normal 3 2 11 2 2 3 8 3" xfId="21059" xr:uid="{E2278235-CD1C-4A02-87F6-CF3CFB6260BF}"/>
    <cellStyle name="Normal 3 2 11 2 2 3 8 3 2" xfId="21060" xr:uid="{BF061855-E078-4E3D-9BE8-E11BE7DFA284}"/>
    <cellStyle name="Normal 3 2 11 2 2 3 8 4" xfId="21061" xr:uid="{20FDF3C2-B248-41FF-8535-F432629E2328}"/>
    <cellStyle name="Normal 3 2 11 2 2 3 8 5" xfId="21062" xr:uid="{B05CD7B7-BC2A-414F-BC68-BAFC4AC06A83}"/>
    <cellStyle name="Normal 3 2 11 2 2 3 9" xfId="21063" xr:uid="{460E8B9E-1D47-4B98-B8CA-FE13B9BC907D}"/>
    <cellStyle name="Normal 3 2 11 2 2 4" xfId="21064" xr:uid="{3DBAC989-8022-45E4-B93A-29882279B8AC}"/>
    <cellStyle name="Normal 3 2 11 2 2 4 2" xfId="21065" xr:uid="{BF0697E4-6285-4B28-89E7-77D5F52194AB}"/>
    <cellStyle name="Normal 3 2 11 2 2 4 2 2" xfId="21066" xr:uid="{FD6A9ACA-0095-43BD-A4F4-79CF08583AA8}"/>
    <cellStyle name="Normal 3 2 11 2 2 4 2 2 2" xfId="21067" xr:uid="{778ED470-CAA3-4E0D-B17D-309617665A36}"/>
    <cellStyle name="Normal 3 2 11 2 2 4 2 2 2 2" xfId="21068" xr:uid="{095CF504-BAB7-41EB-9DBF-1F679677B40C}"/>
    <cellStyle name="Normal 3 2 11 2 2 4 2 2 2 2 2" xfId="21069" xr:uid="{CF347B15-B6AD-499C-A7BF-F95693239D61}"/>
    <cellStyle name="Normal 3 2 11 2 2 4 2 2 2 3" xfId="21070" xr:uid="{87D9EE86-FE6E-4B31-8714-3F8EC70A9518}"/>
    <cellStyle name="Normal 3 2 11 2 2 4 2 2 2 4" xfId="21071" xr:uid="{52A01796-604E-4864-81C1-0FC936E69070}"/>
    <cellStyle name="Normal 3 2 11 2 2 4 2 2 2 5" xfId="21072" xr:uid="{9280DF2F-0F0A-4FDA-9A41-5279609D0039}"/>
    <cellStyle name="Normal 3 2 11 2 2 4 2 2 3" xfId="21073" xr:uid="{4EF8314A-0DA3-44A3-AEDA-CAD932E27752}"/>
    <cellStyle name="Normal 3 2 11 2 2 4 2 2 3 2" xfId="21074" xr:uid="{A0B3D744-99CA-4097-9089-E509638BC465}"/>
    <cellStyle name="Normal 3 2 11 2 2 4 2 2 4" xfId="21075" xr:uid="{C636E1A1-B34D-4BFD-8ACB-F55F62119AE1}"/>
    <cellStyle name="Normal 3 2 11 2 2 4 2 2 5" xfId="21076" xr:uid="{98C322D8-3817-4051-A2C6-A084915365DF}"/>
    <cellStyle name="Normal 3 2 11 2 2 4 2 3" xfId="21077" xr:uid="{6F93A2FA-2105-4C57-B0A0-DBD507F9CED0}"/>
    <cellStyle name="Normal 3 2 11 2 2 4 2 4" xfId="21078" xr:uid="{3A9D7B0F-F8A7-4C27-BECE-E0D296214334}"/>
    <cellStyle name="Normal 3 2 11 2 2 4 2 5" xfId="21079" xr:uid="{4200DB3E-C457-4671-8060-406CFC1E50FE}"/>
    <cellStyle name="Normal 3 2 11 2 2 4 2 6" xfId="21080" xr:uid="{E973382D-DD66-4F60-99BB-CC1F171CA28B}"/>
    <cellStyle name="Normal 3 2 11 2 2 4 2 6 2" xfId="21081" xr:uid="{088E17BB-681A-45B7-B5B4-BEDF6278E1E0}"/>
    <cellStyle name="Normal 3 2 11 2 2 4 2 7" xfId="21082" xr:uid="{CB54E31B-4610-4599-A789-02AFA26F07A6}"/>
    <cellStyle name="Normal 3 2 11 2 2 4 2 8" xfId="21083" xr:uid="{3D63B707-008F-4046-B746-8FDB617A440D}"/>
    <cellStyle name="Normal 3 2 11 2 2 4 2 9" xfId="21084" xr:uid="{2BE2C6A1-99D2-4AF0-AEC7-3A3627208E00}"/>
    <cellStyle name="Normal 3 2 11 2 2 4 3" xfId="21085" xr:uid="{DD33CBB1-DF65-4A66-81D0-BD8EA617A322}"/>
    <cellStyle name="Normal 3 2 11 2 2 4 3 2" xfId="21086" xr:uid="{5AFFC3D4-0826-4D69-9F84-06DBC09002DD}"/>
    <cellStyle name="Normal 3 2 11 2 2 4 3 2 2" xfId="21087" xr:uid="{528BA8E4-8C78-4E0A-9E05-40379EC9B049}"/>
    <cellStyle name="Normal 3 2 11 2 2 4 3 2 2 2" xfId="21088" xr:uid="{0E997EBB-86A9-4505-90CD-239667FE5C84}"/>
    <cellStyle name="Normal 3 2 11 2 2 4 3 2 3" xfId="21089" xr:uid="{E6252A6E-5074-45EA-8856-D8EA070A2852}"/>
    <cellStyle name="Normal 3 2 11 2 2 4 3 2 4" xfId="21090" xr:uid="{0F34D90D-0411-461C-9D66-76C55F335794}"/>
    <cellStyle name="Normal 3 2 11 2 2 4 3 2 5" xfId="21091" xr:uid="{EEB46816-975A-4585-949E-43B36284E44F}"/>
    <cellStyle name="Normal 3 2 11 2 2 4 3 3" xfId="21092" xr:uid="{F2480210-6CAA-4825-8F7A-CC2D6AEA6141}"/>
    <cellStyle name="Normal 3 2 11 2 2 4 3 3 2" xfId="21093" xr:uid="{960FD6AE-463E-4DE4-8ACC-5AB0318DBF36}"/>
    <cellStyle name="Normal 3 2 11 2 2 4 3 4" xfId="21094" xr:uid="{8E0EB2A4-2AD2-454A-8095-8D399B9D13F4}"/>
    <cellStyle name="Normal 3 2 11 2 2 4 3 5" xfId="21095" xr:uid="{47F3AFA6-C99C-40E6-AD8E-AF9FB351560D}"/>
    <cellStyle name="Normal 3 2 11 2 2 4 4" xfId="21096" xr:uid="{11B38A6B-B16B-4B5D-BE32-5558FF2CA570}"/>
    <cellStyle name="Normal 3 2 11 2 2 4 5" xfId="21097" xr:uid="{1B5BEEFC-502A-4E80-98E6-BD564B056D76}"/>
    <cellStyle name="Normal 3 2 11 2 2 4 6" xfId="21098" xr:uid="{17B4D4F7-A77D-4456-B067-3415621B0F7B}"/>
    <cellStyle name="Normal 3 2 11 2 2 4 6 2" xfId="21099" xr:uid="{CD30D006-73EB-4920-BC20-A3929A43AAE7}"/>
    <cellStyle name="Normal 3 2 11 2 2 4 7" xfId="21100" xr:uid="{2105478E-A3C0-45B7-8CC9-1C66C69456E5}"/>
    <cellStyle name="Normal 3 2 11 2 2 4 8" xfId="21101" xr:uid="{CF36B18D-04B8-4232-89BF-4EAA390FAF96}"/>
    <cellStyle name="Normal 3 2 11 2 2 4 9" xfId="21102" xr:uid="{EFA04109-0D92-4258-92E5-83E8C7001DBF}"/>
    <cellStyle name="Normal 3 2 11 2 2 5" xfId="21103" xr:uid="{F6C00001-86B0-4D7A-BC65-8845C100BF38}"/>
    <cellStyle name="Normal 3 2 11 2 2 5 2" xfId="21104" xr:uid="{C353B72D-5FDF-45AD-B0F2-2BE1DCE39A84}"/>
    <cellStyle name="Normal 3 2 11 2 2 5 3" xfId="21105" xr:uid="{090ACAFA-BBCB-42CA-9AEB-09A75B543464}"/>
    <cellStyle name="Normal 3 2 11 2 2 6" xfId="21106" xr:uid="{5EF2233B-56A1-4FF5-8751-2C5DF00DCA0D}"/>
    <cellStyle name="Normal 3 2 11 2 2 6 2" xfId="21107" xr:uid="{4F50D9B1-8235-4057-BC46-95A74921249A}"/>
    <cellStyle name="Normal 3 2 11 2 2 6 3" xfId="21108" xr:uid="{6BEE2BBA-681B-4969-AF4B-5664DE4AB5EB}"/>
    <cellStyle name="Normal 3 2 11 2 2 7" xfId="21109" xr:uid="{E9F72134-72BB-46A9-8FBC-3E608A0471D8}"/>
    <cellStyle name="Normal 3 2 11 2 2 7 2" xfId="21110" xr:uid="{6460D43D-B1B9-49E1-A471-ECA7CC3DA713}"/>
    <cellStyle name="Normal 3 2 11 2 2 7 3" xfId="21111" xr:uid="{59B1B95D-4B29-4194-91FB-358EF002272C}"/>
    <cellStyle name="Normal 3 2 11 2 2 8" xfId="21112" xr:uid="{E0CEE939-85F4-4A82-A00B-4B5B207B36C8}"/>
    <cellStyle name="Normal 3 2 11 2 2 8 2" xfId="21113" xr:uid="{6BEF991F-96FE-4253-B8B3-717F1275880E}"/>
    <cellStyle name="Normal 3 2 11 2 2 8 3" xfId="21114" xr:uid="{EE46CFB0-1560-4AEF-8C7E-9F8827E57F94}"/>
    <cellStyle name="Normal 3 2 11 2 2 9" xfId="21115" xr:uid="{778452AA-55ED-4AC3-BDBE-90B57FE5A547}"/>
    <cellStyle name="Normal 3 2 11 2 2 9 2" xfId="21116" xr:uid="{6E883A45-E9B5-4F6D-A6F0-D6A21E9886F5}"/>
    <cellStyle name="Normal 3 2 11 2 2 9 2 2" xfId="21117" xr:uid="{980F0E67-2BAD-4AB4-B015-BE73229480AD}"/>
    <cellStyle name="Normal 3 2 11 2 2 9 2 2 2" xfId="21118" xr:uid="{A7C3C449-11BE-4ABA-BE4B-4EE8075D19AB}"/>
    <cellStyle name="Normal 3 2 11 2 2 9 2 3" xfId="21119" xr:uid="{D6695B43-12CE-443B-B349-63AE01246579}"/>
    <cellStyle name="Normal 3 2 11 2 2 9 2 4" xfId="21120" xr:uid="{D2D45235-D103-4590-BA29-F7D116B8C917}"/>
    <cellStyle name="Normal 3 2 11 2 2 9 2 5" xfId="21121" xr:uid="{84B7A3AF-566E-4BEF-ADA2-E7FE75452021}"/>
    <cellStyle name="Normal 3 2 11 2 2 9 3" xfId="21122" xr:uid="{CB2F9535-962F-42F4-A1AC-93C3A71F186D}"/>
    <cellStyle name="Normal 3 2 11 2 2 9 3 2" xfId="21123" xr:uid="{ECCE2681-E165-4256-BB11-08D88C27FF62}"/>
    <cellStyle name="Normal 3 2 11 2 2 9 4" xfId="21124" xr:uid="{F2C5C15A-5D4F-42E0-9F4D-84AEDBF0F966}"/>
    <cellStyle name="Normal 3 2 11 2 2 9 5" xfId="21125" xr:uid="{CE4E2256-02C7-490D-B1B1-4809BA759674}"/>
    <cellStyle name="Normal 3 2 11 2 3" xfId="21126" xr:uid="{E763524F-56EC-495D-B127-EAFED064AEB3}"/>
    <cellStyle name="Normal 3 2 11 2 3 2" xfId="21127" xr:uid="{2B2ED8C8-5EF2-4B15-825A-EC2BA2FFCBAC}"/>
    <cellStyle name="Normal 3 2 11 2 3 3" xfId="21128" xr:uid="{146BEB83-B8F8-4053-A91A-BD3982A91482}"/>
    <cellStyle name="Normal 3 2 11 2 4" xfId="21129" xr:uid="{30EFED31-FC67-4257-9413-0887A2F7522F}"/>
    <cellStyle name="Normal 3 2 11 2 4 10" xfId="21130" xr:uid="{22D33C5D-C1A6-44EF-B3EE-B73DD36744A5}"/>
    <cellStyle name="Normal 3 2 11 2 4 11" xfId="21131" xr:uid="{A976F842-9B38-47B5-A720-14E727B9D511}"/>
    <cellStyle name="Normal 3 2 11 2 4 12" xfId="21132" xr:uid="{9B38B5FB-C557-42F5-AEAE-42E34FBEB16A}"/>
    <cellStyle name="Normal 3 2 11 2 4 12 2" xfId="21133" xr:uid="{FCB4CDA9-C22D-45CA-9A80-229CFA90C1C5}"/>
    <cellStyle name="Normal 3 2 11 2 4 13" xfId="21134" xr:uid="{FA3E0914-C49E-4760-9F43-BB5E141C0617}"/>
    <cellStyle name="Normal 3 2 11 2 4 14" xfId="21135" xr:uid="{BDC8F51D-7985-479E-BA84-BBD90AFD2341}"/>
    <cellStyle name="Normal 3 2 11 2 4 15" xfId="21136" xr:uid="{4C75DE1D-8CA6-442F-ACBA-BBFE6BC4DDC1}"/>
    <cellStyle name="Normal 3 2 11 2 4 2" xfId="21137" xr:uid="{D31B2494-E2F3-435C-91B1-B470B58608E9}"/>
    <cellStyle name="Normal 3 2 11 2 4 2 2" xfId="21138" xr:uid="{0D3C1415-9A46-4174-AF49-F7A4B312BAE0}"/>
    <cellStyle name="Normal 3 2 11 2 4 2 2 2" xfId="21139" xr:uid="{8C6C47D1-DA53-4164-B14C-728F0CB10DFF}"/>
    <cellStyle name="Normal 3 2 11 2 4 2 2 2 2" xfId="21140" xr:uid="{62F54DE2-D15B-4371-BB48-3EC30078269B}"/>
    <cellStyle name="Normal 3 2 11 2 4 2 2 2 2 2" xfId="21141" xr:uid="{DAB9B0E4-CAFE-4787-97DF-90F8C9601F14}"/>
    <cellStyle name="Normal 3 2 11 2 4 2 2 2 2 2 2" xfId="21142" xr:uid="{B9ABA0F8-EF65-4788-A771-E6C7B10DF0AA}"/>
    <cellStyle name="Normal 3 2 11 2 4 2 2 2 2 3" xfId="21143" xr:uid="{A87D4E57-8E80-458C-B17F-38FE0B734335}"/>
    <cellStyle name="Normal 3 2 11 2 4 2 2 2 2 4" xfId="21144" xr:uid="{0C36C6D1-05C4-43CE-BA78-20DB85B82784}"/>
    <cellStyle name="Normal 3 2 11 2 4 2 2 2 2 5" xfId="21145" xr:uid="{D6FBA68D-861B-49B6-9E22-3A4FA9E0AB62}"/>
    <cellStyle name="Normal 3 2 11 2 4 2 2 2 3" xfId="21146" xr:uid="{D738A2F4-3E17-456A-96AE-00B2BE745510}"/>
    <cellStyle name="Normal 3 2 11 2 4 2 2 2 3 2" xfId="21147" xr:uid="{DEFDD295-25DA-4B26-A0D8-E9C863BDC92A}"/>
    <cellStyle name="Normal 3 2 11 2 4 2 2 2 4" xfId="21148" xr:uid="{5806B08F-0B9B-420A-81DD-1BF0C845CDF3}"/>
    <cellStyle name="Normal 3 2 11 2 4 2 2 2 5" xfId="21149" xr:uid="{BA83A9EC-D5EC-45BF-8AC6-632E56EF8440}"/>
    <cellStyle name="Normal 3 2 11 2 4 2 2 3" xfId="21150" xr:uid="{34D78717-FB70-4A7C-9A50-D2476147FD68}"/>
    <cellStyle name="Normal 3 2 11 2 4 2 2 4" xfId="21151" xr:uid="{0D6AD947-36A4-46D4-9B79-5DF002A69FFF}"/>
    <cellStyle name="Normal 3 2 11 2 4 2 2 5" xfId="21152" xr:uid="{DE664470-B26A-49BF-9A49-844CA4E96233}"/>
    <cellStyle name="Normal 3 2 11 2 4 2 2 6" xfId="21153" xr:uid="{58807C65-86F5-4E26-9B46-9726700AC106}"/>
    <cellStyle name="Normal 3 2 11 2 4 2 2 6 2" xfId="21154" xr:uid="{28E9F5F0-A75B-4970-ADE5-573CF4F079AB}"/>
    <cellStyle name="Normal 3 2 11 2 4 2 2 7" xfId="21155" xr:uid="{E8CB6203-AD9F-4FD7-BF6B-207FF63A6B73}"/>
    <cellStyle name="Normal 3 2 11 2 4 2 2 8" xfId="21156" xr:uid="{4AE486E0-4C1A-4E57-96C6-B6DBC666B4D3}"/>
    <cellStyle name="Normal 3 2 11 2 4 2 2 9" xfId="21157" xr:uid="{305C604D-F2D7-4116-BCD6-52BC10EE00A7}"/>
    <cellStyle name="Normal 3 2 11 2 4 2 3" xfId="21158" xr:uid="{D9D39595-785F-4163-BC6A-D46903358848}"/>
    <cellStyle name="Normal 3 2 11 2 4 2 3 2" xfId="21159" xr:uid="{B84D5671-4918-4FC5-9DD6-760818925633}"/>
    <cellStyle name="Normal 3 2 11 2 4 2 3 2 2" xfId="21160" xr:uid="{C22602BE-4299-4698-9402-301D4C3F9926}"/>
    <cellStyle name="Normal 3 2 11 2 4 2 3 2 2 2" xfId="21161" xr:uid="{DD965E4E-88AF-4EDE-AEB0-FEB114A50676}"/>
    <cellStyle name="Normal 3 2 11 2 4 2 3 2 3" xfId="21162" xr:uid="{7286A155-BDF7-4B2B-9254-1E5BCDD4B0B8}"/>
    <cellStyle name="Normal 3 2 11 2 4 2 3 2 4" xfId="21163" xr:uid="{106D8CBD-3D43-4757-85DB-DD6C308EA896}"/>
    <cellStyle name="Normal 3 2 11 2 4 2 3 2 5" xfId="21164" xr:uid="{155F413A-003B-4B65-AC9E-0A264BD93473}"/>
    <cellStyle name="Normal 3 2 11 2 4 2 3 3" xfId="21165" xr:uid="{741FC086-5C6A-4938-A6DF-2CD5B78739CC}"/>
    <cellStyle name="Normal 3 2 11 2 4 2 3 3 2" xfId="21166" xr:uid="{DFE66A6E-F28F-4508-8B64-E45EC8B293C3}"/>
    <cellStyle name="Normal 3 2 11 2 4 2 3 4" xfId="21167" xr:uid="{EF0C2C2B-DCC5-4D8D-9A27-0BD2D0C1E344}"/>
    <cellStyle name="Normal 3 2 11 2 4 2 3 5" xfId="21168" xr:uid="{4CCC20D7-6FBC-48C3-882F-675D83954223}"/>
    <cellStyle name="Normal 3 2 11 2 4 2 4" xfId="21169" xr:uid="{5C76FD55-C59A-456B-B87F-5F8A4C12C2B2}"/>
    <cellStyle name="Normal 3 2 11 2 4 2 5" xfId="21170" xr:uid="{75520C66-572B-419F-87AA-1C7E68380A15}"/>
    <cellStyle name="Normal 3 2 11 2 4 2 6" xfId="21171" xr:uid="{F7C0486A-DBB4-4738-BA7D-CFECC3C9CC91}"/>
    <cellStyle name="Normal 3 2 11 2 4 2 6 2" xfId="21172" xr:uid="{5A32019B-854A-4864-8AC7-2FC0FC80F160}"/>
    <cellStyle name="Normal 3 2 11 2 4 2 7" xfId="21173" xr:uid="{7293CA74-BBF3-47BC-85E6-36380E62A39B}"/>
    <cellStyle name="Normal 3 2 11 2 4 2 8" xfId="21174" xr:uid="{98DEEB58-C78F-4DF5-BF10-7B6EC55BA00D}"/>
    <cellStyle name="Normal 3 2 11 2 4 2 9" xfId="21175" xr:uid="{8D0C3508-001C-4556-A69F-6CB1E01DCEAC}"/>
    <cellStyle name="Normal 3 2 11 2 4 3" xfId="21176" xr:uid="{AE178365-D1D7-4F59-AB03-31F11B69E981}"/>
    <cellStyle name="Normal 3 2 11 2 4 3 2" xfId="21177" xr:uid="{816574CA-4545-483B-A90C-A3FB114DE889}"/>
    <cellStyle name="Normal 3 2 11 2 4 3 3" xfId="21178" xr:uid="{DCA32632-F9FD-41E0-93EB-0B06F19F6EFC}"/>
    <cellStyle name="Normal 3 2 11 2 4 4" xfId="21179" xr:uid="{8FF1ACA3-1BBF-42F2-B809-B3480ACE4A78}"/>
    <cellStyle name="Normal 3 2 11 2 4 4 2" xfId="21180" xr:uid="{31C8C908-59D7-411A-B6EF-204FE40DD03D}"/>
    <cellStyle name="Normal 3 2 11 2 4 4 3" xfId="21181" xr:uid="{D2611596-7601-400D-B0ED-D2074EAF4BC1}"/>
    <cellStyle name="Normal 3 2 11 2 4 5" xfId="21182" xr:uid="{B89D0F66-90F1-492A-846A-48ED5F717CCB}"/>
    <cellStyle name="Normal 3 2 11 2 4 5 2" xfId="21183" xr:uid="{4D34DCB6-2C6C-4908-B852-4CD6A4FF485F}"/>
    <cellStyle name="Normal 3 2 11 2 4 5 3" xfId="21184" xr:uid="{D4EEF4E1-78DE-4E4D-B42A-594AFBC67009}"/>
    <cellStyle name="Normal 3 2 11 2 4 6" xfId="21185" xr:uid="{B7548B0A-E30C-4F04-9065-C4B3CB2391E6}"/>
    <cellStyle name="Normal 3 2 11 2 4 6 2" xfId="21186" xr:uid="{493F523C-05F4-4D32-92E9-F58CA79BA6D1}"/>
    <cellStyle name="Normal 3 2 11 2 4 6 3" xfId="21187" xr:uid="{6AFB1A8D-2D79-4F9E-9F5B-A74EF0F8AC95}"/>
    <cellStyle name="Normal 3 2 11 2 4 7" xfId="21188" xr:uid="{EDCF8B96-F805-4F0E-A882-0A5A9492308F}"/>
    <cellStyle name="Normal 3 2 11 2 4 7 2" xfId="21189" xr:uid="{7DD1102B-7530-44A6-B440-01B0A2A33103}"/>
    <cellStyle name="Normal 3 2 11 2 4 7 3" xfId="21190" xr:uid="{55CC02CC-FDA8-4FEC-8AE4-6377C2121277}"/>
    <cellStyle name="Normal 3 2 11 2 4 8" xfId="21191" xr:uid="{1A1F520F-6EF1-4602-ADA0-9138D409D1F1}"/>
    <cellStyle name="Normal 3 2 11 2 4 8 2" xfId="21192" xr:uid="{9DA90315-FA8A-4EA9-B8D9-A307F2A3BE47}"/>
    <cellStyle name="Normal 3 2 11 2 4 8 2 2" xfId="21193" xr:uid="{3393CAA4-0C66-4721-887F-FD893F16FE10}"/>
    <cellStyle name="Normal 3 2 11 2 4 8 2 2 2" xfId="21194" xr:uid="{4F8C3D88-51DC-4963-AB0A-296DC2538B0A}"/>
    <cellStyle name="Normal 3 2 11 2 4 8 2 3" xfId="21195" xr:uid="{F2116BD2-900E-4C83-86BF-43DAEA46E5CB}"/>
    <cellStyle name="Normal 3 2 11 2 4 8 2 4" xfId="21196" xr:uid="{DB96FE4B-5CE0-4A33-9D52-A1B08D468DAE}"/>
    <cellStyle name="Normal 3 2 11 2 4 8 2 5" xfId="21197" xr:uid="{E9700D55-9032-4B6D-B434-8EFD7C223847}"/>
    <cellStyle name="Normal 3 2 11 2 4 8 3" xfId="21198" xr:uid="{BA04A6E6-3FDA-49B0-BF13-2A34F2FA3C9B}"/>
    <cellStyle name="Normal 3 2 11 2 4 8 3 2" xfId="21199" xr:uid="{AF448248-F8DA-453D-B74E-A2CDECC12FC3}"/>
    <cellStyle name="Normal 3 2 11 2 4 8 4" xfId="21200" xr:uid="{723B2831-0182-4AF8-9CB9-B321E6486C23}"/>
    <cellStyle name="Normal 3 2 11 2 4 8 5" xfId="21201" xr:uid="{1E2D25A5-F3D3-462E-82EA-AB940C2C84AA}"/>
    <cellStyle name="Normal 3 2 11 2 4 9" xfId="21202" xr:uid="{EB330B40-97B0-4B42-B80F-1C2335F5D1CF}"/>
    <cellStyle name="Normal 3 2 11 2 5" xfId="21203" xr:uid="{17F1C69C-1E31-4782-A30E-02365FBC2851}"/>
    <cellStyle name="Normal 3 2 11 2 5 2" xfId="21204" xr:uid="{B3FFDEBB-B4D9-456B-AEA4-230032743D93}"/>
    <cellStyle name="Normal 3 2 11 2 5 3" xfId="21205" xr:uid="{40F7457B-E851-436C-86FA-F0B8F15D9BA9}"/>
    <cellStyle name="Normal 3 2 11 2 6" xfId="21206" xr:uid="{19C500E8-61F9-4060-BD46-011B3A4C7AE1}"/>
    <cellStyle name="Normal 3 2 11 2 6 2" xfId="21207" xr:uid="{41A360FA-0D5F-4FB7-9FDB-2D6F7C09C529}"/>
    <cellStyle name="Normal 3 2 11 2 6 2 2" xfId="21208" xr:uid="{09F20D80-E09F-47ED-A51A-1778E494AB13}"/>
    <cellStyle name="Normal 3 2 11 2 6 2 2 2" xfId="21209" xr:uid="{8E7133D6-5F06-4FA7-9E33-5464A6828C24}"/>
    <cellStyle name="Normal 3 2 11 2 6 2 2 2 2" xfId="21210" xr:uid="{0B7BC2F0-0AD6-433C-A53B-65E2B1978FC4}"/>
    <cellStyle name="Normal 3 2 11 2 6 2 2 2 2 2" xfId="21211" xr:uid="{549F28D8-351C-4EBC-ACE4-97966F1AD5B7}"/>
    <cellStyle name="Normal 3 2 11 2 6 2 2 2 3" xfId="21212" xr:uid="{4A68A9B0-9D88-433E-85D1-83C41A0F291C}"/>
    <cellStyle name="Normal 3 2 11 2 6 2 2 2 4" xfId="21213" xr:uid="{44134D1D-B867-4118-9F55-3090AAE7DAA5}"/>
    <cellStyle name="Normal 3 2 11 2 6 2 2 2 5" xfId="21214" xr:uid="{D370A722-D5F4-4F94-8824-EE391E3DD732}"/>
    <cellStyle name="Normal 3 2 11 2 6 2 2 3" xfId="21215" xr:uid="{B4C67187-8A31-4C2D-9E18-602454AA369B}"/>
    <cellStyle name="Normal 3 2 11 2 6 2 2 3 2" xfId="21216" xr:uid="{BE1FF484-0A44-4B2C-AE0E-3A565C20FCCE}"/>
    <cellStyle name="Normal 3 2 11 2 6 2 2 4" xfId="21217" xr:uid="{735F948D-D835-419B-96AB-D7D10CC59E24}"/>
    <cellStyle name="Normal 3 2 11 2 6 2 2 5" xfId="21218" xr:uid="{F6F9D030-0C0F-4953-9A49-6154B69A6DF9}"/>
    <cellStyle name="Normal 3 2 11 2 6 2 3" xfId="21219" xr:uid="{08A1DDA1-9133-4113-B38B-B5FD2C6C7929}"/>
    <cellStyle name="Normal 3 2 11 2 6 2 4" xfId="21220" xr:uid="{F14226E6-F825-4F9E-8F2E-CEF9F8049614}"/>
    <cellStyle name="Normal 3 2 11 2 6 2 5" xfId="21221" xr:uid="{1BFD31DF-D449-44A4-BEC1-348D04F174D0}"/>
    <cellStyle name="Normal 3 2 11 2 6 2 6" xfId="21222" xr:uid="{509D854D-1467-49DF-A0CE-DBA76C99704C}"/>
    <cellStyle name="Normal 3 2 11 2 6 2 6 2" xfId="21223" xr:uid="{6D1D13EA-A3DD-44A0-B270-49AE4D7BB2CA}"/>
    <cellStyle name="Normal 3 2 11 2 6 2 7" xfId="21224" xr:uid="{176AA4A0-397A-4579-AB2D-C8B9157743DA}"/>
    <cellStyle name="Normal 3 2 11 2 6 2 8" xfId="21225" xr:uid="{97589462-1A20-4F15-9C0C-3A3186C7ED13}"/>
    <cellStyle name="Normal 3 2 11 2 6 2 9" xfId="21226" xr:uid="{C7F2D0A4-2380-4E11-ADCC-B5A99C89FE61}"/>
    <cellStyle name="Normal 3 2 11 2 6 3" xfId="21227" xr:uid="{0241515B-B861-4A43-874B-B9AED988CA51}"/>
    <cellStyle name="Normal 3 2 11 2 6 3 2" xfId="21228" xr:uid="{82E42F58-8DA2-4BB8-B8CC-8FEFA62E860D}"/>
    <cellStyle name="Normal 3 2 11 2 6 3 2 2" xfId="21229" xr:uid="{B2599A38-5336-4C03-868D-569A1E4D8CDD}"/>
    <cellStyle name="Normal 3 2 11 2 6 3 2 2 2" xfId="21230" xr:uid="{7E2FAD4F-B725-4472-B553-BB919BA3A255}"/>
    <cellStyle name="Normal 3 2 11 2 6 3 2 3" xfId="21231" xr:uid="{F4AA9790-95B7-4752-877E-15E495C39697}"/>
    <cellStyle name="Normal 3 2 11 2 6 3 2 4" xfId="21232" xr:uid="{5BE4C752-8591-44A4-B357-2A633FCFE448}"/>
    <cellStyle name="Normal 3 2 11 2 6 3 2 5" xfId="21233" xr:uid="{6AB0BFAF-D147-4811-AD42-26E08AEFF3A6}"/>
    <cellStyle name="Normal 3 2 11 2 6 3 3" xfId="21234" xr:uid="{E01255F7-4CD6-48CB-98DD-C89E9B9C44EB}"/>
    <cellStyle name="Normal 3 2 11 2 6 3 3 2" xfId="21235" xr:uid="{7E466DD4-9D7C-4E8E-9D75-5B91B0AF2E43}"/>
    <cellStyle name="Normal 3 2 11 2 6 3 4" xfId="21236" xr:uid="{FDCBCC8B-D434-412F-8546-03BB37820381}"/>
    <cellStyle name="Normal 3 2 11 2 6 3 5" xfId="21237" xr:uid="{F2E2C638-39FA-4931-BAD0-0DD931FE32CC}"/>
    <cellStyle name="Normal 3 2 11 2 6 4" xfId="21238" xr:uid="{6ED9AC78-E042-4A29-ABA9-B4AF4C44D7A8}"/>
    <cellStyle name="Normal 3 2 11 2 6 5" xfId="21239" xr:uid="{9528691D-3B1E-4EF7-8D69-BE70DB653ADA}"/>
    <cellStyle name="Normal 3 2 11 2 6 6" xfId="21240" xr:uid="{58A69CD6-892F-4EAF-8824-ECFB4EF25F9F}"/>
    <cellStyle name="Normal 3 2 11 2 6 6 2" xfId="21241" xr:uid="{65467A66-CBBE-4BFB-8EB4-32A68D60D843}"/>
    <cellStyle name="Normal 3 2 11 2 6 7" xfId="21242" xr:uid="{F66242DD-149D-4C86-962C-4CAF02619185}"/>
    <cellStyle name="Normal 3 2 11 2 6 8" xfId="21243" xr:uid="{8AEE8DB5-AD14-4F07-8873-FF4137F9F7E6}"/>
    <cellStyle name="Normal 3 2 11 2 6 9" xfId="21244" xr:uid="{1E085E89-5654-4A23-8BA3-3967966EE424}"/>
    <cellStyle name="Normal 3 2 11 2 7" xfId="21245" xr:uid="{9470A15D-49A1-4614-82DA-03DF28333A10}"/>
    <cellStyle name="Normal 3 2 11 2 8" xfId="21246" xr:uid="{F6767ED4-A994-4F21-8258-48AE9B96CC4A}"/>
    <cellStyle name="Normal 3 2 11 2 9" xfId="21247" xr:uid="{98ED36BD-8981-427E-8DF0-06029BDE5CB9}"/>
    <cellStyle name="Normal 3 2 11 20" xfId="21248" xr:uid="{D664E5AF-C6B4-4B4B-A77D-BB5346E92384}"/>
    <cellStyle name="Normal 3 2 11 21" xfId="21249" xr:uid="{CD69310F-1634-4AD2-8C51-70C58AC50E82}"/>
    <cellStyle name="Normal 3 2 11 22" xfId="21250" xr:uid="{6BA62D3D-0358-4094-A89C-550F5412934A}"/>
    <cellStyle name="Normal 3 2 11 23" xfId="21251" xr:uid="{4024ECE5-B58C-469E-BDC0-E910EF78D6E7}"/>
    <cellStyle name="Normal 3 2 11 24" xfId="21252" xr:uid="{0E099E4F-3B92-4414-88BC-299C7CEF10E0}"/>
    <cellStyle name="Normal 3 2 11 25" xfId="21253" xr:uid="{F32BF369-0A13-40AC-9005-15BBBA113B41}"/>
    <cellStyle name="Normal 3 2 11 26" xfId="21254" xr:uid="{E6A30B29-A244-4140-AA8F-3216B09E7175}"/>
    <cellStyle name="Normal 3 2 11 27" xfId="21255" xr:uid="{0310CF90-746E-4D24-8A2F-1404CD0A6340}"/>
    <cellStyle name="Normal 3 2 11 28" xfId="21256" xr:uid="{CE3006E7-5137-430A-A791-9BAE3128321F}"/>
    <cellStyle name="Normal 3 2 11 29" xfId="21257" xr:uid="{41DFC48B-D790-4980-BE7A-4187024BC75C}"/>
    <cellStyle name="Normal 3 2 11 3" xfId="21258" xr:uid="{0B5E1098-D282-459B-A8F0-B73019092C06}"/>
    <cellStyle name="Normal 3 2 11 3 2" xfId="21259" xr:uid="{1D1AFCC6-BFFF-4ED9-A9A2-AAE513DA99C1}"/>
    <cellStyle name="Normal 3 2 11 3 3" xfId="21260" xr:uid="{7FF243CD-F11B-4046-957A-22CBAD18890D}"/>
    <cellStyle name="Normal 3 2 11 30" xfId="21261" xr:uid="{CAE82ADB-1217-445F-8190-F1FE017CFEB3}"/>
    <cellStyle name="Normal 3 2 11 31" xfId="21262" xr:uid="{3844F600-CD87-442F-ABEB-EB133CBD86C0}"/>
    <cellStyle name="Normal 3 2 11 32" xfId="21263" xr:uid="{0E153A3C-DDD0-4A8F-B650-56571711D29F}"/>
    <cellStyle name="Normal 3 2 11 33" xfId="21264" xr:uid="{C50350B4-F0BC-4B80-9FA0-45639519A857}"/>
    <cellStyle name="Normal 3 2 11 34" xfId="21265" xr:uid="{44465BEC-EA08-4856-882B-09F7E3B65A30}"/>
    <cellStyle name="Normal 3 2 11 35" xfId="21266" xr:uid="{42726C9E-E09B-497E-97A1-291C4891F7D9}"/>
    <cellStyle name="Normal 3 2 11 36" xfId="21267" xr:uid="{0ABC7FD5-3185-49E5-A4ED-3F2B4000C34D}"/>
    <cellStyle name="Normal 3 2 11 37" xfId="21268" xr:uid="{80CD487E-0A67-4176-AE31-D99DFA376C2D}"/>
    <cellStyle name="Normal 3 2 11 38" xfId="21269" xr:uid="{C4BE9E9C-7194-4E8B-B879-232FA89317E2}"/>
    <cellStyle name="Normal 3 2 11 39" xfId="21270" xr:uid="{5CC8BDA9-C5B9-4CED-80AA-EA4666D3BFFF}"/>
    <cellStyle name="Normal 3 2 11 4" xfId="21271" xr:uid="{3073FC78-43F9-46ED-989D-4166FC4F9D28}"/>
    <cellStyle name="Normal 3 2 11 4 2" xfId="21272" xr:uid="{565FC036-6284-42BB-B65F-B43F6ED73FC0}"/>
    <cellStyle name="Normal 3 2 11 4 3" xfId="21273" xr:uid="{BF07402F-61D2-482A-9BAA-F03A37437768}"/>
    <cellStyle name="Normal 3 2 11 40" xfId="21274" xr:uid="{33E68321-41F9-4C7C-B5E8-AB82488861AB}"/>
    <cellStyle name="Normal 3 2 11 41" xfId="21275" xr:uid="{0F354AE1-BECF-48B5-A355-2FAE5278955D}"/>
    <cellStyle name="Normal 3 2 11 42" xfId="21276" xr:uid="{B33601EE-ECC2-4214-AA87-1B1ADE51A5CD}"/>
    <cellStyle name="Normal 3 2 11 43" xfId="21277" xr:uid="{B566495B-FCAD-4130-8140-BD2E427192BA}"/>
    <cellStyle name="Normal 3 2 11 44" xfId="21278" xr:uid="{1D01FB10-11F3-4654-B663-639B65160F97}"/>
    <cellStyle name="Normal 3 2 11 45" xfId="21279" xr:uid="{AA049D23-5009-4BEC-B264-27F43B244F3E}"/>
    <cellStyle name="Normal 3 2 11 46" xfId="21280" xr:uid="{417BCD43-F64E-4408-A123-958BBE2B4693}"/>
    <cellStyle name="Normal 3 2 11 47" xfId="21281" xr:uid="{8988B8DF-141B-4509-9744-66B8BB78F88B}"/>
    <cellStyle name="Normal 3 2 11 48" xfId="21282" xr:uid="{A2A20CE5-E3ED-47A5-86DD-8D16073AD110}"/>
    <cellStyle name="Normal 3 2 11 49" xfId="21283" xr:uid="{F9393511-E110-4A05-9BEF-2E03ED3BAA22}"/>
    <cellStyle name="Normal 3 2 11 5" xfId="21284" xr:uid="{F7B473D4-EF68-464F-8683-7410A26D3F1A}"/>
    <cellStyle name="Normal 3 2 11 5 2" xfId="21285" xr:uid="{C11D4B89-C998-4D5E-9757-AE62A4AF4F49}"/>
    <cellStyle name="Normal 3 2 11 5 3" xfId="21286" xr:uid="{E46C1382-094A-4A75-87D7-5331A337D1CD}"/>
    <cellStyle name="Normal 3 2 11 50" xfId="21287" xr:uid="{032B3B37-3958-4C15-9157-E0278B4E9977}"/>
    <cellStyle name="Normal 3 2 11 51" xfId="21288" xr:uid="{E971BF50-8AB0-4B9F-8F72-394BEF329D5A}"/>
    <cellStyle name="Normal 3 2 11 52" xfId="21289" xr:uid="{DCC0D9DA-47E2-4F00-AED4-A4E48C852314}"/>
    <cellStyle name="Normal 3 2 11 53" xfId="21290" xr:uid="{A8E5E2E7-2EB4-406B-9C17-4CB1D4C32C1D}"/>
    <cellStyle name="Normal 3 2 11 54" xfId="21291" xr:uid="{99066565-B763-4C20-912A-A3DA82ACDAAB}"/>
    <cellStyle name="Normal 3 2 11 55" xfId="21292" xr:uid="{2D46D02E-A6C7-4909-8D5B-F387CEC08376}"/>
    <cellStyle name="Normal 3 2 11 56" xfId="21293" xr:uid="{A287B03D-F0AD-4762-B9C6-2475CF272348}"/>
    <cellStyle name="Normal 3 2 11 57" xfId="21294" xr:uid="{29518D8D-5864-4C02-A24F-7BF81DEBD460}"/>
    <cellStyle name="Normal 3 2 11 57 2" xfId="21295" xr:uid="{71FFF0D7-FDE0-40AC-857E-FA2208B2AB21}"/>
    <cellStyle name="Normal 3 2 11 58" xfId="21296" xr:uid="{EDE28551-0F17-4733-AC05-E15EE2BDBB62}"/>
    <cellStyle name="Normal 3 2 11 59" xfId="21297" xr:uid="{43F2C913-6FCF-4844-B4EE-8ED2A9E05D1C}"/>
    <cellStyle name="Normal 3 2 11 6" xfId="21298" xr:uid="{AE89F64F-7283-4195-8539-21DA34ECA9A1}"/>
    <cellStyle name="Normal 3 2 11 6 2" xfId="21299" xr:uid="{4D1B5AEE-09C4-4F74-B5D6-3FE254401F07}"/>
    <cellStyle name="Normal 3 2 11 6 3" xfId="21300" xr:uid="{6ED10163-F370-4F04-A7F5-10E2C7CF6987}"/>
    <cellStyle name="Normal 3 2 11 60" xfId="21301" xr:uid="{464A5C5C-2887-45C4-9D74-CF2E27E8FC49}"/>
    <cellStyle name="Normal 3 2 11 7" xfId="21302" xr:uid="{49DA412B-E1ED-4844-A564-978F20D153B8}"/>
    <cellStyle name="Normal 3 2 11 7 2" xfId="21303" xr:uid="{001964EF-187F-4C31-BB5F-293FE257805D}"/>
    <cellStyle name="Normal 3 2 11 7 3" xfId="21304" xr:uid="{86AE44A9-1C97-4985-9240-2C29564B96E2}"/>
    <cellStyle name="Normal 3 2 11 8" xfId="21305" xr:uid="{7A2452B3-83E7-448A-85EB-750467F8FC56}"/>
    <cellStyle name="Normal 3 2 11 8 10" xfId="21306" xr:uid="{63B03A94-8DD1-4C39-A527-4C5B1E8FC423}"/>
    <cellStyle name="Normal 3 2 11 8 11" xfId="21307" xr:uid="{AFD98069-56E1-4B46-9220-5FADFE9EA3EC}"/>
    <cellStyle name="Normal 3 2 11 8 12" xfId="21308" xr:uid="{58AF46F8-78C2-461E-816C-D8CC2335A6A9}"/>
    <cellStyle name="Normal 3 2 11 8 13" xfId="21309" xr:uid="{BDB6F05D-94C7-47CF-BB51-DDD892DB6377}"/>
    <cellStyle name="Normal 3 2 11 8 13 2" xfId="21310" xr:uid="{C39EE234-1199-41EC-B93A-DDD27942578B}"/>
    <cellStyle name="Normal 3 2 11 8 14" xfId="21311" xr:uid="{4326EEAB-7B20-4297-BE8D-8B6946F81DBD}"/>
    <cellStyle name="Normal 3 2 11 8 15" xfId="21312" xr:uid="{B3B9FC8C-DE59-4DB9-BBDD-09FA99241620}"/>
    <cellStyle name="Normal 3 2 11 8 16" xfId="21313" xr:uid="{8886A4A9-D754-4D2D-A95B-A6BDCD58877C}"/>
    <cellStyle name="Normal 3 2 11 8 2" xfId="21314" xr:uid="{4365B62D-1D35-4689-AC36-954B5FBCF33B}"/>
    <cellStyle name="Normal 3 2 11 8 2 10" xfId="21315" xr:uid="{3961ECFE-8251-451F-A544-FC36E1122B81}"/>
    <cellStyle name="Normal 3 2 11 8 2 11" xfId="21316" xr:uid="{6C1CC129-DD7D-48DE-85B0-93773A6DD77D}"/>
    <cellStyle name="Normal 3 2 11 8 2 12" xfId="21317" xr:uid="{6C1716DB-0FE9-4252-B533-42BC69F18D02}"/>
    <cellStyle name="Normal 3 2 11 8 2 13" xfId="21318" xr:uid="{9F8F5C9D-B0B4-4041-AF3C-96F4717722EB}"/>
    <cellStyle name="Normal 3 2 11 8 2 13 2" xfId="21319" xr:uid="{16584CDF-4A16-427B-A2B8-DBE5D1FB29FF}"/>
    <cellStyle name="Normal 3 2 11 8 2 14" xfId="21320" xr:uid="{4F9043EF-0044-4F3E-998D-076F4D1E067F}"/>
    <cellStyle name="Normal 3 2 11 8 2 15" xfId="21321" xr:uid="{2782DBF6-396E-410E-8F00-FD4080038D42}"/>
    <cellStyle name="Normal 3 2 11 8 2 16" xfId="21322" xr:uid="{8644E02F-23FB-4A05-BC39-477B15B9EBB4}"/>
    <cellStyle name="Normal 3 2 11 8 2 2" xfId="21323" xr:uid="{6E48C8E0-DE19-4D1B-9B06-231507F2BE4C}"/>
    <cellStyle name="Normal 3 2 11 8 2 2 10" xfId="21324" xr:uid="{35B1BE08-2E2C-4144-AB2D-6AD293515CC5}"/>
    <cellStyle name="Normal 3 2 11 8 2 2 11" xfId="21325" xr:uid="{EFE858C6-BB79-4686-8D0F-D01E44928C84}"/>
    <cellStyle name="Normal 3 2 11 8 2 2 12" xfId="21326" xr:uid="{435C2CAA-18AE-4E6E-9015-6E2C06B930D1}"/>
    <cellStyle name="Normal 3 2 11 8 2 2 12 2" xfId="21327" xr:uid="{BA271621-7772-4884-B3CE-317B87D0ECC7}"/>
    <cellStyle name="Normal 3 2 11 8 2 2 13" xfId="21328" xr:uid="{0050C9F6-DBEE-4541-95C6-0EFB833DC648}"/>
    <cellStyle name="Normal 3 2 11 8 2 2 14" xfId="21329" xr:uid="{B2BD78A6-446D-4001-B42A-3F5658F4FA90}"/>
    <cellStyle name="Normal 3 2 11 8 2 2 15" xfId="21330" xr:uid="{C6CD58F0-F0E6-4C81-89AA-BC2B1CB17245}"/>
    <cellStyle name="Normal 3 2 11 8 2 2 2" xfId="21331" xr:uid="{4201CDEB-1F0F-43E1-9AB7-047E6E5A64C5}"/>
    <cellStyle name="Normal 3 2 11 8 2 2 2 2" xfId="21332" xr:uid="{06A3B436-AF10-4D6C-BD85-33E2DADD5C08}"/>
    <cellStyle name="Normal 3 2 11 8 2 2 2 2 2" xfId="21333" xr:uid="{873B2C70-AAB8-4239-B38A-67C31D5AB9B5}"/>
    <cellStyle name="Normal 3 2 11 8 2 2 2 2 2 2" xfId="21334" xr:uid="{9219EC5F-0B9A-4A48-BC80-C996CE7C2E86}"/>
    <cellStyle name="Normal 3 2 11 8 2 2 2 2 2 2 2" xfId="21335" xr:uid="{E287D4EF-8A92-4B0C-86BB-97F2B7A00DC9}"/>
    <cellStyle name="Normal 3 2 11 8 2 2 2 2 2 2 2 2" xfId="21336" xr:uid="{75883ED7-9E00-4110-8380-5205B569ECFB}"/>
    <cellStyle name="Normal 3 2 11 8 2 2 2 2 2 2 3" xfId="21337" xr:uid="{D33C8EE5-906E-45DD-946D-E7C0A2797BF9}"/>
    <cellStyle name="Normal 3 2 11 8 2 2 2 2 2 2 4" xfId="21338" xr:uid="{2AB91C80-6B0F-446A-818E-1989A676A164}"/>
    <cellStyle name="Normal 3 2 11 8 2 2 2 2 2 2 5" xfId="21339" xr:uid="{8BF68CF1-5BA5-4DC2-8821-EDD05E607E71}"/>
    <cellStyle name="Normal 3 2 11 8 2 2 2 2 2 3" xfId="21340" xr:uid="{4E25FC43-0107-4EA7-B090-7217AA0BF291}"/>
    <cellStyle name="Normal 3 2 11 8 2 2 2 2 2 3 2" xfId="21341" xr:uid="{0267BB94-0ED3-45A5-9CD3-4AEB51C55CE7}"/>
    <cellStyle name="Normal 3 2 11 8 2 2 2 2 2 4" xfId="21342" xr:uid="{93CA7BF8-3A3D-49A3-B067-0401A24151AE}"/>
    <cellStyle name="Normal 3 2 11 8 2 2 2 2 2 5" xfId="21343" xr:uid="{5D990106-90A6-45F4-9E2F-A4AF31BA4C66}"/>
    <cellStyle name="Normal 3 2 11 8 2 2 2 2 3" xfId="21344" xr:uid="{0B0E1EA5-A577-4DB9-9B6C-B7E2FDB2AF51}"/>
    <cellStyle name="Normal 3 2 11 8 2 2 2 2 4" xfId="21345" xr:uid="{3B32A82A-553B-4CC2-9408-124CA399D856}"/>
    <cellStyle name="Normal 3 2 11 8 2 2 2 2 5" xfId="21346" xr:uid="{3D9641F8-761A-4354-80AD-8640AED85764}"/>
    <cellStyle name="Normal 3 2 11 8 2 2 2 2 6" xfId="21347" xr:uid="{09192A61-A65C-49A7-B789-1E23DBB74FEF}"/>
    <cellStyle name="Normal 3 2 11 8 2 2 2 2 6 2" xfId="21348" xr:uid="{B5432BE7-F8FF-49A7-8823-6446C8A8D079}"/>
    <cellStyle name="Normal 3 2 11 8 2 2 2 2 7" xfId="21349" xr:uid="{2D134B16-A501-4550-BF75-A19B9198877B}"/>
    <cellStyle name="Normal 3 2 11 8 2 2 2 2 8" xfId="21350" xr:uid="{D8F0088B-1402-4926-87DB-BE4D8271241D}"/>
    <cellStyle name="Normal 3 2 11 8 2 2 2 2 9" xfId="21351" xr:uid="{6B1DAB9E-786A-4293-900D-E80D5B66BB4C}"/>
    <cellStyle name="Normal 3 2 11 8 2 2 2 3" xfId="21352" xr:uid="{8EAB091F-EB9C-42CC-B761-C7B0F662E399}"/>
    <cellStyle name="Normal 3 2 11 8 2 2 2 3 2" xfId="21353" xr:uid="{99E61C00-7547-4894-9B64-6F76E63B9D6B}"/>
    <cellStyle name="Normal 3 2 11 8 2 2 2 3 2 2" xfId="21354" xr:uid="{1CDB6EFE-79C3-4D8E-80C6-62178676DD47}"/>
    <cellStyle name="Normal 3 2 11 8 2 2 2 3 2 2 2" xfId="21355" xr:uid="{2AC8A02B-0AC0-4721-A0A4-12B6D331BCE8}"/>
    <cellStyle name="Normal 3 2 11 8 2 2 2 3 2 3" xfId="21356" xr:uid="{3151A898-1F9C-4CE6-91A0-C9D2991E096A}"/>
    <cellStyle name="Normal 3 2 11 8 2 2 2 3 2 4" xfId="21357" xr:uid="{0B777EED-F7BC-45AA-B108-090B17DB99CE}"/>
    <cellStyle name="Normal 3 2 11 8 2 2 2 3 2 5" xfId="21358" xr:uid="{1E7486EC-6061-4047-ADAD-CB12F15A6E5B}"/>
    <cellStyle name="Normal 3 2 11 8 2 2 2 3 3" xfId="21359" xr:uid="{3CF56450-D430-409B-AA10-55EDCE7E2962}"/>
    <cellStyle name="Normal 3 2 11 8 2 2 2 3 3 2" xfId="21360" xr:uid="{B43C3633-3DE9-4BCC-9787-70360A5B5DDC}"/>
    <cellStyle name="Normal 3 2 11 8 2 2 2 3 4" xfId="21361" xr:uid="{6EE4DB53-C133-41FF-87B4-2E7615A583A0}"/>
    <cellStyle name="Normal 3 2 11 8 2 2 2 3 5" xfId="21362" xr:uid="{91ADCE0C-2260-48C1-BE6F-4A831E2780B6}"/>
    <cellStyle name="Normal 3 2 11 8 2 2 2 4" xfId="21363" xr:uid="{8D547028-40D3-4058-9A36-C068A903B83F}"/>
    <cellStyle name="Normal 3 2 11 8 2 2 2 5" xfId="21364" xr:uid="{68DED6B9-42A1-49A3-9AFA-78A5D3FA77D3}"/>
    <cellStyle name="Normal 3 2 11 8 2 2 2 6" xfId="21365" xr:uid="{4746188F-3BC9-4237-8702-9B67A052C5C4}"/>
    <cellStyle name="Normal 3 2 11 8 2 2 2 6 2" xfId="21366" xr:uid="{1F313CC6-1968-461E-9564-E94C4AD5D0A0}"/>
    <cellStyle name="Normal 3 2 11 8 2 2 2 7" xfId="21367" xr:uid="{94E6A859-A93A-417D-8607-93C9D1CD76B8}"/>
    <cellStyle name="Normal 3 2 11 8 2 2 2 8" xfId="21368" xr:uid="{6400B4BD-3EF7-4CEE-B859-9ACCE7836528}"/>
    <cellStyle name="Normal 3 2 11 8 2 2 2 9" xfId="21369" xr:uid="{F0291C9F-1FA9-49F8-AC86-2204373B5099}"/>
    <cellStyle name="Normal 3 2 11 8 2 2 3" xfId="21370" xr:uid="{BDF70077-EDC6-4C7D-A893-FA3BA6EC91C4}"/>
    <cellStyle name="Normal 3 2 11 8 2 2 4" xfId="21371" xr:uid="{032D30D5-384B-4596-9558-3DD06F644B22}"/>
    <cellStyle name="Normal 3 2 11 8 2 2 5" xfId="21372" xr:uid="{7F4BFC6B-FD55-4CF8-8835-90C548CE04BD}"/>
    <cellStyle name="Normal 3 2 11 8 2 2 6" xfId="21373" xr:uid="{ECE55557-DD79-410F-B637-22B43A0AB0F6}"/>
    <cellStyle name="Normal 3 2 11 8 2 2 7" xfId="21374" xr:uid="{2C96822B-A69A-4B2F-BCA6-48DAF080BB8F}"/>
    <cellStyle name="Normal 3 2 11 8 2 2 8" xfId="21375" xr:uid="{78EECC99-EB55-4AC1-B572-FFE9873BF75A}"/>
    <cellStyle name="Normal 3 2 11 8 2 2 8 2" xfId="21376" xr:uid="{C092DC15-D29E-47AD-91BE-1E9C36948F11}"/>
    <cellStyle name="Normal 3 2 11 8 2 2 8 2 2" xfId="21377" xr:uid="{380DEB08-B8A1-4724-929B-8F5183396EC3}"/>
    <cellStyle name="Normal 3 2 11 8 2 2 8 2 2 2" xfId="21378" xr:uid="{41F14E3F-2A11-4978-AAC4-63EB90399F53}"/>
    <cellStyle name="Normal 3 2 11 8 2 2 8 2 3" xfId="21379" xr:uid="{E3686D92-C527-4988-8221-9943123C139B}"/>
    <cellStyle name="Normal 3 2 11 8 2 2 8 2 4" xfId="21380" xr:uid="{57B729A6-0DE1-44A0-B924-D18281F147E0}"/>
    <cellStyle name="Normal 3 2 11 8 2 2 8 2 5" xfId="21381" xr:uid="{D19ECDDF-B8BE-4703-BB8E-59D80837E82B}"/>
    <cellStyle name="Normal 3 2 11 8 2 2 8 3" xfId="21382" xr:uid="{90126351-482B-42A1-BCB0-97DA8763195F}"/>
    <cellStyle name="Normal 3 2 11 8 2 2 8 3 2" xfId="21383" xr:uid="{2E7B24C3-ABAA-40B3-A59E-3214B9E9594E}"/>
    <cellStyle name="Normal 3 2 11 8 2 2 8 4" xfId="21384" xr:uid="{5C70EF9B-E344-4D65-A5C2-D06004780B3B}"/>
    <cellStyle name="Normal 3 2 11 8 2 2 8 5" xfId="21385" xr:uid="{D7B78979-F808-468D-AF1A-EBDE3D79A3AE}"/>
    <cellStyle name="Normal 3 2 11 8 2 2 9" xfId="21386" xr:uid="{638C6B4B-6DDA-48BB-A1BC-716782269057}"/>
    <cellStyle name="Normal 3 2 11 8 2 3" xfId="21387" xr:uid="{0689CFEA-350E-4FAF-9EB5-1AAE9A97A0FA}"/>
    <cellStyle name="Normal 3 2 11 8 2 4" xfId="21388" xr:uid="{DED4D987-E081-4504-BE6D-11F09FAC0F64}"/>
    <cellStyle name="Normal 3 2 11 8 2 4 2" xfId="21389" xr:uid="{7EAD1294-A176-4470-AB6C-7DD527BA8905}"/>
    <cellStyle name="Normal 3 2 11 8 2 4 2 2" xfId="21390" xr:uid="{A679A684-347B-41D2-8978-54E8C75ED27B}"/>
    <cellStyle name="Normal 3 2 11 8 2 4 2 2 2" xfId="21391" xr:uid="{9E7F7409-93F9-41E4-8FE5-1EF287F1B012}"/>
    <cellStyle name="Normal 3 2 11 8 2 4 2 2 2 2" xfId="21392" xr:uid="{CAA00E71-40A4-4DD0-B15C-CFFA304A15C5}"/>
    <cellStyle name="Normal 3 2 11 8 2 4 2 2 2 2 2" xfId="21393" xr:uid="{3EDD2B19-C6AC-4920-B091-0030B12DA4F8}"/>
    <cellStyle name="Normal 3 2 11 8 2 4 2 2 2 3" xfId="21394" xr:uid="{5588FBA1-52C8-47B1-B7ED-8B73384A813C}"/>
    <cellStyle name="Normal 3 2 11 8 2 4 2 2 2 4" xfId="21395" xr:uid="{2E98BDEB-8BFD-42AB-85C0-F73670FAC66A}"/>
    <cellStyle name="Normal 3 2 11 8 2 4 2 2 2 5" xfId="21396" xr:uid="{66797B3D-BA49-4743-90F3-38BC9BD1EB6D}"/>
    <cellStyle name="Normal 3 2 11 8 2 4 2 2 3" xfId="21397" xr:uid="{A1912D01-4816-4599-881F-93EFAA09DFF1}"/>
    <cellStyle name="Normal 3 2 11 8 2 4 2 2 3 2" xfId="21398" xr:uid="{C75DCD60-262E-4305-8F33-C1817D64044F}"/>
    <cellStyle name="Normal 3 2 11 8 2 4 2 2 4" xfId="21399" xr:uid="{A59485F9-A650-4CA0-91F7-BBE767F4F42F}"/>
    <cellStyle name="Normal 3 2 11 8 2 4 2 2 5" xfId="21400" xr:uid="{BFAC5775-7A42-46D2-BBEF-8F6E4DAE84FD}"/>
    <cellStyle name="Normal 3 2 11 8 2 4 2 3" xfId="21401" xr:uid="{4C1CE553-6F9F-47A2-92DB-22D5A6FE07F4}"/>
    <cellStyle name="Normal 3 2 11 8 2 4 2 4" xfId="21402" xr:uid="{3B6DB6A7-B16E-49A8-ACF2-18CDC6897562}"/>
    <cellStyle name="Normal 3 2 11 8 2 4 2 5" xfId="21403" xr:uid="{F1DEDF75-9798-4F30-828B-034D3ACD5315}"/>
    <cellStyle name="Normal 3 2 11 8 2 4 2 6" xfId="21404" xr:uid="{002E3181-CFAB-46A5-BC5E-CECB33C85757}"/>
    <cellStyle name="Normal 3 2 11 8 2 4 2 6 2" xfId="21405" xr:uid="{2D1A7959-68B5-4E57-BBDD-492F0FA3238B}"/>
    <cellStyle name="Normal 3 2 11 8 2 4 2 7" xfId="21406" xr:uid="{823E5EC6-714B-4C46-8A1B-459ABF12A36C}"/>
    <cellStyle name="Normal 3 2 11 8 2 4 2 8" xfId="21407" xr:uid="{0377AA60-C071-470A-A7DC-9979881F15F9}"/>
    <cellStyle name="Normal 3 2 11 8 2 4 2 9" xfId="21408" xr:uid="{489A4764-B1DC-4922-BE0A-1F9D13ECDD96}"/>
    <cellStyle name="Normal 3 2 11 8 2 4 3" xfId="21409" xr:uid="{9338EEFA-BA0C-4E86-AAD0-ED61E3FF4B92}"/>
    <cellStyle name="Normal 3 2 11 8 2 4 3 2" xfId="21410" xr:uid="{0E918EF0-434B-4CEE-94B2-37B83694FB78}"/>
    <cellStyle name="Normal 3 2 11 8 2 4 3 2 2" xfId="21411" xr:uid="{202E9595-4578-4B7E-A186-EF9F5319CB98}"/>
    <cellStyle name="Normal 3 2 11 8 2 4 3 2 2 2" xfId="21412" xr:uid="{99B3419B-7BCB-43BC-B142-8D78C707A6DE}"/>
    <cellStyle name="Normal 3 2 11 8 2 4 3 2 3" xfId="21413" xr:uid="{3866FCBF-DCCE-4765-B120-D772150220A3}"/>
    <cellStyle name="Normal 3 2 11 8 2 4 3 2 4" xfId="21414" xr:uid="{BFC99895-4E61-4962-AD24-EDE011C5CF68}"/>
    <cellStyle name="Normal 3 2 11 8 2 4 3 2 5" xfId="21415" xr:uid="{5258B8F4-512D-484B-B810-8FE72946BFB2}"/>
    <cellStyle name="Normal 3 2 11 8 2 4 3 3" xfId="21416" xr:uid="{AC11E692-D957-4DAD-BFDD-5F838FF327A6}"/>
    <cellStyle name="Normal 3 2 11 8 2 4 3 3 2" xfId="21417" xr:uid="{341E78AB-B1CE-4922-A1A8-13327461EC9F}"/>
    <cellStyle name="Normal 3 2 11 8 2 4 3 4" xfId="21418" xr:uid="{6D45F5CD-8240-43A5-9E07-5F758828BE9B}"/>
    <cellStyle name="Normal 3 2 11 8 2 4 3 5" xfId="21419" xr:uid="{4A560750-CD89-4499-A78F-1C4F9B6C3520}"/>
    <cellStyle name="Normal 3 2 11 8 2 4 4" xfId="21420" xr:uid="{07795946-B7EA-4CC7-B99C-1729257CCB9C}"/>
    <cellStyle name="Normal 3 2 11 8 2 4 5" xfId="21421" xr:uid="{E9861F61-AF57-4CED-9A6A-F486335F40F2}"/>
    <cellStyle name="Normal 3 2 11 8 2 4 6" xfId="21422" xr:uid="{240E8830-915E-4466-9293-864F5ABD51A3}"/>
    <cellStyle name="Normal 3 2 11 8 2 4 6 2" xfId="21423" xr:uid="{601E7E1C-49C2-47A2-A950-8961DB457547}"/>
    <cellStyle name="Normal 3 2 11 8 2 4 7" xfId="21424" xr:uid="{9521E78C-A1D0-4726-9E93-75F1E3DE7EEF}"/>
    <cellStyle name="Normal 3 2 11 8 2 4 8" xfId="21425" xr:uid="{8EE7B1FB-7348-4B35-9C6C-9CD65C2E22D9}"/>
    <cellStyle name="Normal 3 2 11 8 2 4 9" xfId="21426" xr:uid="{27E0CBF0-9163-47A5-94A4-4DD800CDD8BA}"/>
    <cellStyle name="Normal 3 2 11 8 2 5" xfId="21427" xr:uid="{90D229E2-6C85-4585-B70B-2FA4AC37ECE8}"/>
    <cellStyle name="Normal 3 2 11 8 2 5 2" xfId="21428" xr:uid="{A0AB6496-0A79-473E-BF7E-2D6B328112E6}"/>
    <cellStyle name="Normal 3 2 11 8 2 5 3" xfId="21429" xr:uid="{0A5C6C7D-CCBD-425F-A0BF-A3C7E51B47EF}"/>
    <cellStyle name="Normal 3 2 11 8 2 6" xfId="21430" xr:uid="{F6203BE9-CA40-4A11-A10C-8A1B9101DEC7}"/>
    <cellStyle name="Normal 3 2 11 8 2 6 2" xfId="21431" xr:uid="{2B888E73-7E99-4583-91B4-C32D7610A715}"/>
    <cellStyle name="Normal 3 2 11 8 2 6 3" xfId="21432" xr:uid="{6563326A-8875-48B8-B095-770EE4B73AC7}"/>
    <cellStyle name="Normal 3 2 11 8 2 7" xfId="21433" xr:uid="{F91909B4-F53C-4061-A65E-10FAF02B838A}"/>
    <cellStyle name="Normal 3 2 11 8 2 7 2" xfId="21434" xr:uid="{1647BF38-2005-4E83-9761-723ADC9D583F}"/>
    <cellStyle name="Normal 3 2 11 8 2 7 3" xfId="21435" xr:uid="{046E25CE-A068-475C-9189-52BC925897CC}"/>
    <cellStyle name="Normal 3 2 11 8 2 8" xfId="21436" xr:uid="{C813EBF4-0AF8-44DE-8122-CD46907602DF}"/>
    <cellStyle name="Normal 3 2 11 8 2 8 2" xfId="21437" xr:uid="{C15B529F-8B68-4DA0-9041-81244123E63D}"/>
    <cellStyle name="Normal 3 2 11 8 2 8 3" xfId="21438" xr:uid="{6E4C3377-92CA-458A-817B-85190AADFB59}"/>
    <cellStyle name="Normal 3 2 11 8 2 9" xfId="21439" xr:uid="{716905F2-0A49-4C89-8FF1-0CB0D9083DDE}"/>
    <cellStyle name="Normal 3 2 11 8 2 9 2" xfId="21440" xr:uid="{F98BEA8D-446D-46DF-AC3A-BB7246ABC707}"/>
    <cellStyle name="Normal 3 2 11 8 2 9 2 2" xfId="21441" xr:uid="{13D16775-EB0B-4332-94AA-AC5B80D6AD32}"/>
    <cellStyle name="Normal 3 2 11 8 2 9 2 2 2" xfId="21442" xr:uid="{81745249-10B9-45A2-9C27-378B1AA85CEC}"/>
    <cellStyle name="Normal 3 2 11 8 2 9 2 3" xfId="21443" xr:uid="{752A29F8-E089-4E4A-B0AA-518EB89A98DE}"/>
    <cellStyle name="Normal 3 2 11 8 2 9 2 4" xfId="21444" xr:uid="{05ED148A-0FE0-4C53-9F63-A1374156D862}"/>
    <cellStyle name="Normal 3 2 11 8 2 9 2 5" xfId="21445" xr:uid="{7E6B50F0-0AB4-45A7-8BC9-A53AE35BAD3C}"/>
    <cellStyle name="Normal 3 2 11 8 2 9 3" xfId="21446" xr:uid="{7095EDB2-B437-4F96-AA76-3C7FEDE524EF}"/>
    <cellStyle name="Normal 3 2 11 8 2 9 3 2" xfId="21447" xr:uid="{AF583923-371A-4511-A5F4-71B66A5C3D59}"/>
    <cellStyle name="Normal 3 2 11 8 2 9 4" xfId="21448" xr:uid="{B63005C8-C361-48F9-BF33-3FCAE2FA8C71}"/>
    <cellStyle name="Normal 3 2 11 8 2 9 5" xfId="21449" xr:uid="{544A392C-5D77-4C02-84D5-6B470580EEB3}"/>
    <cellStyle name="Normal 3 2 11 8 3" xfId="21450" xr:uid="{AF4CFB88-2BF0-45DA-8A33-E378B96C7725}"/>
    <cellStyle name="Normal 3 2 11 8 3 10" xfId="21451" xr:uid="{E002D153-479F-45BB-8D12-AC899B317A3D}"/>
    <cellStyle name="Normal 3 2 11 8 3 11" xfId="21452" xr:uid="{1408EE53-4340-463D-B10C-B86B75457E83}"/>
    <cellStyle name="Normal 3 2 11 8 3 12" xfId="21453" xr:uid="{0C55853F-E641-40B9-98AD-294792C4361E}"/>
    <cellStyle name="Normal 3 2 11 8 3 12 2" xfId="21454" xr:uid="{06ADB53C-DDC6-4D16-A5BB-D13F798FBCDD}"/>
    <cellStyle name="Normal 3 2 11 8 3 13" xfId="21455" xr:uid="{D363394B-EECD-40A8-A864-C329CE10B651}"/>
    <cellStyle name="Normal 3 2 11 8 3 14" xfId="21456" xr:uid="{3727DC72-DBC9-4433-9738-3B2833DDC96D}"/>
    <cellStyle name="Normal 3 2 11 8 3 15" xfId="21457" xr:uid="{05DDEABF-A579-420C-9E19-E2016224CFF8}"/>
    <cellStyle name="Normal 3 2 11 8 3 2" xfId="21458" xr:uid="{F7943EF1-E6CA-4135-A474-26D724C42A36}"/>
    <cellStyle name="Normal 3 2 11 8 3 2 2" xfId="21459" xr:uid="{953A81DE-DFFF-40C6-89FF-64803632C7C3}"/>
    <cellStyle name="Normal 3 2 11 8 3 2 2 2" xfId="21460" xr:uid="{BF65098E-5501-4308-9E96-8ADB9AFCF93D}"/>
    <cellStyle name="Normal 3 2 11 8 3 2 2 2 2" xfId="21461" xr:uid="{3D647D64-C6F7-418C-8474-C32173D30AE1}"/>
    <cellStyle name="Normal 3 2 11 8 3 2 2 2 2 2" xfId="21462" xr:uid="{9305651F-2526-4256-A344-F3961F92729B}"/>
    <cellStyle name="Normal 3 2 11 8 3 2 2 2 2 2 2" xfId="21463" xr:uid="{8C59C2A5-7463-4D56-981C-678B8CB6DFB9}"/>
    <cellStyle name="Normal 3 2 11 8 3 2 2 2 2 3" xfId="21464" xr:uid="{ABCD9CB7-277E-46B8-B6EC-E938B13FDFCA}"/>
    <cellStyle name="Normal 3 2 11 8 3 2 2 2 2 4" xfId="21465" xr:uid="{A11384B7-0F54-4CCD-B589-EE325D76B3F3}"/>
    <cellStyle name="Normal 3 2 11 8 3 2 2 2 2 5" xfId="21466" xr:uid="{70CCC9B1-4613-4A0B-8286-709C8391D298}"/>
    <cellStyle name="Normal 3 2 11 8 3 2 2 2 3" xfId="21467" xr:uid="{D7452F50-81DD-49AF-A80A-F6596BD96303}"/>
    <cellStyle name="Normal 3 2 11 8 3 2 2 2 3 2" xfId="21468" xr:uid="{CF2C7429-99AB-47C3-B485-229C935D7776}"/>
    <cellStyle name="Normal 3 2 11 8 3 2 2 2 4" xfId="21469" xr:uid="{32DD8074-C252-42C2-A52D-97E32B162BDE}"/>
    <cellStyle name="Normal 3 2 11 8 3 2 2 2 5" xfId="21470" xr:uid="{A97EE701-157F-4D62-8407-84971FA689A7}"/>
    <cellStyle name="Normal 3 2 11 8 3 2 2 3" xfId="21471" xr:uid="{B073711E-06FE-4914-8D20-FB41264608CD}"/>
    <cellStyle name="Normal 3 2 11 8 3 2 2 4" xfId="21472" xr:uid="{63FF3855-7BC9-40E8-8BEE-F2B1D73D0E9E}"/>
    <cellStyle name="Normal 3 2 11 8 3 2 2 5" xfId="21473" xr:uid="{E2EE1C1D-7A12-4BE3-BC26-614BCD7E71F0}"/>
    <cellStyle name="Normal 3 2 11 8 3 2 2 6" xfId="21474" xr:uid="{7BDB2F09-F23E-4750-AD58-90DBECC1D736}"/>
    <cellStyle name="Normal 3 2 11 8 3 2 2 6 2" xfId="21475" xr:uid="{FA07EAA8-24A1-4C73-B46A-75CBD1C69AB2}"/>
    <cellStyle name="Normal 3 2 11 8 3 2 2 7" xfId="21476" xr:uid="{DEB398B8-8F48-4C67-A856-6C0F46A8FEEB}"/>
    <cellStyle name="Normal 3 2 11 8 3 2 2 8" xfId="21477" xr:uid="{0C9BE8C7-11C3-4A16-BA82-D5E6C515A2E5}"/>
    <cellStyle name="Normal 3 2 11 8 3 2 2 9" xfId="21478" xr:uid="{B2A66AD7-DCD9-4E59-8007-3184066161CF}"/>
    <cellStyle name="Normal 3 2 11 8 3 2 3" xfId="21479" xr:uid="{750A0882-1B10-4677-8CDF-5C4C668B06CF}"/>
    <cellStyle name="Normal 3 2 11 8 3 2 3 2" xfId="21480" xr:uid="{E292A4BB-48B3-4B93-9546-3BF6AE009AE1}"/>
    <cellStyle name="Normal 3 2 11 8 3 2 3 2 2" xfId="21481" xr:uid="{FF830494-14EB-450C-ABB6-A2E10A6C876A}"/>
    <cellStyle name="Normal 3 2 11 8 3 2 3 2 2 2" xfId="21482" xr:uid="{82BE4B0E-C11B-448B-AAA2-669E1BECA64F}"/>
    <cellStyle name="Normal 3 2 11 8 3 2 3 2 3" xfId="21483" xr:uid="{EBB43FD6-8993-4BB7-8C20-0197152C7B7F}"/>
    <cellStyle name="Normal 3 2 11 8 3 2 3 2 4" xfId="21484" xr:uid="{D2A6FCD3-3055-48E4-B236-1637332258B4}"/>
    <cellStyle name="Normal 3 2 11 8 3 2 3 2 5" xfId="21485" xr:uid="{A6AAB847-6D29-4E4B-9212-AD4726EEBE8D}"/>
    <cellStyle name="Normal 3 2 11 8 3 2 3 3" xfId="21486" xr:uid="{93EAD3B2-E868-4D32-A67B-2241FA9D03A6}"/>
    <cellStyle name="Normal 3 2 11 8 3 2 3 3 2" xfId="21487" xr:uid="{18F54AC1-68E1-491E-A9B6-63F419C9F655}"/>
    <cellStyle name="Normal 3 2 11 8 3 2 3 4" xfId="21488" xr:uid="{ABB165FB-583E-4B68-8EFD-97F792F3C746}"/>
    <cellStyle name="Normal 3 2 11 8 3 2 3 5" xfId="21489" xr:uid="{5CCF4368-0050-4103-9016-CF2C4BC3C255}"/>
    <cellStyle name="Normal 3 2 11 8 3 2 4" xfId="21490" xr:uid="{346F7188-4C3E-46C3-BDEE-D0B3BCC06589}"/>
    <cellStyle name="Normal 3 2 11 8 3 2 5" xfId="21491" xr:uid="{B6D26A26-420B-4BD0-9C50-429A09E87B56}"/>
    <cellStyle name="Normal 3 2 11 8 3 2 6" xfId="21492" xr:uid="{F6798ABE-4BA8-4761-BCB1-1B2C3E89D5C7}"/>
    <cellStyle name="Normal 3 2 11 8 3 2 6 2" xfId="21493" xr:uid="{E0B1ABCA-E726-4F3B-A258-18BB5CF18203}"/>
    <cellStyle name="Normal 3 2 11 8 3 2 7" xfId="21494" xr:uid="{D14D69F1-B3B3-47F5-A9CC-FA8C3C326C8C}"/>
    <cellStyle name="Normal 3 2 11 8 3 2 8" xfId="21495" xr:uid="{B97D352B-2447-4DDA-A7DC-DE97FC20AFED}"/>
    <cellStyle name="Normal 3 2 11 8 3 2 9" xfId="21496" xr:uid="{FD526C1D-20D6-4416-B9DC-14C8DFFD870C}"/>
    <cellStyle name="Normal 3 2 11 8 3 3" xfId="21497" xr:uid="{41D28736-D2A3-46A3-8EC4-A8459B4DADBD}"/>
    <cellStyle name="Normal 3 2 11 8 3 3 2" xfId="21498" xr:uid="{718AA9FE-6CB2-4A20-88AB-9903D96D2769}"/>
    <cellStyle name="Normal 3 2 11 8 3 3 3" xfId="21499" xr:uid="{7CE6EF4B-BE75-49BB-B7E6-F9602B38A883}"/>
    <cellStyle name="Normal 3 2 11 8 3 4" xfId="21500" xr:uid="{23FE6D02-C3D7-4234-B5AF-63D1E181CBF8}"/>
    <cellStyle name="Normal 3 2 11 8 3 4 2" xfId="21501" xr:uid="{FD6B2B0A-D739-44C6-BA1D-552C025957B1}"/>
    <cellStyle name="Normal 3 2 11 8 3 4 3" xfId="21502" xr:uid="{A7F8854C-13F9-4EC1-BA10-58B159D41DF5}"/>
    <cellStyle name="Normal 3 2 11 8 3 5" xfId="21503" xr:uid="{0857D367-C9E3-4035-A778-828C69A590B8}"/>
    <cellStyle name="Normal 3 2 11 8 3 5 2" xfId="21504" xr:uid="{76D7BC6B-E657-4AA0-B5DB-9BE0CE585F02}"/>
    <cellStyle name="Normal 3 2 11 8 3 5 3" xfId="21505" xr:uid="{E9DD083E-528E-47F8-BF79-9D5039BDAA98}"/>
    <cellStyle name="Normal 3 2 11 8 3 6" xfId="21506" xr:uid="{19DD467D-4D03-4E1E-89B6-3057441792DD}"/>
    <cellStyle name="Normal 3 2 11 8 3 6 2" xfId="21507" xr:uid="{89BDA397-062A-4B41-B71F-AE779470D14D}"/>
    <cellStyle name="Normal 3 2 11 8 3 6 3" xfId="21508" xr:uid="{A2215172-B8C6-4861-B521-B2F571F41BA2}"/>
    <cellStyle name="Normal 3 2 11 8 3 7" xfId="21509" xr:uid="{EF326C92-D2C6-417F-9AC2-24B998B91796}"/>
    <cellStyle name="Normal 3 2 11 8 3 7 2" xfId="21510" xr:uid="{46A1F9A3-875A-4DF2-B0AE-5AA2C92E3FD3}"/>
    <cellStyle name="Normal 3 2 11 8 3 7 3" xfId="21511" xr:uid="{52D1D8A6-1816-4C04-A3C0-0FC69C5DB950}"/>
    <cellStyle name="Normal 3 2 11 8 3 8" xfId="21512" xr:uid="{633C5BF5-A373-47D3-A4B2-219CC0087134}"/>
    <cellStyle name="Normal 3 2 11 8 3 8 2" xfId="21513" xr:uid="{DB37A4C6-AB79-4F5F-97FD-DDE5F6BA8CF1}"/>
    <cellStyle name="Normal 3 2 11 8 3 8 2 2" xfId="21514" xr:uid="{7E1163CF-C915-4243-BA8B-E37F50024F92}"/>
    <cellStyle name="Normal 3 2 11 8 3 8 2 2 2" xfId="21515" xr:uid="{690B7462-B536-4296-ABC3-DDAD6747B15E}"/>
    <cellStyle name="Normal 3 2 11 8 3 8 2 3" xfId="21516" xr:uid="{A2FFC187-3A83-4095-974F-6D3E3767A6FB}"/>
    <cellStyle name="Normal 3 2 11 8 3 8 2 4" xfId="21517" xr:uid="{CC9D1D99-C161-4494-BFFB-7453C771F6C9}"/>
    <cellStyle name="Normal 3 2 11 8 3 8 2 5" xfId="21518" xr:uid="{9EC15231-E9D5-4BA4-9EC7-82D34B654A74}"/>
    <cellStyle name="Normal 3 2 11 8 3 8 3" xfId="21519" xr:uid="{F6CBC723-D0F3-453C-A554-15D17A9B75F8}"/>
    <cellStyle name="Normal 3 2 11 8 3 8 3 2" xfId="21520" xr:uid="{3505F4E9-9D74-437F-A222-BBD0570B6E29}"/>
    <cellStyle name="Normal 3 2 11 8 3 8 4" xfId="21521" xr:uid="{34E69D35-80A5-43A4-984C-2BED8877BBAA}"/>
    <cellStyle name="Normal 3 2 11 8 3 8 5" xfId="21522" xr:uid="{BF19ED45-135D-4527-B9B2-1DA61550873F}"/>
    <cellStyle name="Normal 3 2 11 8 3 9" xfId="21523" xr:uid="{C49E539B-225A-4F1F-8ABE-7426F7C93803}"/>
    <cellStyle name="Normal 3 2 11 8 4" xfId="21524" xr:uid="{F5FF09CE-F5B8-4451-9174-6360FA2F4596}"/>
    <cellStyle name="Normal 3 2 11 8 4 2" xfId="21525" xr:uid="{170F70F0-AA8F-41B0-84F5-1BC756D094D1}"/>
    <cellStyle name="Normal 3 2 11 8 4 2 2" xfId="21526" xr:uid="{A66CC1F9-9956-4B53-B154-8BF7945357AE}"/>
    <cellStyle name="Normal 3 2 11 8 4 2 2 2" xfId="21527" xr:uid="{0373E98D-2955-42E4-A654-FB76767EC5E3}"/>
    <cellStyle name="Normal 3 2 11 8 4 2 2 2 2" xfId="21528" xr:uid="{0C2953C5-A4DA-4082-B8EC-65A3F0D9F06C}"/>
    <cellStyle name="Normal 3 2 11 8 4 2 2 2 2 2" xfId="21529" xr:uid="{59DB5604-41A1-485C-A797-AE73AAFC74FF}"/>
    <cellStyle name="Normal 3 2 11 8 4 2 2 2 3" xfId="21530" xr:uid="{8A55EFC1-348F-4F5D-9AE2-F48C744DD6EA}"/>
    <cellStyle name="Normal 3 2 11 8 4 2 2 2 4" xfId="21531" xr:uid="{26B83540-3AD9-4CFB-B1F0-616BE0A170AE}"/>
    <cellStyle name="Normal 3 2 11 8 4 2 2 2 5" xfId="21532" xr:uid="{4FA0AF26-7050-4176-86FD-525B0A524746}"/>
    <cellStyle name="Normal 3 2 11 8 4 2 2 3" xfId="21533" xr:uid="{C8FA6A0E-CAF8-4D29-8479-526350D7C5D0}"/>
    <cellStyle name="Normal 3 2 11 8 4 2 2 3 2" xfId="21534" xr:uid="{A787C494-636E-4585-ADF6-77805ECEC22B}"/>
    <cellStyle name="Normal 3 2 11 8 4 2 2 4" xfId="21535" xr:uid="{0B4F3621-CB02-4E69-A0AD-67A8A2AC1CD9}"/>
    <cellStyle name="Normal 3 2 11 8 4 2 2 5" xfId="21536" xr:uid="{86A830EE-7DB6-46B6-8F05-2CEA1946BE43}"/>
    <cellStyle name="Normal 3 2 11 8 4 2 3" xfId="21537" xr:uid="{930DA0BF-009F-40B0-9725-96F5AE8D7F4F}"/>
    <cellStyle name="Normal 3 2 11 8 4 2 4" xfId="21538" xr:uid="{2D9E5BDB-F5C6-401F-A402-922DBF7844F3}"/>
    <cellStyle name="Normal 3 2 11 8 4 2 5" xfId="21539" xr:uid="{3224746C-5FAC-43A9-8381-43BE4F085A72}"/>
    <cellStyle name="Normal 3 2 11 8 4 2 6" xfId="21540" xr:uid="{568B65F8-49A3-4ACD-989C-BADE6C35F353}"/>
    <cellStyle name="Normal 3 2 11 8 4 2 6 2" xfId="21541" xr:uid="{15901AC0-A4A1-4419-BB32-4675F1C16963}"/>
    <cellStyle name="Normal 3 2 11 8 4 2 7" xfId="21542" xr:uid="{4FAD1930-B0F1-42A2-926C-F9F93C3827C9}"/>
    <cellStyle name="Normal 3 2 11 8 4 2 8" xfId="21543" xr:uid="{C6682B25-99C0-4EB6-9D7A-B6C4D897E0BC}"/>
    <cellStyle name="Normal 3 2 11 8 4 2 9" xfId="21544" xr:uid="{3F5F7A63-B3F6-4C90-9048-621775AA3EE6}"/>
    <cellStyle name="Normal 3 2 11 8 4 3" xfId="21545" xr:uid="{B004B26A-5060-483B-87D5-0D4DE692F179}"/>
    <cellStyle name="Normal 3 2 11 8 4 3 2" xfId="21546" xr:uid="{02559170-6F36-487D-B1F7-9A31CF2F2BF4}"/>
    <cellStyle name="Normal 3 2 11 8 4 3 2 2" xfId="21547" xr:uid="{4A932E3A-D7DC-4E0A-A177-94841C1702C3}"/>
    <cellStyle name="Normal 3 2 11 8 4 3 2 2 2" xfId="21548" xr:uid="{011A4DF4-7B82-4673-B34D-1063123F98D1}"/>
    <cellStyle name="Normal 3 2 11 8 4 3 2 3" xfId="21549" xr:uid="{59749330-6E49-48F3-A5B3-FB6A33E709C9}"/>
    <cellStyle name="Normal 3 2 11 8 4 3 2 4" xfId="21550" xr:uid="{0BB41CE2-B457-4EC0-94C8-3DD04EE0D213}"/>
    <cellStyle name="Normal 3 2 11 8 4 3 2 5" xfId="21551" xr:uid="{92BA1B8E-F074-45B3-ABCA-886098849ADA}"/>
    <cellStyle name="Normal 3 2 11 8 4 3 3" xfId="21552" xr:uid="{AD3B9A0F-8726-4992-860E-BE293698672B}"/>
    <cellStyle name="Normal 3 2 11 8 4 3 3 2" xfId="21553" xr:uid="{057B10DA-C0F5-49E0-A906-BBFE4E85B31E}"/>
    <cellStyle name="Normal 3 2 11 8 4 3 4" xfId="21554" xr:uid="{3960F7F2-7089-4A98-B36E-D8A42CC33FAF}"/>
    <cellStyle name="Normal 3 2 11 8 4 3 5" xfId="21555" xr:uid="{0FE2D898-07E3-4586-9167-B9C13A09F7B6}"/>
    <cellStyle name="Normal 3 2 11 8 4 4" xfId="21556" xr:uid="{221785D6-BC5C-4B0A-9E4E-BCD0FFB0B9BE}"/>
    <cellStyle name="Normal 3 2 11 8 4 5" xfId="21557" xr:uid="{B771E4CB-A037-4BED-9D35-C63BEC4F89BA}"/>
    <cellStyle name="Normal 3 2 11 8 4 6" xfId="21558" xr:uid="{84716108-ED88-4866-8376-FDAA8CCD93A0}"/>
    <cellStyle name="Normal 3 2 11 8 4 6 2" xfId="21559" xr:uid="{19BFA579-6E40-4AE1-8222-01889E8B9873}"/>
    <cellStyle name="Normal 3 2 11 8 4 7" xfId="21560" xr:uid="{65E90CBD-E73E-40D8-A9FD-E176710E22C7}"/>
    <cellStyle name="Normal 3 2 11 8 4 8" xfId="21561" xr:uid="{665C6D47-1F2D-4D86-A179-D92603255FE7}"/>
    <cellStyle name="Normal 3 2 11 8 4 9" xfId="21562" xr:uid="{2F30405A-D443-4289-AB7C-AAD247DD857C}"/>
    <cellStyle name="Normal 3 2 11 8 5" xfId="21563" xr:uid="{8653E6E2-75A3-44FC-9EE5-DF9876D0419B}"/>
    <cellStyle name="Normal 3 2 11 8 6" xfId="21564" xr:uid="{75D993AC-C6D7-4892-BB40-0597A2CF4C93}"/>
    <cellStyle name="Normal 3 2 11 8 7" xfId="21565" xr:uid="{6C03A0BD-918A-4AC1-91F2-064DD925D499}"/>
    <cellStyle name="Normal 3 2 11 8 8" xfId="21566" xr:uid="{FC25DA09-5654-4C41-B2C6-10F1422F46D0}"/>
    <cellStyle name="Normal 3 2 11 8 9" xfId="21567" xr:uid="{6CBC2AAC-117A-47A5-BA68-96B8BF3BA21C}"/>
    <cellStyle name="Normal 3 2 11 8 9 2" xfId="21568" xr:uid="{8507B3DB-E777-4658-BFE6-BA0B71EEBFE9}"/>
    <cellStyle name="Normal 3 2 11 8 9 2 2" xfId="21569" xr:uid="{494AE05C-492C-4D4F-A40B-A2A69097543C}"/>
    <cellStyle name="Normal 3 2 11 8 9 2 2 2" xfId="21570" xr:uid="{C4EA99BD-8C7D-4AA8-9A2A-9BF12F112C42}"/>
    <cellStyle name="Normal 3 2 11 8 9 2 3" xfId="21571" xr:uid="{AA9A993F-7AD7-41D7-AB3D-C7A67C42EA3E}"/>
    <cellStyle name="Normal 3 2 11 8 9 2 4" xfId="21572" xr:uid="{C73C5639-132D-4EDA-891A-F15C995E6F93}"/>
    <cellStyle name="Normal 3 2 11 8 9 2 5" xfId="21573" xr:uid="{89A4DFC7-0B6B-4940-A880-69CDFED7DB1E}"/>
    <cellStyle name="Normal 3 2 11 8 9 3" xfId="21574" xr:uid="{0F1266A9-CE78-4783-A412-8714CF083920}"/>
    <cellStyle name="Normal 3 2 11 8 9 3 2" xfId="21575" xr:uid="{B715764C-DCFC-44F3-8023-73E2FEF45518}"/>
    <cellStyle name="Normal 3 2 11 8 9 4" xfId="21576" xr:uid="{FA0EFB67-840B-4328-9CB0-C7D405E1B70C}"/>
    <cellStyle name="Normal 3 2 11 8 9 5" xfId="21577" xr:uid="{9485787E-FD47-42D1-A6AA-BCFF8B103A3C}"/>
    <cellStyle name="Normal 3 2 11 9" xfId="21578" xr:uid="{B915C977-54F8-426A-BFDC-9EEB3CF52C2B}"/>
    <cellStyle name="Normal 3 2 11 9 10" xfId="21579" xr:uid="{A4A3C675-5C26-4BFE-B3D7-B21BC79C99B5}"/>
    <cellStyle name="Normal 3 2 11 9 11" xfId="21580" xr:uid="{8B5EDBE5-FE9C-40C6-A803-B14DED6EFBE5}"/>
    <cellStyle name="Normal 3 2 11 9 12" xfId="21581" xr:uid="{0C781EB4-9E56-4C84-87C6-A8136C62A2A1}"/>
    <cellStyle name="Normal 3 2 11 9 12 2" xfId="21582" xr:uid="{FEBFFB1E-F27B-44A7-9805-9DBD92B9413F}"/>
    <cellStyle name="Normal 3 2 11 9 13" xfId="21583" xr:uid="{C6FA3C2D-8AD8-4B9C-9787-5848BAA9B80D}"/>
    <cellStyle name="Normal 3 2 11 9 14" xfId="21584" xr:uid="{AAE897CE-4A53-4F3A-9B40-E903571359CD}"/>
    <cellStyle name="Normal 3 2 11 9 15" xfId="21585" xr:uid="{388FE558-E780-485F-BCA0-0B90696EDE26}"/>
    <cellStyle name="Normal 3 2 11 9 2" xfId="21586" xr:uid="{A56B6C85-48D3-4FF5-B090-85D9121CBCA4}"/>
    <cellStyle name="Normal 3 2 11 9 2 2" xfId="21587" xr:uid="{71A94EF8-0F1A-47C6-B8D6-9347138B17B1}"/>
    <cellStyle name="Normal 3 2 11 9 2 2 2" xfId="21588" xr:uid="{47E4FD46-1883-4A84-BF47-1DFFF09421D7}"/>
    <cellStyle name="Normal 3 2 11 9 2 2 2 2" xfId="21589" xr:uid="{CF0F29F7-678D-45F8-8404-0A17EF52A8BF}"/>
    <cellStyle name="Normal 3 2 11 9 2 2 2 2 2" xfId="21590" xr:uid="{3F0E9D58-6192-4109-AD09-88D1EF1D0CB8}"/>
    <cellStyle name="Normal 3 2 11 9 2 2 2 2 2 2" xfId="21591" xr:uid="{A992D310-A49B-48A4-8A6F-BD3BB695CF55}"/>
    <cellStyle name="Normal 3 2 11 9 2 2 2 2 3" xfId="21592" xr:uid="{8DCA00E3-C402-4104-8B15-697E24DC1FF4}"/>
    <cellStyle name="Normal 3 2 11 9 2 2 2 2 4" xfId="21593" xr:uid="{9932CD3C-BD94-4188-8C4A-9F63F32F844B}"/>
    <cellStyle name="Normal 3 2 11 9 2 2 2 2 5" xfId="21594" xr:uid="{9F0D7D58-B6B0-43C6-8BC2-9BF9E7E45970}"/>
    <cellStyle name="Normal 3 2 11 9 2 2 2 3" xfId="21595" xr:uid="{71A5A93E-58A0-4343-B939-356F05E95E63}"/>
    <cellStyle name="Normal 3 2 11 9 2 2 2 3 2" xfId="21596" xr:uid="{FABABD4F-5654-4217-8480-FC62E88F7E84}"/>
    <cellStyle name="Normal 3 2 11 9 2 2 2 4" xfId="21597" xr:uid="{84C0C40E-BB4B-48A3-9367-B0CDC5406127}"/>
    <cellStyle name="Normal 3 2 11 9 2 2 2 5" xfId="21598" xr:uid="{EE18B473-E0E5-4759-8FB4-03C374E95C80}"/>
    <cellStyle name="Normal 3 2 11 9 2 2 3" xfId="21599" xr:uid="{924F4200-E587-40AE-AEAE-33026BCDB44D}"/>
    <cellStyle name="Normal 3 2 11 9 2 2 4" xfId="21600" xr:uid="{F10C7CDB-E7F1-4E61-B600-494EACD219A4}"/>
    <cellStyle name="Normal 3 2 11 9 2 2 5" xfId="21601" xr:uid="{43BBF56F-BEFC-42C6-BB6E-1A8A4E6C3055}"/>
    <cellStyle name="Normal 3 2 11 9 2 2 6" xfId="21602" xr:uid="{662A3F4B-777C-43C7-9623-C07A688F0986}"/>
    <cellStyle name="Normal 3 2 11 9 2 2 6 2" xfId="21603" xr:uid="{F26D19C5-EDD8-4EAB-9361-9C0D936571A0}"/>
    <cellStyle name="Normal 3 2 11 9 2 2 7" xfId="21604" xr:uid="{DAA4DD17-1BD7-40AB-AF61-D929C33DF5EF}"/>
    <cellStyle name="Normal 3 2 11 9 2 2 8" xfId="21605" xr:uid="{E2B9F8F6-BBB7-427F-9D07-6A34EB0E0927}"/>
    <cellStyle name="Normal 3 2 11 9 2 2 9" xfId="21606" xr:uid="{DC741473-2B1F-4DFC-A106-3FE9B15B010D}"/>
    <cellStyle name="Normal 3 2 11 9 2 3" xfId="21607" xr:uid="{627D3665-192E-461B-BB6A-D2A5203BB1FE}"/>
    <cellStyle name="Normal 3 2 11 9 2 3 2" xfId="21608" xr:uid="{7CCA1214-A981-41EF-B44E-D719B2A0E472}"/>
    <cellStyle name="Normal 3 2 11 9 2 3 2 2" xfId="21609" xr:uid="{AC5B2833-4521-4979-B885-97B6477726FF}"/>
    <cellStyle name="Normal 3 2 11 9 2 3 2 2 2" xfId="21610" xr:uid="{D37A0B60-5B46-440E-8EA2-ACB1EAC1AA1D}"/>
    <cellStyle name="Normal 3 2 11 9 2 3 2 3" xfId="21611" xr:uid="{5635418B-203A-4C86-AB49-8C85E1C92C4B}"/>
    <cellStyle name="Normal 3 2 11 9 2 3 2 4" xfId="21612" xr:uid="{AEF5B552-D5AC-47DE-9CD2-F1AA922542A2}"/>
    <cellStyle name="Normal 3 2 11 9 2 3 2 5" xfId="21613" xr:uid="{1220937D-C5EE-46D9-B796-D79BE4B6EA66}"/>
    <cellStyle name="Normal 3 2 11 9 2 3 3" xfId="21614" xr:uid="{2615B3BC-A9E9-4E23-B040-902BB4D13CB9}"/>
    <cellStyle name="Normal 3 2 11 9 2 3 3 2" xfId="21615" xr:uid="{61BF9760-D060-4E4A-929B-49DEB07F721B}"/>
    <cellStyle name="Normal 3 2 11 9 2 3 4" xfId="21616" xr:uid="{060F1F2C-65E4-4BFB-91EB-48DBF8875422}"/>
    <cellStyle name="Normal 3 2 11 9 2 3 5" xfId="21617" xr:uid="{A00397A6-8DA9-4EB2-8CC9-B7A165B66B95}"/>
    <cellStyle name="Normal 3 2 11 9 2 4" xfId="21618" xr:uid="{6E86EDD1-AB96-4243-A296-3CDD901F12EE}"/>
    <cellStyle name="Normal 3 2 11 9 2 5" xfId="21619" xr:uid="{D2BCDD0F-AFE3-488D-88E7-D8226B1828D7}"/>
    <cellStyle name="Normal 3 2 11 9 2 6" xfId="21620" xr:uid="{B9374663-BA92-46D2-9147-531723B9FDC1}"/>
    <cellStyle name="Normal 3 2 11 9 2 6 2" xfId="21621" xr:uid="{7FD4DC35-D8AA-4E23-8346-E6FC432C38F1}"/>
    <cellStyle name="Normal 3 2 11 9 2 7" xfId="21622" xr:uid="{53E63B7B-F653-4B5C-BA5E-BC6B454D7E09}"/>
    <cellStyle name="Normal 3 2 11 9 2 8" xfId="21623" xr:uid="{6E70C7AD-A775-45A9-B51A-AA013220A997}"/>
    <cellStyle name="Normal 3 2 11 9 2 9" xfId="21624" xr:uid="{FC78A712-5330-46D2-8636-8AB0EBD8E0E5}"/>
    <cellStyle name="Normal 3 2 11 9 3" xfId="21625" xr:uid="{88EB7218-C8F0-4E7B-A784-D1DD145F6C12}"/>
    <cellStyle name="Normal 3 2 11 9 4" xfId="21626" xr:uid="{30DA1AF7-837B-45E9-97B5-7DC35422CC20}"/>
    <cellStyle name="Normal 3 2 11 9 5" xfId="21627" xr:uid="{30BAD6F9-057C-4671-A62D-CCEDBF915F73}"/>
    <cellStyle name="Normal 3 2 11 9 6" xfId="21628" xr:uid="{D7D0F0F2-5BC3-47BA-85F8-0EC7EFF3795A}"/>
    <cellStyle name="Normal 3 2 11 9 7" xfId="21629" xr:uid="{B7F08CBE-7BF9-4FB6-8C73-1ECC4C50BA3F}"/>
    <cellStyle name="Normal 3 2 11 9 8" xfId="21630" xr:uid="{D3897B8E-B134-407A-8268-9C7EE39C5B31}"/>
    <cellStyle name="Normal 3 2 11 9 8 2" xfId="21631" xr:uid="{C1FB090C-C21F-4352-89D5-0B9942173A42}"/>
    <cellStyle name="Normal 3 2 11 9 8 2 2" xfId="21632" xr:uid="{C0D12DA0-A87A-4174-9DDF-495514F57DCD}"/>
    <cellStyle name="Normal 3 2 11 9 8 2 2 2" xfId="21633" xr:uid="{05C464F4-E54F-4C9B-A756-C8921C950E4C}"/>
    <cellStyle name="Normal 3 2 11 9 8 2 3" xfId="21634" xr:uid="{D7EC5AE5-D353-4B6E-9D49-EDAC59C129E0}"/>
    <cellStyle name="Normal 3 2 11 9 8 2 4" xfId="21635" xr:uid="{03B65202-09EF-4BAA-A9CE-8940853E70A8}"/>
    <cellStyle name="Normal 3 2 11 9 8 2 5" xfId="21636" xr:uid="{3F283BB2-BF53-4F6B-A98F-CAB4C8A4630C}"/>
    <cellStyle name="Normal 3 2 11 9 8 3" xfId="21637" xr:uid="{688D9C7B-63B8-4969-8B92-1C72DA5B3CED}"/>
    <cellStyle name="Normal 3 2 11 9 8 3 2" xfId="21638" xr:uid="{AD442987-5CB1-41E3-B07D-7CDAD4EF4708}"/>
    <cellStyle name="Normal 3 2 11 9 8 4" xfId="21639" xr:uid="{A3E4B5E9-1B57-45D8-8ABD-9298DF2DD48B}"/>
    <cellStyle name="Normal 3 2 11 9 8 5" xfId="21640" xr:uid="{ACAA5D42-D3E9-4447-B189-0F719E6DF7D3}"/>
    <cellStyle name="Normal 3 2 11 9 9" xfId="21641" xr:uid="{CDC9935C-1131-4588-A6D5-37142FBD587D}"/>
    <cellStyle name="Normal 3 2 110" xfId="21642" xr:uid="{DF178F3A-E623-4C1A-8F2E-A3EC79E00DEE}"/>
    <cellStyle name="Normal 3 2 111" xfId="21643" xr:uid="{9C9CBF50-6742-4220-941D-DA09638976EA}"/>
    <cellStyle name="Normal 3 2 112" xfId="21644" xr:uid="{9E3F32C4-BBB1-4B4F-859E-361006D1CAE4}"/>
    <cellStyle name="Normal 3 2 113" xfId="21645" xr:uid="{CE57FE1B-B88A-415F-9C2F-B975FDF3422D}"/>
    <cellStyle name="Normal 3 2 114" xfId="21646" xr:uid="{0231D285-194C-487B-B2A1-340D9F45AF90}"/>
    <cellStyle name="Normal 3 2 115" xfId="21647" xr:uid="{6F193818-24F2-4699-9F22-22AF914274D6}"/>
    <cellStyle name="Normal 3 2 116" xfId="21648" xr:uid="{1DA953D4-2E06-4C22-81A4-860D82F8090A}"/>
    <cellStyle name="Normal 3 2 117" xfId="21649" xr:uid="{BB798DD1-5D9F-485E-B88F-CE786026336A}"/>
    <cellStyle name="Normal 3 2 118" xfId="21650" xr:uid="{6BA986C4-2866-47B2-BB05-F74814FF5BF7}"/>
    <cellStyle name="Normal 3 2 119" xfId="21651" xr:uid="{EBD4464C-0601-4E07-8E44-C7607D9EA624}"/>
    <cellStyle name="Normal 3 2 12" xfId="21652" xr:uid="{4D7719BB-D339-4C9C-B883-AC95FE5A1992}"/>
    <cellStyle name="Normal 3 2 12 2" xfId="21653" xr:uid="{BBCFFD2B-B4CC-422D-8F36-3E3FCB5B794E}"/>
    <cellStyle name="Normal 3 2 12 2 2" xfId="21654" xr:uid="{59567E47-4C79-4F7A-82A8-F9FCAB201132}"/>
    <cellStyle name="Normal 3 2 12 2 3" xfId="21655" xr:uid="{878A6B2E-B79F-44A5-B848-9BD015E59C6E}"/>
    <cellStyle name="Normal 3 2 12 3" xfId="21656" xr:uid="{704CBD55-6125-42B2-AF4B-339E0875BEA3}"/>
    <cellStyle name="Normal 3 2 12 3 2" xfId="21657" xr:uid="{75C8FDA3-0923-4530-8718-264DCA6CD975}"/>
    <cellStyle name="Normal 3 2 12 3 3" xfId="21658" xr:uid="{CA8353C3-0F0B-411A-B66E-3B6A8D0E8C69}"/>
    <cellStyle name="Normal 3 2 12 4" xfId="21659" xr:uid="{11B0419E-CCEB-48C5-A107-21067704CC72}"/>
    <cellStyle name="Normal 3 2 12 5" xfId="21660" xr:uid="{E375179A-EF5E-40AD-B316-D87D6CBB73D5}"/>
    <cellStyle name="Normal 3 2 120" xfId="21661" xr:uid="{4E84538C-C22E-40E5-B461-E1A1FAC691C3}"/>
    <cellStyle name="Normal 3 2 121" xfId="21662" xr:uid="{98FA6D8D-1A65-49A7-A8D7-6F0D40989543}"/>
    <cellStyle name="Normal 3 2 122" xfId="21663" xr:uid="{A37658FF-ED1B-454F-AF4C-E86DB6BF22B0}"/>
    <cellStyle name="Normal 3 2 123" xfId="21664" xr:uid="{12D2B468-B7BF-46C6-BF89-D054D9A79A0B}"/>
    <cellStyle name="Normal 3 2 124" xfId="21665" xr:uid="{D581B358-D63B-40EC-823D-E8EF8FB268C5}"/>
    <cellStyle name="Normal 3 2 125" xfId="21666" xr:uid="{D1CF8F58-5FA4-47A9-84BC-CB4712DA2223}"/>
    <cellStyle name="Normal 3 2 126" xfId="21667" xr:uid="{60FD8466-1D9C-4D06-9078-4DF0D06CB582}"/>
    <cellStyle name="Normal 3 2 127" xfId="21668" xr:uid="{236568A6-1B82-4EE8-B2F4-6353354F0A4E}"/>
    <cellStyle name="Normal 3 2 128" xfId="21669" xr:uid="{FFB02174-5B04-4CD7-A3C0-88416E5212CA}"/>
    <cellStyle name="Normal 3 2 13" xfId="21670" xr:uid="{224FEDE6-D468-4978-A2AD-A9B0E531C928}"/>
    <cellStyle name="Normal 3 2 13 2" xfId="21671" xr:uid="{C06AC67D-C2EF-4BA4-A30E-B82B5555FFA2}"/>
    <cellStyle name="Normal 3 2 13 2 2" xfId="21672" xr:uid="{24594815-50C4-4E35-803C-55608D3AF379}"/>
    <cellStyle name="Normal 3 2 13 2 3" xfId="21673" xr:uid="{27B4FBEF-A48C-44AD-97A1-F1D41E6F2D19}"/>
    <cellStyle name="Normal 3 2 13 3" xfId="21674" xr:uid="{2D6A1851-1C01-4EB5-AC85-90A04F656856}"/>
    <cellStyle name="Normal 3 2 13 3 2" xfId="21675" xr:uid="{B9478EEE-3513-4109-B2B3-31B7A99352AB}"/>
    <cellStyle name="Normal 3 2 13 3 3" xfId="21676" xr:uid="{F03C35B4-C06D-42EB-AF7A-9870B6DD16C0}"/>
    <cellStyle name="Normal 3 2 13 4" xfId="21677" xr:uid="{D3C21010-83F0-47CB-89B4-6492B7D2DFAE}"/>
    <cellStyle name="Normal 3 2 13 5" xfId="21678" xr:uid="{678BF437-EFB7-426A-87FE-4723EAF0B19A}"/>
    <cellStyle name="Normal 3 2 14" xfId="21679" xr:uid="{CF0415F3-A9E3-463A-BC41-5911C0991C25}"/>
    <cellStyle name="Normal 3 2 14 2" xfId="21680" xr:uid="{DC048087-90CE-4F9E-BD0C-49A8D4653606}"/>
    <cellStyle name="Normal 3 2 14 2 2" xfId="21681" xr:uid="{4B876A47-3601-42B4-A9FF-01493FC581FC}"/>
    <cellStyle name="Normal 3 2 14 2 3" xfId="21682" xr:uid="{F50B648C-FEA0-4AB1-8940-BDBA8EB9372E}"/>
    <cellStyle name="Normal 3 2 14 3" xfId="21683" xr:uid="{79C0BF4A-9BFE-49FC-AADD-B8AA520FB05E}"/>
    <cellStyle name="Normal 3 2 14 3 2" xfId="21684" xr:uid="{EF92DC6D-EBC8-4307-8D8D-C374AE746D8D}"/>
    <cellStyle name="Normal 3 2 14 3 3" xfId="21685" xr:uid="{20E39C91-3BDE-4126-A554-41468679DF42}"/>
    <cellStyle name="Normal 3 2 14 4" xfId="21686" xr:uid="{7ED03A73-400A-43A8-B264-2E588920E426}"/>
    <cellStyle name="Normal 3 2 14 5" xfId="21687" xr:uid="{4D5746A0-3AD8-4AE4-91A8-2B92A87C3CAB}"/>
    <cellStyle name="Normal 3 2 15" xfId="21688" xr:uid="{5E0ED384-D59E-4CFA-BCD2-4A7CC86FFBDF}"/>
    <cellStyle name="Normal 3 2 15 2" xfId="21689" xr:uid="{69EF6609-D3CD-42D0-85ED-BDB2BFA26F6B}"/>
    <cellStyle name="Normal 3 2 15 2 2" xfId="21690" xr:uid="{D4FEA550-1647-4590-8F43-E1A84A34BA19}"/>
    <cellStyle name="Normal 3 2 15 2 3" xfId="21691" xr:uid="{6D1619B9-9273-4AE1-B72F-A65BAFE7AF84}"/>
    <cellStyle name="Normal 3 2 15 3" xfId="21692" xr:uid="{9E993CAB-0A89-4120-9772-E60991C7F771}"/>
    <cellStyle name="Normal 3 2 15 3 2" xfId="21693" xr:uid="{3257DE63-A4D6-437D-8A11-2A636A6F7483}"/>
    <cellStyle name="Normal 3 2 15 3 3" xfId="21694" xr:uid="{EAEFC7C6-FEDF-4528-9564-F0C6D6C6D5D6}"/>
    <cellStyle name="Normal 3 2 15 4" xfId="21695" xr:uid="{B9D7917E-1B04-46FD-BF61-537E0D48720A}"/>
    <cellStyle name="Normal 3 2 15 5" xfId="21696" xr:uid="{480370F0-7A4D-4540-B810-3CF9AEBBA129}"/>
    <cellStyle name="Normal 3 2 16" xfId="21697" xr:uid="{41BAFA4C-914E-4FDB-A14D-0F0F786D5CC9}"/>
    <cellStyle name="Normal 3 2 16 2" xfId="21698" xr:uid="{1E929987-7C4A-4E8E-A9AE-D14293508D49}"/>
    <cellStyle name="Normal 3 2 16 2 2" xfId="21699" xr:uid="{E40210E7-16E4-4632-9038-9BCB99558476}"/>
    <cellStyle name="Normal 3 2 16 2 3" xfId="21700" xr:uid="{D81FA97F-0E31-453C-846D-31E36D9D7202}"/>
    <cellStyle name="Normal 3 2 16 3" xfId="21701" xr:uid="{9AD3026C-FD55-453A-9FB6-297259166A99}"/>
    <cellStyle name="Normal 3 2 16 3 2" xfId="21702" xr:uid="{C51D0F1D-7D46-48A1-B83F-C93CD0B72999}"/>
    <cellStyle name="Normal 3 2 16 3 3" xfId="21703" xr:uid="{16EA6832-0E32-4A5F-ABDB-E4DE92A2957A}"/>
    <cellStyle name="Normal 3 2 16 4" xfId="21704" xr:uid="{D65DBFD6-95E8-487F-9E05-B41212540894}"/>
    <cellStyle name="Normal 3 2 16 5" xfId="21705" xr:uid="{77C4091D-7417-4664-8F3F-93C6C0D7C365}"/>
    <cellStyle name="Normal 3 2 17" xfId="21706" xr:uid="{96EA9FD9-8E53-4B5E-847F-13A5EF54C8BC}"/>
    <cellStyle name="Normal 3 2 17 2" xfId="21707" xr:uid="{8CE925C5-D953-4CA4-9E58-B4D8C5EE03F2}"/>
    <cellStyle name="Normal 3 2 17 2 2" xfId="21708" xr:uid="{8E49F119-C105-4C04-907F-AC80DC8A288A}"/>
    <cellStyle name="Normal 3 2 17 2 3" xfId="21709" xr:uid="{10657817-5916-4773-B852-6E93CAEE9277}"/>
    <cellStyle name="Normal 3 2 17 3" xfId="21710" xr:uid="{E5BF67B9-652D-467D-B1A7-03003438692C}"/>
    <cellStyle name="Normal 3 2 17 3 2" xfId="21711" xr:uid="{2F26EBA8-A340-47EA-B76F-6AEC0642B3EC}"/>
    <cellStyle name="Normal 3 2 17 3 3" xfId="21712" xr:uid="{CCC362C9-956D-43B8-9905-10A1A0AAA10D}"/>
    <cellStyle name="Normal 3 2 17 4" xfId="21713" xr:uid="{D2DCC582-1198-4952-9D32-8FEEC6BD221D}"/>
    <cellStyle name="Normal 3 2 17 5" xfId="21714" xr:uid="{175BA19C-28A2-422E-B5BB-E5501CA7EDBA}"/>
    <cellStyle name="Normal 3 2 18" xfId="21715" xr:uid="{176126E2-85E2-4506-9DA8-226BBA8E9EA0}"/>
    <cellStyle name="Normal 3 2 18 2" xfId="21716" xr:uid="{5BB35C10-00D7-4C2E-85BA-0334BA8A07C1}"/>
    <cellStyle name="Normal 3 2 18 2 2" xfId="21717" xr:uid="{DB883934-85C2-4E5E-93B2-1FE52A7BC12E}"/>
    <cellStyle name="Normal 3 2 18 2 3" xfId="21718" xr:uid="{9C8D5723-6B98-48DF-8AB0-8728155C913E}"/>
    <cellStyle name="Normal 3 2 18 3" xfId="21719" xr:uid="{5F8F1047-5601-4F1C-BC88-C1D9FB33E8D0}"/>
    <cellStyle name="Normal 3 2 18 3 2" xfId="21720" xr:uid="{DF9ECB19-2D46-4450-8ED3-3FAE438295AF}"/>
    <cellStyle name="Normal 3 2 18 3 3" xfId="21721" xr:uid="{BA22F9DE-8F8E-4BD3-BBA1-6061E17AE9FF}"/>
    <cellStyle name="Normal 3 2 18 4" xfId="21722" xr:uid="{9A82C42D-F844-40AA-AB28-4628DE82E171}"/>
    <cellStyle name="Normal 3 2 18 5" xfId="21723" xr:uid="{77B6234E-4ED2-4366-93CD-D298CD0D792D}"/>
    <cellStyle name="Normal 3 2 19" xfId="21724" xr:uid="{965E0CB4-86DC-4D7F-8BB3-C82A4D995218}"/>
    <cellStyle name="Normal 3 2 19 2" xfId="21725" xr:uid="{143E86E6-9D21-4CF0-9BFD-B7AB8627AA0F}"/>
    <cellStyle name="Normal 3 2 19 2 2" xfId="21726" xr:uid="{FAA8578F-83A2-4C11-AA6A-FB469EEA4BCF}"/>
    <cellStyle name="Normal 3 2 19 2 3" xfId="21727" xr:uid="{FDBB89CE-24F4-4FFF-812C-9A73F7834703}"/>
    <cellStyle name="Normal 3 2 19 3" xfId="21728" xr:uid="{BE97A1B0-8FD8-4006-929F-43E02E366276}"/>
    <cellStyle name="Normal 3 2 19 3 2" xfId="21729" xr:uid="{73C89D1F-E527-4EC8-9686-224BDEC104A0}"/>
    <cellStyle name="Normal 3 2 19 3 3" xfId="21730" xr:uid="{D86C3594-E925-41A2-B183-61F0057A2775}"/>
    <cellStyle name="Normal 3 2 19 4" xfId="21731" xr:uid="{556C0A77-D1CF-4CA5-8C05-0FDD913C3043}"/>
    <cellStyle name="Normal 3 2 19 5" xfId="21732" xr:uid="{0BF086AB-B518-48F2-A0DA-9139AA3A1FC6}"/>
    <cellStyle name="Normal 3 2 2" xfId="21733" xr:uid="{A202262F-732B-4F71-B1EA-768F757F1006}"/>
    <cellStyle name="Normal 3 2 2 10" xfId="21734" xr:uid="{220BEE17-BB95-4D35-A1B1-2BDAD55C7B29}"/>
    <cellStyle name="Normal 3 2 2 10 2" xfId="21735" xr:uid="{9D43DFC0-CF50-4318-8EEB-7BF5CCD17F6F}"/>
    <cellStyle name="Normal 3 2 2 10 2 2" xfId="21736" xr:uid="{7E4438C1-5788-4D43-8FB7-4691C1727D2F}"/>
    <cellStyle name="Normal 3 2 2 10 2 3" xfId="21737" xr:uid="{4AB02874-E93B-474F-8CD4-AF35E6B2183D}"/>
    <cellStyle name="Normal 3 2 2 10 3" xfId="21738" xr:uid="{E9A4A006-05E0-4482-A28C-BDCF59B887BC}"/>
    <cellStyle name="Normal 3 2 2 10 3 2" xfId="21739" xr:uid="{B3950A28-921B-4497-B849-17DDE8CDB408}"/>
    <cellStyle name="Normal 3 2 2 10 3 3" xfId="21740" xr:uid="{6EF41CE0-950E-488A-A4B9-EC9F8EB34E4F}"/>
    <cellStyle name="Normal 3 2 2 10 4" xfId="21741" xr:uid="{955ECC10-3667-4F39-9980-2317827FEFBF}"/>
    <cellStyle name="Normal 3 2 2 10 5" xfId="21742" xr:uid="{228B45A7-11AE-44A4-B8F5-915C07E157DF}"/>
    <cellStyle name="Normal 3 2 2 11" xfId="21743" xr:uid="{1E1B28C1-B1F4-4338-AEB6-ECB7F116FD0B}"/>
    <cellStyle name="Normal 3 2 2 11 2" xfId="21744" xr:uid="{FA45B742-2C3C-4858-8C5C-DEBAE15ACA41}"/>
    <cellStyle name="Normal 3 2 2 11 2 2" xfId="21745" xr:uid="{36A6C7C2-A606-4556-B30A-1FF20DD5E1E1}"/>
    <cellStyle name="Normal 3 2 2 11 2 3" xfId="21746" xr:uid="{5BFB1CCF-118B-4461-9007-874756D460D9}"/>
    <cellStyle name="Normal 3 2 2 11 3" xfId="21747" xr:uid="{DF5DB402-BC4E-4DD8-B717-8884BA34B89C}"/>
    <cellStyle name="Normal 3 2 2 11 3 2" xfId="21748" xr:uid="{23185B9E-63A7-4ACE-801A-0468DF2B0E28}"/>
    <cellStyle name="Normal 3 2 2 11 3 3" xfId="21749" xr:uid="{76138F32-8A4D-465E-86CD-70761225A14D}"/>
    <cellStyle name="Normal 3 2 2 11 4" xfId="21750" xr:uid="{07893CD3-E62B-428E-BBD5-7A9DF956668A}"/>
    <cellStyle name="Normal 3 2 2 11 5" xfId="21751" xr:uid="{881EDC1B-9C46-41F6-8FF7-6117B95DF639}"/>
    <cellStyle name="Normal 3 2 2 12" xfId="21752" xr:uid="{43254D7C-3355-48EC-989F-4D0CCAA7D79C}"/>
    <cellStyle name="Normal 3 2 2 12 2" xfId="21753" xr:uid="{FB7E83B0-A3EF-4E00-95BE-FF9BDE40291D}"/>
    <cellStyle name="Normal 3 2 2 12 2 2" xfId="21754" xr:uid="{BAC58023-546F-4537-AD44-1BDBFE61B6CB}"/>
    <cellStyle name="Normal 3 2 2 12 2 3" xfId="21755" xr:uid="{61076417-EBF9-4995-833E-62861AE5ACA9}"/>
    <cellStyle name="Normal 3 2 2 12 3" xfId="21756" xr:uid="{C6AE409D-C427-4C68-B8A3-4F306514ED3C}"/>
    <cellStyle name="Normal 3 2 2 12 3 2" xfId="21757" xr:uid="{214F61B8-B73F-49A4-9737-39D11879345D}"/>
    <cellStyle name="Normal 3 2 2 12 3 3" xfId="21758" xr:uid="{DE7626BE-6C71-47B0-84FA-5FAEC2BFA4DB}"/>
    <cellStyle name="Normal 3 2 2 12 4" xfId="21759" xr:uid="{C7B7418F-AA1A-4069-947D-7223829ED256}"/>
    <cellStyle name="Normal 3 2 2 12 5" xfId="21760" xr:uid="{F3212E1D-0A24-419B-98FD-0150133DE06F}"/>
    <cellStyle name="Normal 3 2 2 13" xfId="21761" xr:uid="{54774AE5-203C-431E-98B2-F0691B2D6E1A}"/>
    <cellStyle name="Normal 3 2 2 13 2" xfId="21762" xr:uid="{DD38C5EA-7292-4451-9BDF-932AC1289175}"/>
    <cellStyle name="Normal 3 2 2 13 2 2" xfId="21763" xr:uid="{8AB4AECF-6884-4D5C-8656-A47566529855}"/>
    <cellStyle name="Normal 3 2 2 13 2 3" xfId="21764" xr:uid="{7F9A5356-19B3-40E7-8C56-2AF8BD794838}"/>
    <cellStyle name="Normal 3 2 2 13 3" xfId="21765" xr:uid="{3A33E0F1-9B51-40FB-A8BD-254A05F04551}"/>
    <cellStyle name="Normal 3 2 2 13 3 2" xfId="21766" xr:uid="{E7F291DD-8D87-44F0-999A-502246821E37}"/>
    <cellStyle name="Normal 3 2 2 13 3 3" xfId="21767" xr:uid="{12114A8A-6A3C-4780-9D74-E8D289176073}"/>
    <cellStyle name="Normal 3 2 2 13 4" xfId="21768" xr:uid="{DD5404DA-9623-42E5-8728-328D3FE5F294}"/>
    <cellStyle name="Normal 3 2 2 13 5" xfId="21769" xr:uid="{B4FB9B01-8C94-4157-9D5F-CEBEA00374FA}"/>
    <cellStyle name="Normal 3 2 2 14" xfId="21770" xr:uid="{0B2A151B-BE23-4902-B32F-9B080CB238EB}"/>
    <cellStyle name="Normal 3 2 2 14 2" xfId="21771" xr:uid="{57680076-755F-430A-A659-70F870898CD2}"/>
    <cellStyle name="Normal 3 2 2 14 2 2" xfId="21772" xr:uid="{E4446162-4EEA-4236-BDD5-AECF66F2EC43}"/>
    <cellStyle name="Normal 3 2 2 14 2 3" xfId="21773" xr:uid="{19446169-95E1-4FA6-9C8D-16D023AE1003}"/>
    <cellStyle name="Normal 3 2 2 14 3" xfId="21774" xr:uid="{B1A2FD29-3C9D-47F9-BDA2-5681B3E24F47}"/>
    <cellStyle name="Normal 3 2 2 14 3 2" xfId="21775" xr:uid="{F3F03EE0-E645-4CA8-BAE8-AAFCB97831BB}"/>
    <cellStyle name="Normal 3 2 2 14 3 3" xfId="21776" xr:uid="{6632431A-A1DB-4FC3-BA87-FA9C865DBEEE}"/>
    <cellStyle name="Normal 3 2 2 14 4" xfId="21777" xr:uid="{C07C8E2E-D960-4FEB-9BCE-4646FA82DCDE}"/>
    <cellStyle name="Normal 3 2 2 14 5" xfId="21778" xr:uid="{4F66F285-CE8F-4A7E-A947-C18CE6A58A35}"/>
    <cellStyle name="Normal 3 2 2 15" xfId="21779" xr:uid="{D5B9C36B-F31D-4A1E-9B39-AC2CE8DD0172}"/>
    <cellStyle name="Normal 3 2 2 15 2" xfId="21780" xr:uid="{C7585C63-2BBE-4838-B07F-D741FC832028}"/>
    <cellStyle name="Normal 3 2 2 15 2 2" xfId="21781" xr:uid="{6601E6EE-92BD-4834-A519-6E0DDC59CB69}"/>
    <cellStyle name="Normal 3 2 2 15 2 3" xfId="21782" xr:uid="{3AF1F692-7A58-4273-A87E-620C7433DC79}"/>
    <cellStyle name="Normal 3 2 2 15 3" xfId="21783" xr:uid="{4C989412-8317-48A0-B503-4FBFA2FB43FD}"/>
    <cellStyle name="Normal 3 2 2 15 3 2" xfId="21784" xr:uid="{720DB3C9-9AA4-4EF7-89B9-2EA69137E9EE}"/>
    <cellStyle name="Normal 3 2 2 15 3 3" xfId="21785" xr:uid="{27B23DC7-608B-46CA-A8D3-A350B67637A4}"/>
    <cellStyle name="Normal 3 2 2 15 4" xfId="21786" xr:uid="{7A75E05E-F801-4CEC-AE96-17A7FC1D186C}"/>
    <cellStyle name="Normal 3 2 2 15 5" xfId="21787" xr:uid="{4D0E2844-DBB0-4C9E-82B8-3A80C97F349E}"/>
    <cellStyle name="Normal 3 2 2 16" xfId="21788" xr:uid="{F0758E04-026D-44FE-BB35-34AEACCC4272}"/>
    <cellStyle name="Normal 3 2 2 16 2" xfId="21789" xr:uid="{775D565D-A43E-4E47-8199-677F8B652924}"/>
    <cellStyle name="Normal 3 2 2 16 2 2" xfId="21790" xr:uid="{6C18C31A-EBBA-4781-B470-6304DA530DCB}"/>
    <cellStyle name="Normal 3 2 2 16 2 3" xfId="21791" xr:uid="{97C3E7E5-E663-401F-B25D-8071EB4BA5BF}"/>
    <cellStyle name="Normal 3 2 2 16 3" xfId="21792" xr:uid="{79D22572-B5F3-46DF-9BDB-A41D03A1E631}"/>
    <cellStyle name="Normal 3 2 2 16 3 2" xfId="21793" xr:uid="{F788A86F-5B41-41D4-AB25-5189FBE4492F}"/>
    <cellStyle name="Normal 3 2 2 16 3 3" xfId="21794" xr:uid="{84D3F3FC-F2CF-4406-8D52-3B41DE2DA945}"/>
    <cellStyle name="Normal 3 2 2 16 4" xfId="21795" xr:uid="{7DCCE676-57C3-463A-ADFE-47224D4CBC94}"/>
    <cellStyle name="Normal 3 2 2 16 5" xfId="21796" xr:uid="{450C79DF-B542-4DD5-9F36-ABBF87EB02A7}"/>
    <cellStyle name="Normal 3 2 2 17" xfId="21797" xr:uid="{187E58C3-F78B-4DEE-8BAA-09636DCE67E2}"/>
    <cellStyle name="Normal 3 2 2 17 2" xfId="21798" xr:uid="{02B01373-BA3C-446E-81FA-5D1A5CD7D4D9}"/>
    <cellStyle name="Normal 3 2 2 17 2 2" xfId="21799" xr:uid="{D2772B21-44CF-4917-9B97-D9B963BBAEB4}"/>
    <cellStyle name="Normal 3 2 2 17 2 3" xfId="21800" xr:uid="{FC4D39E6-50BC-4348-83F1-EB8B8AD2B115}"/>
    <cellStyle name="Normal 3 2 2 17 3" xfId="21801" xr:uid="{4278C557-A0E0-4027-A217-6EF83D7EC525}"/>
    <cellStyle name="Normal 3 2 2 17 3 2" xfId="21802" xr:uid="{AC5A03F8-B384-4B2A-95A0-E455AF1CB3C8}"/>
    <cellStyle name="Normal 3 2 2 17 3 3" xfId="21803" xr:uid="{16AAF886-AC5D-4C28-B988-566F86715581}"/>
    <cellStyle name="Normal 3 2 2 17 4" xfId="21804" xr:uid="{3129EA0C-6794-4986-B10A-44D0CA34D2AD}"/>
    <cellStyle name="Normal 3 2 2 17 5" xfId="21805" xr:uid="{66D910D0-18F3-440E-9B1D-2D2A96640915}"/>
    <cellStyle name="Normal 3 2 2 18" xfId="21806" xr:uid="{A79A9B6D-6557-4C8F-8B6D-F00FD70890BC}"/>
    <cellStyle name="Normal 3 2 2 18 2" xfId="21807" xr:uid="{5B924390-825A-403C-BF9F-6ED9B92CCCB4}"/>
    <cellStyle name="Normal 3 2 2 18 2 2" xfId="21808" xr:uid="{C9D2925A-BDA0-4DDE-9845-C0566E63C395}"/>
    <cellStyle name="Normal 3 2 2 18 2 3" xfId="21809" xr:uid="{849435D1-6868-4128-AB9A-5E38DC953CB6}"/>
    <cellStyle name="Normal 3 2 2 18 3" xfId="21810" xr:uid="{E31CB4FC-1457-4FCF-B89E-38F59D5BCBE0}"/>
    <cellStyle name="Normal 3 2 2 18 3 2" xfId="21811" xr:uid="{E3633E4D-F7E9-4502-B16B-6BD0990404D1}"/>
    <cellStyle name="Normal 3 2 2 18 3 3" xfId="21812" xr:uid="{4B227BF0-9FD8-431C-962B-BC43B1F3AABA}"/>
    <cellStyle name="Normal 3 2 2 18 4" xfId="21813" xr:uid="{29D04ED1-703A-4D76-886D-8D59C6A92A13}"/>
    <cellStyle name="Normal 3 2 2 18 5" xfId="21814" xr:uid="{30A9C564-2D93-4386-B997-F3B577C041A6}"/>
    <cellStyle name="Normal 3 2 2 19" xfId="21815" xr:uid="{DA33FD54-F0A2-4B44-A29F-2C04E8B9CAEA}"/>
    <cellStyle name="Normal 3 2 2 19 2" xfId="21816" xr:uid="{FF4D2351-F14D-49DA-9AFE-2BFD80F9118D}"/>
    <cellStyle name="Normal 3 2 2 19 2 2" xfId="21817" xr:uid="{A35F77C1-4CE5-4FB3-B5BC-DFD25CF7D87E}"/>
    <cellStyle name="Normal 3 2 2 19 2 3" xfId="21818" xr:uid="{E77B02EB-8B2B-4763-8498-AB41E6E36965}"/>
    <cellStyle name="Normal 3 2 2 19 3" xfId="21819" xr:uid="{1AB238BF-57DC-4ED7-B2E1-50E6CE5F3293}"/>
    <cellStyle name="Normal 3 2 2 19 3 2" xfId="21820" xr:uid="{8B75190C-A742-4AD3-89BA-4CA68C282704}"/>
    <cellStyle name="Normal 3 2 2 19 3 3" xfId="21821" xr:uid="{AD83CE77-4F6C-4FA7-BC23-E7B614991E6E}"/>
    <cellStyle name="Normal 3 2 2 19 4" xfId="21822" xr:uid="{B760F119-B895-4603-B14F-C87D724E8F80}"/>
    <cellStyle name="Normal 3 2 2 19 5" xfId="21823" xr:uid="{785107E8-3117-41D4-BD9B-6A9290A7564A}"/>
    <cellStyle name="Normal 3 2 2 2" xfId="21824" xr:uid="{7AB48E3B-FFCA-4C5D-BE21-B2664C00F930}"/>
    <cellStyle name="Normal 3 2 2 2 2" xfId="21825" xr:uid="{294C27A8-6CF1-40A9-8620-4539AB6B0E60}"/>
    <cellStyle name="Normal 3 2 2 2 2 2" xfId="21826" xr:uid="{3345074C-7101-4601-89C3-1DCB24A1A8B9}"/>
    <cellStyle name="Normal 3 2 2 2 2 2 2" xfId="43198" xr:uid="{2F989B12-3808-4D7F-8FD8-1DD7595994C5}"/>
    <cellStyle name="Normal 3 2 2 2 2 3" xfId="21827" xr:uid="{E2FDD65E-C2A6-4D6F-8B7D-86E5B0957371}"/>
    <cellStyle name="Normal 3 2 2 2 2 3 2" xfId="43197" xr:uid="{A872F275-389A-4636-880B-D60537C1D185}"/>
    <cellStyle name="Normal 3 2 2 2 2 4" xfId="43196" xr:uid="{D3201F41-2C03-4D32-83F4-824CDE1C80BB}"/>
    <cellStyle name="Normal 3 2 2 2 3" xfId="21828" xr:uid="{F9BB5CAB-6963-491A-9B11-88ACFC495685}"/>
    <cellStyle name="Normal 3 2 2 2 3 2" xfId="21829" xr:uid="{5622B00A-E39E-4BE1-A209-6A03F61EF4D3}"/>
    <cellStyle name="Normal 3 2 2 2 3 3" xfId="21830" xr:uid="{E5CE7168-50D9-4661-9019-39C6CA2178D8}"/>
    <cellStyle name="Normal 3 2 2 2 4" xfId="21831" xr:uid="{27D7658C-D3ED-46C7-B550-9893513033E4}"/>
    <cellStyle name="Normal 3 2 2 2 4 2" xfId="43214" xr:uid="{B0CDDAC5-E552-4206-8BB5-21C96EBDDDFF}"/>
    <cellStyle name="Normal 3 2 2 2 5" xfId="21832" xr:uid="{B423ED23-7903-4C5E-A344-79762F01C045}"/>
    <cellStyle name="Normal 3 2 2 20" xfId="21833" xr:uid="{55F6F21D-42AE-4A13-BA7A-5D45F6303E38}"/>
    <cellStyle name="Normal 3 2 2 20 2" xfId="21834" xr:uid="{09807681-ED0B-4FAA-B6B6-2171E96065D5}"/>
    <cellStyle name="Normal 3 2 2 20 2 2" xfId="21835" xr:uid="{F249541E-030E-4387-B47B-67E04054727F}"/>
    <cellStyle name="Normal 3 2 2 20 2 3" xfId="21836" xr:uid="{4224B5F8-77D4-4B69-8ABC-F0916CD79B33}"/>
    <cellStyle name="Normal 3 2 2 20 3" xfId="21837" xr:uid="{0031ED03-D467-4A0B-BEE0-7BF01E768994}"/>
    <cellStyle name="Normal 3 2 2 20 3 2" xfId="21838" xr:uid="{D512CA97-B66E-413D-92B4-E1DA823466D4}"/>
    <cellStyle name="Normal 3 2 2 20 3 3" xfId="21839" xr:uid="{71D9F833-877F-49EF-8066-E0965DAEAAB8}"/>
    <cellStyle name="Normal 3 2 2 20 4" xfId="21840" xr:uid="{236527FD-60B1-4E87-B436-2DC5BBF1E2DC}"/>
    <cellStyle name="Normal 3 2 2 20 5" xfId="21841" xr:uid="{8E588A6A-957C-47E1-B6F8-3E6216ABF091}"/>
    <cellStyle name="Normal 3 2 2 21" xfId="21842" xr:uid="{42364521-E658-40A5-8284-76C7ADD30593}"/>
    <cellStyle name="Normal 3 2 2 21 2" xfId="21843" xr:uid="{A616D919-B7B6-4A8D-A67F-DEE70F4ED3AE}"/>
    <cellStyle name="Normal 3 2 2 21 2 2" xfId="21844" xr:uid="{21126D2C-C4C6-4CE0-8E89-F240C94A5998}"/>
    <cellStyle name="Normal 3 2 2 21 2 3" xfId="21845" xr:uid="{CEFC9DA4-1EB3-46AB-9D10-0AE170EBB2B3}"/>
    <cellStyle name="Normal 3 2 2 21 3" xfId="21846" xr:uid="{F8DEBCB8-759B-4D91-8073-509A00AF91D6}"/>
    <cellStyle name="Normal 3 2 2 21 3 2" xfId="21847" xr:uid="{F677BE06-A0C6-413F-A1E3-C525908FD552}"/>
    <cellStyle name="Normal 3 2 2 21 3 3" xfId="21848" xr:uid="{D953B8E0-97B3-47EB-94D3-69A6FB335AAE}"/>
    <cellStyle name="Normal 3 2 2 21 4" xfId="21849" xr:uid="{E11F25A2-BC81-440D-A499-FB6D889DAE4B}"/>
    <cellStyle name="Normal 3 2 2 21 5" xfId="21850" xr:uid="{D1555BD7-A3F4-4ADA-B625-56374538375C}"/>
    <cellStyle name="Normal 3 2 2 22" xfId="21851" xr:uid="{397C5BE7-97D6-4738-A5E1-2FB57080A3F6}"/>
    <cellStyle name="Normal 3 2 2 22 2" xfId="21852" xr:uid="{8E7DE925-A18B-4717-A9B8-9B28F66E2476}"/>
    <cellStyle name="Normal 3 2 2 22 2 2" xfId="21853" xr:uid="{CD1A96C4-D3F7-44D3-8E50-6C68EDB922F3}"/>
    <cellStyle name="Normal 3 2 2 22 2 3" xfId="21854" xr:uid="{2100476B-FF35-4518-9EFD-518CBDA83769}"/>
    <cellStyle name="Normal 3 2 2 22 3" xfId="21855" xr:uid="{BFEE3F09-58F8-4CF2-8513-AC3EDCBABA5A}"/>
    <cellStyle name="Normal 3 2 2 22 3 2" xfId="21856" xr:uid="{86AD8C07-BABA-4438-91A6-534A3D4D32AF}"/>
    <cellStyle name="Normal 3 2 2 22 3 3" xfId="21857" xr:uid="{FA821058-1FF3-465D-B140-50818A78BF16}"/>
    <cellStyle name="Normal 3 2 2 22 4" xfId="21858" xr:uid="{AA7E1FB7-C51E-4323-A5DA-24DB25DDA87F}"/>
    <cellStyle name="Normal 3 2 2 22 5" xfId="21859" xr:uid="{050038EA-AEE8-4945-A71A-75CC9A6E668E}"/>
    <cellStyle name="Normal 3 2 2 23" xfId="21860" xr:uid="{D8C8E06E-A0B4-4158-97DA-E3BCB7D1F05E}"/>
    <cellStyle name="Normal 3 2 2 23 2" xfId="21861" xr:uid="{40FD25CE-A396-41CA-ADB1-E3C30723F4BA}"/>
    <cellStyle name="Normal 3 2 2 23 2 2" xfId="21862" xr:uid="{407EBF24-7B7C-4658-A064-4811E8587CF0}"/>
    <cellStyle name="Normal 3 2 2 23 2 3" xfId="21863" xr:uid="{A116C4B5-DC17-41BB-98E6-EA12446359F3}"/>
    <cellStyle name="Normal 3 2 2 23 3" xfId="21864" xr:uid="{54760F2D-9403-4581-8ACC-DD1E992B58EF}"/>
    <cellStyle name="Normal 3 2 2 23 3 2" xfId="21865" xr:uid="{EEDF9A37-5007-48F8-A337-4DB50A33ECEE}"/>
    <cellStyle name="Normal 3 2 2 23 3 3" xfId="21866" xr:uid="{95F367DF-92AD-4313-98D6-3A6DCE30A03C}"/>
    <cellStyle name="Normal 3 2 2 23 4" xfId="21867" xr:uid="{B0FCBB1D-0978-43FC-BC82-0A6E9B1B0784}"/>
    <cellStyle name="Normal 3 2 2 23 5" xfId="21868" xr:uid="{70213721-C1B8-4B9A-A168-5A292FF10CBC}"/>
    <cellStyle name="Normal 3 2 2 24" xfId="21869" xr:uid="{63AF2A29-F17E-4B90-A64D-D2EBB4ED1BB4}"/>
    <cellStyle name="Normal 3 2 2 24 2" xfId="21870" xr:uid="{6C888240-286E-4DD1-9CD7-8307C37096FB}"/>
    <cellStyle name="Normal 3 2 2 24 2 2" xfId="21871" xr:uid="{830F2327-3496-4A42-8897-827D18D5D197}"/>
    <cellStyle name="Normal 3 2 2 24 2 3" xfId="21872" xr:uid="{068D6A80-C6E3-4EA5-A0C7-D3B7E03AFDD4}"/>
    <cellStyle name="Normal 3 2 2 24 3" xfId="21873" xr:uid="{72A1928C-A4CF-4B90-AA16-1AF4C55EB2D7}"/>
    <cellStyle name="Normal 3 2 2 24 3 2" xfId="21874" xr:uid="{01EDA01E-EC71-4F68-B90A-391DE218CB19}"/>
    <cellStyle name="Normal 3 2 2 24 3 3" xfId="21875" xr:uid="{5545CC80-07F6-4C1F-A38E-3C09D7C27176}"/>
    <cellStyle name="Normal 3 2 2 24 4" xfId="21876" xr:uid="{0A7C1A48-6E64-4B36-9EAE-B271F799DF0A}"/>
    <cellStyle name="Normal 3 2 2 24 5" xfId="21877" xr:uid="{62F64A8E-ED32-4DAA-8260-35D99D8F0A23}"/>
    <cellStyle name="Normal 3 2 2 25" xfId="21878" xr:uid="{866990ED-C06E-4408-9671-2CCF798CCEEA}"/>
    <cellStyle name="Normal 3 2 2 25 2" xfId="21879" xr:uid="{CF1B046F-E1FF-4092-ACBC-BFC838A3B178}"/>
    <cellStyle name="Normal 3 2 2 25 2 2" xfId="21880" xr:uid="{96FC929D-2D59-49FD-8829-941A334E4D7B}"/>
    <cellStyle name="Normal 3 2 2 25 2 3" xfId="21881" xr:uid="{21A819B5-1F09-485A-B264-0D320C040C05}"/>
    <cellStyle name="Normal 3 2 2 25 3" xfId="21882" xr:uid="{42A3AB1B-7D0C-45A2-9B1B-9A7473066ADF}"/>
    <cellStyle name="Normal 3 2 2 25 3 2" xfId="21883" xr:uid="{F162149A-0EFA-49DD-88DE-45ED710F0C84}"/>
    <cellStyle name="Normal 3 2 2 25 3 3" xfId="21884" xr:uid="{A2BEF5C8-1276-499C-AF73-3D6B8CDBE9F6}"/>
    <cellStyle name="Normal 3 2 2 25 4" xfId="21885" xr:uid="{1BEAF676-7110-44DA-9DCE-FFF986609D39}"/>
    <cellStyle name="Normal 3 2 2 25 5" xfId="21886" xr:uid="{E2305971-39A4-437F-8636-F2C709DC1985}"/>
    <cellStyle name="Normal 3 2 2 26" xfId="21887" xr:uid="{40C9E98C-B01A-4AD2-A2C0-6FE65CDEAED0}"/>
    <cellStyle name="Normal 3 2 2 26 2" xfId="21888" xr:uid="{E4730DD7-E5F1-4C60-A83C-94E98217D92A}"/>
    <cellStyle name="Normal 3 2 2 26 2 2" xfId="21889" xr:uid="{C92FDAB1-B128-4DD5-A337-FF8853342078}"/>
    <cellStyle name="Normal 3 2 2 26 2 3" xfId="21890" xr:uid="{B3529DFC-7AC2-4E8D-9287-024F988C3C3C}"/>
    <cellStyle name="Normal 3 2 2 26 3" xfId="21891" xr:uid="{446BFB89-DA3A-4B2E-B1E0-5F9B82A21063}"/>
    <cellStyle name="Normal 3 2 2 26 3 2" xfId="21892" xr:uid="{23F4175A-AB64-4565-969F-B0B1DB07AE5B}"/>
    <cellStyle name="Normal 3 2 2 26 3 3" xfId="21893" xr:uid="{348D2411-B029-4B3B-9E55-0993BB854588}"/>
    <cellStyle name="Normal 3 2 2 26 4" xfId="21894" xr:uid="{74117476-2874-4EE1-8425-AC8A8F8D32BA}"/>
    <cellStyle name="Normal 3 2 2 26 5" xfId="21895" xr:uid="{E36F75C3-1A58-45DB-826B-040D07613438}"/>
    <cellStyle name="Normal 3 2 2 27" xfId="21896" xr:uid="{E9D1D832-0932-4A00-9A32-36A6086EAAE1}"/>
    <cellStyle name="Normal 3 2 2 27 2" xfId="21897" xr:uid="{2A2BF451-B591-4791-9041-F847397BFBD9}"/>
    <cellStyle name="Normal 3 2 2 27 2 2" xfId="21898" xr:uid="{E02CA7C3-2F0C-4C07-9CE4-DF664B3319CB}"/>
    <cellStyle name="Normal 3 2 2 27 2 3" xfId="21899" xr:uid="{205DA761-79A9-4BB9-BCA4-52B27F80D11E}"/>
    <cellStyle name="Normal 3 2 2 27 3" xfId="21900" xr:uid="{A28F31D6-6B68-411C-B5E6-22687123FC70}"/>
    <cellStyle name="Normal 3 2 2 27 3 2" xfId="21901" xr:uid="{5E20AF4F-8842-4BDC-8CE4-AB1A0E095F7C}"/>
    <cellStyle name="Normal 3 2 2 27 3 3" xfId="21902" xr:uid="{E8A57970-7BCD-4B98-9C39-1BD55505BCBF}"/>
    <cellStyle name="Normal 3 2 2 27 4" xfId="21903" xr:uid="{1BF173DB-A235-4990-ACAD-62010D98E693}"/>
    <cellStyle name="Normal 3 2 2 27 5" xfId="21904" xr:uid="{9B59FA2F-C1AE-4B7C-A1F1-C453D6169CF7}"/>
    <cellStyle name="Normal 3 2 2 28" xfId="21905" xr:uid="{BAF5372E-BC8B-4C72-840A-9527FFF28391}"/>
    <cellStyle name="Normal 3 2 2 28 2" xfId="21906" xr:uid="{927FDCCA-A251-412B-ACF1-61DBC50B252A}"/>
    <cellStyle name="Normal 3 2 2 28 2 2" xfId="21907" xr:uid="{7B81A54F-8538-4988-8A66-6E7F9FDC542A}"/>
    <cellStyle name="Normal 3 2 2 28 2 3" xfId="21908" xr:uid="{2745FB20-3D1C-4361-99BB-13B91BB86D85}"/>
    <cellStyle name="Normal 3 2 2 28 3" xfId="21909" xr:uid="{DC4F9309-B343-4132-AC52-082522B5A1C1}"/>
    <cellStyle name="Normal 3 2 2 28 3 2" xfId="21910" xr:uid="{E30B1639-3857-4205-A929-DBE5D297A92F}"/>
    <cellStyle name="Normal 3 2 2 28 3 3" xfId="21911" xr:uid="{91D19F14-6D17-4350-9A85-F3487023737F}"/>
    <cellStyle name="Normal 3 2 2 28 4" xfId="21912" xr:uid="{F08323BA-AFE5-4E8C-BF80-8CA00C4C1EF9}"/>
    <cellStyle name="Normal 3 2 2 28 5" xfId="21913" xr:uid="{3D216ED0-93EA-435A-B6FA-4DA2B836148F}"/>
    <cellStyle name="Normal 3 2 2 29" xfId="21914" xr:uid="{8300B44B-55ED-4250-A8A7-C960279A6459}"/>
    <cellStyle name="Normal 3 2 2 29 2" xfId="21915" xr:uid="{52B8E525-B4D8-4185-9B74-3A9592A4E13C}"/>
    <cellStyle name="Normal 3 2 2 29 2 2" xfId="21916" xr:uid="{AA4B184F-AF2B-453E-B7B4-0AEA88D31C18}"/>
    <cellStyle name="Normal 3 2 2 29 2 3" xfId="21917" xr:uid="{BAC301F0-9F31-4E66-B5B9-6935FC447DE8}"/>
    <cellStyle name="Normal 3 2 2 29 3" xfId="21918" xr:uid="{2EAB7108-B253-4440-BCB4-6F62CC4AD8DE}"/>
    <cellStyle name="Normal 3 2 2 29 3 2" xfId="21919" xr:uid="{158239CB-83B5-42B4-AB42-392D591102DB}"/>
    <cellStyle name="Normal 3 2 2 29 3 3" xfId="21920" xr:uid="{04E7F080-B5DD-48F6-AEB1-90E1BBBC0AD1}"/>
    <cellStyle name="Normal 3 2 2 29 4" xfId="21921" xr:uid="{47ADD272-FECA-4EF3-9A63-543C9D4CF768}"/>
    <cellStyle name="Normal 3 2 2 29 5" xfId="21922" xr:uid="{13EC4BE8-2CFB-49F4-A023-657F614B8A91}"/>
    <cellStyle name="Normal 3 2 2 3" xfId="21923" xr:uid="{F5C61168-CF27-4D40-BF00-424B644A4A30}"/>
    <cellStyle name="Normal 3 2 2 3 2" xfId="21924" xr:uid="{D2778AB5-6512-43B5-B448-9BC44DF54AF9}"/>
    <cellStyle name="Normal 3 2 2 3 2 2" xfId="21925" xr:uid="{8FAEF816-186C-4D23-9DF1-1E8EAA1613C4}"/>
    <cellStyle name="Normal 3 2 2 3 2 3" xfId="21926" xr:uid="{D83E23BF-BB01-4E92-948A-11EF56E7FBE2}"/>
    <cellStyle name="Normal 3 2 2 3 3" xfId="21927" xr:uid="{6BB45727-DA86-4427-A39C-E073DE7C5ED9}"/>
    <cellStyle name="Normal 3 2 2 3 3 2" xfId="21928" xr:uid="{FDA25287-1439-4C7C-84FD-FC3F468BB528}"/>
    <cellStyle name="Normal 3 2 2 3 3 3" xfId="21929" xr:uid="{244585C1-5AB9-461D-9187-3A6D3ED8CA1B}"/>
    <cellStyle name="Normal 3 2 2 3 4" xfId="21930" xr:uid="{6C761EB0-34B5-414E-AFBB-70742A9F553F}"/>
    <cellStyle name="Normal 3 2 2 3 5" xfId="21931" xr:uid="{39CDECB5-8787-48CF-8719-21F149C87DDD}"/>
    <cellStyle name="Normal 3 2 2 30" xfId="21932" xr:uid="{E04AC82B-D6BC-44B3-A860-20FAE71B7BD2}"/>
    <cellStyle name="Normal 3 2 2 30 2" xfId="21933" xr:uid="{D689814D-C6D3-49EE-A6CD-D33649CBF8A0}"/>
    <cellStyle name="Normal 3 2 2 30 2 2" xfId="21934" xr:uid="{A8F9F4A6-C762-47B1-AE99-8EFD7D2912D6}"/>
    <cellStyle name="Normal 3 2 2 30 2 3" xfId="21935" xr:uid="{57C0973D-2549-4F7A-AE17-002B17734804}"/>
    <cellStyle name="Normal 3 2 2 30 3" xfId="21936" xr:uid="{5896A72F-7A17-4B97-8CCC-BDC7E58A6367}"/>
    <cellStyle name="Normal 3 2 2 30 3 2" xfId="21937" xr:uid="{2856B3A5-2AE1-40B8-A3D0-6C379A495688}"/>
    <cellStyle name="Normal 3 2 2 30 3 3" xfId="21938" xr:uid="{AE074E9B-B4E9-463C-B413-E30B2EFC51C1}"/>
    <cellStyle name="Normal 3 2 2 30 4" xfId="21939" xr:uid="{EA6DEDD4-681D-495E-8ACC-E5B7117400C5}"/>
    <cellStyle name="Normal 3 2 2 30 5" xfId="21940" xr:uid="{5CE7B5FA-517E-48D0-9FA1-9941EB630A96}"/>
    <cellStyle name="Normal 3 2 2 31" xfId="21941" xr:uid="{1DA3F957-65AD-4FAA-8343-44EF433EFC5A}"/>
    <cellStyle name="Normal 3 2 2 31 2" xfId="21942" xr:uid="{4B6B5A8D-2E7F-45F5-8C12-7FF1A690171E}"/>
    <cellStyle name="Normal 3 2 2 31 2 2" xfId="21943" xr:uid="{4ED0EEC5-BE1E-4CA4-8A7D-F96A694E967C}"/>
    <cellStyle name="Normal 3 2 2 31 2 3" xfId="21944" xr:uid="{0DDDEFE2-7A64-481E-917E-8723ADD76B37}"/>
    <cellStyle name="Normal 3 2 2 31 3" xfId="21945" xr:uid="{F5414152-253D-4504-8E50-3A973619F7AE}"/>
    <cellStyle name="Normal 3 2 2 31 3 2" xfId="21946" xr:uid="{CCC3BE69-3068-4DD3-ABC8-7C31F4E37694}"/>
    <cellStyle name="Normal 3 2 2 31 3 3" xfId="21947" xr:uid="{0655EF26-831D-45A7-B3D1-A5C0C8F320F8}"/>
    <cellStyle name="Normal 3 2 2 31 4" xfId="21948" xr:uid="{F4CA410A-972B-442A-9A7C-BDAEC59FF2C6}"/>
    <cellStyle name="Normal 3 2 2 31 5" xfId="21949" xr:uid="{780BB867-934A-43A0-9C36-3656558DA8DE}"/>
    <cellStyle name="Normal 3 2 2 32" xfId="21950" xr:uid="{53B3720C-3A78-4AF1-87AF-05CE16290D3B}"/>
    <cellStyle name="Normal 3 2 2 32 2" xfId="21951" xr:uid="{E6C06DC5-41E4-445F-8E67-27A8E3014128}"/>
    <cellStyle name="Normal 3 2 2 32 2 2" xfId="21952" xr:uid="{8178F7FB-F422-48BA-9923-458DA545959B}"/>
    <cellStyle name="Normal 3 2 2 32 2 3" xfId="21953" xr:uid="{7FEDCC5A-FB9A-46B0-874B-51A909CAA572}"/>
    <cellStyle name="Normal 3 2 2 32 3" xfId="21954" xr:uid="{65187AB8-1C46-480B-83CB-89D40AFC9E1B}"/>
    <cellStyle name="Normal 3 2 2 32 3 2" xfId="21955" xr:uid="{74F1E846-28A4-4CF3-9983-D00A489C1D13}"/>
    <cellStyle name="Normal 3 2 2 32 3 3" xfId="21956" xr:uid="{15DAD09F-1FED-460C-A8CA-87E74862216D}"/>
    <cellStyle name="Normal 3 2 2 32 4" xfId="21957" xr:uid="{0F8FBC1F-12BD-4187-B3BE-FEBF415F6779}"/>
    <cellStyle name="Normal 3 2 2 32 5" xfId="21958" xr:uid="{97F18002-15E2-4457-8D1B-ACEFDDB89E83}"/>
    <cellStyle name="Normal 3 2 2 33" xfId="21959" xr:uid="{91246564-4474-4F49-94B7-7BFD35916030}"/>
    <cellStyle name="Normal 3 2 2 33 2" xfId="21960" xr:uid="{6E32195D-C7FA-43BB-BB27-2421554905D8}"/>
    <cellStyle name="Normal 3 2 2 33 2 2" xfId="21961" xr:uid="{6A1984C5-6B88-4A7F-AA00-3C1B9411B99D}"/>
    <cellStyle name="Normal 3 2 2 33 2 3" xfId="21962" xr:uid="{B223EFB4-51A0-472C-8C22-11380DBE7566}"/>
    <cellStyle name="Normal 3 2 2 33 3" xfId="21963" xr:uid="{7A3E8BAA-341E-4B5E-8B38-F4CB2FCE8926}"/>
    <cellStyle name="Normal 3 2 2 33 3 2" xfId="21964" xr:uid="{24A21497-25A4-43CE-A5E3-BA79F0DB6AB6}"/>
    <cellStyle name="Normal 3 2 2 33 3 3" xfId="21965" xr:uid="{F9A2B8B1-875E-472F-BFD2-3B3DD54F2816}"/>
    <cellStyle name="Normal 3 2 2 33 4" xfId="21966" xr:uid="{149D50A7-1CC7-411C-A5CE-655324580903}"/>
    <cellStyle name="Normal 3 2 2 33 5" xfId="21967" xr:uid="{1BF22EE6-273D-46A4-902F-1D07F8A951B6}"/>
    <cellStyle name="Normal 3 2 2 34" xfId="21968" xr:uid="{7B4E19E8-664B-41FA-9A52-072C582A4D9B}"/>
    <cellStyle name="Normal 3 2 2 34 2" xfId="21969" xr:uid="{26D1EC77-326F-47B6-8FA7-BA0A933594D6}"/>
    <cellStyle name="Normal 3 2 2 34 3" xfId="21970" xr:uid="{3BC8DEC8-2428-4C0D-94B0-C95A111ADD64}"/>
    <cellStyle name="Normal 3 2 2 35" xfId="21971" xr:uid="{38CA97A6-9411-4266-BB87-578A7EE34225}"/>
    <cellStyle name="Normal 3 2 2 35 2" xfId="21972" xr:uid="{CC366835-791F-451C-9BB7-17B0A414F676}"/>
    <cellStyle name="Normal 3 2 2 35 3" xfId="21973" xr:uid="{CD277AEB-A8D4-49CD-9E49-ACFE8F6C1E36}"/>
    <cellStyle name="Normal 3 2 2 36" xfId="21974" xr:uid="{7EA1DD07-E4EB-48C5-A16E-C5E2873EAC00}"/>
    <cellStyle name="Normal 3 2 2 37" xfId="21975" xr:uid="{9680BBAA-FB8D-4191-AC06-B13624AFB936}"/>
    <cellStyle name="Normal 3 2 2 38" xfId="21976" xr:uid="{67882479-C80B-481D-A563-740119E5CB1F}"/>
    <cellStyle name="Normal 3 2 2 4" xfId="21977" xr:uid="{8F14FFD5-1BD3-49AE-A59E-F1744BE65F75}"/>
    <cellStyle name="Normal 3 2 2 4 2" xfId="21978" xr:uid="{4E2A099D-5E62-4EF9-972F-39777EC7BC5C}"/>
    <cellStyle name="Normal 3 2 2 4 2 2" xfId="21979" xr:uid="{B486676F-99BA-43BB-9AA6-7FFC4C731C4A}"/>
    <cellStyle name="Normal 3 2 2 4 2 3" xfId="21980" xr:uid="{85C668DE-DD67-418A-BD07-3354F491E2CB}"/>
    <cellStyle name="Normal 3 2 2 4 3" xfId="21981" xr:uid="{426B0E43-67AA-49DE-818A-78F82F5F6801}"/>
    <cellStyle name="Normal 3 2 2 4 3 2" xfId="21982" xr:uid="{FC6BF586-12D5-46DA-96BD-1A2523B19E23}"/>
    <cellStyle name="Normal 3 2 2 4 3 3" xfId="21983" xr:uid="{AFBC747F-D158-4917-80E2-8B5698368826}"/>
    <cellStyle name="Normal 3 2 2 4 4" xfId="21984" xr:uid="{9C24F139-24D7-407C-93E0-1326E019C5B3}"/>
    <cellStyle name="Normal 3 2 2 4 5" xfId="21985" xr:uid="{BCB49F8B-8182-4BAB-906A-5760021B4404}"/>
    <cellStyle name="Normal 3 2 2 5" xfId="21986" xr:uid="{FB9D14A1-A8E3-4E02-91A0-F35FF97E26C9}"/>
    <cellStyle name="Normal 3 2 2 5 2" xfId="21987" xr:uid="{19745FB6-DA2B-46B5-A77A-8003F7E899FD}"/>
    <cellStyle name="Normal 3 2 2 5 2 2" xfId="21988" xr:uid="{A3F528EE-8964-47BA-BDC5-4830BD16265D}"/>
    <cellStyle name="Normal 3 2 2 5 2 3" xfId="21989" xr:uid="{C9628ED1-A772-4E23-AFBD-604F122436D5}"/>
    <cellStyle name="Normal 3 2 2 5 3" xfId="21990" xr:uid="{F86F9BC9-6EBB-4D36-AB23-6F9BCA1D5A49}"/>
    <cellStyle name="Normal 3 2 2 5 3 2" xfId="21991" xr:uid="{7587D68C-CBE7-4DA6-91A6-4C5DBF0664C1}"/>
    <cellStyle name="Normal 3 2 2 5 3 3" xfId="21992" xr:uid="{8C74EF3C-A40D-49D3-BF05-627E0289B02C}"/>
    <cellStyle name="Normal 3 2 2 5 4" xfId="21993" xr:uid="{5E97ACB3-676F-458D-9281-16421B6CB7B1}"/>
    <cellStyle name="Normal 3 2 2 5 5" xfId="21994" xr:uid="{F054A874-F474-4F7B-9D6B-D7763350277D}"/>
    <cellStyle name="Normal 3 2 2 6" xfId="21995" xr:uid="{FA140579-53B8-44F1-984D-5098BCA12C15}"/>
    <cellStyle name="Normal 3 2 2 6 2" xfId="21996" xr:uid="{1D489082-89F2-4502-B617-28D00C5FB856}"/>
    <cellStyle name="Normal 3 2 2 6 2 2" xfId="21997" xr:uid="{0A783636-93ED-49EF-9877-27873561168F}"/>
    <cellStyle name="Normal 3 2 2 6 2 3" xfId="21998" xr:uid="{6184014B-1D8A-402E-A58E-40149B3D51C3}"/>
    <cellStyle name="Normal 3 2 2 6 3" xfId="21999" xr:uid="{C3CD76C7-747E-4618-A3A5-B9325C017D16}"/>
    <cellStyle name="Normal 3 2 2 6 3 2" xfId="22000" xr:uid="{C52F0EC2-B783-4A07-89CF-E1BF2D4DADD6}"/>
    <cellStyle name="Normal 3 2 2 6 3 3" xfId="22001" xr:uid="{641A3F6A-705C-4FBD-8521-0BFF676C316E}"/>
    <cellStyle name="Normal 3 2 2 6 4" xfId="22002" xr:uid="{090A1806-DF17-4EDD-87B0-CADBB76F6319}"/>
    <cellStyle name="Normal 3 2 2 6 5" xfId="22003" xr:uid="{4F1E2DD5-F589-4D1C-9303-49038B9C5E7C}"/>
    <cellStyle name="Normal 3 2 2 7" xfId="22004" xr:uid="{C5016B31-EB49-4A09-B4FD-59F3919230D5}"/>
    <cellStyle name="Normal 3 2 2 7 2" xfId="22005" xr:uid="{209A661A-1151-4328-BCE6-8C8CC26BA27D}"/>
    <cellStyle name="Normal 3 2 2 7 2 2" xfId="22006" xr:uid="{B90CFAC3-B274-46CC-9184-C0E6AF45C160}"/>
    <cellStyle name="Normal 3 2 2 7 2 3" xfId="22007" xr:uid="{159AB23D-EFCB-4760-90AE-25E3E006908D}"/>
    <cellStyle name="Normal 3 2 2 7 3" xfId="22008" xr:uid="{6780ECBD-5C60-4A8E-B7E7-DDEF9138B6C3}"/>
    <cellStyle name="Normal 3 2 2 7 3 2" xfId="22009" xr:uid="{D082827A-EA53-42E8-8C3E-2DACB106D675}"/>
    <cellStyle name="Normal 3 2 2 7 3 3" xfId="22010" xr:uid="{83005A87-0183-40D4-9313-88876D0BD5A8}"/>
    <cellStyle name="Normal 3 2 2 7 4" xfId="22011" xr:uid="{29DB5343-A942-4775-837D-B472084FA456}"/>
    <cellStyle name="Normal 3 2 2 7 5" xfId="22012" xr:uid="{FA766498-D23C-468C-9F9C-696D51AECDBC}"/>
    <cellStyle name="Normal 3 2 2 8" xfId="22013" xr:uid="{E5E358D4-D72A-4C87-BDC2-0F1842C437AD}"/>
    <cellStyle name="Normal 3 2 2 8 2" xfId="22014" xr:uid="{8143E7F8-5608-416D-920F-014B940CE2D6}"/>
    <cellStyle name="Normal 3 2 2 8 2 2" xfId="22015" xr:uid="{EFA3DD14-8C43-4A7A-B838-0CC24F986A5B}"/>
    <cellStyle name="Normal 3 2 2 8 2 3" xfId="22016" xr:uid="{5AAECE9F-3D06-41B4-AAC0-A33926E1FE40}"/>
    <cellStyle name="Normal 3 2 2 8 3" xfId="22017" xr:uid="{EA7B4F9B-73A6-4F4E-BAE1-73F10AD91C00}"/>
    <cellStyle name="Normal 3 2 2 8 3 2" xfId="22018" xr:uid="{6AB07196-0ECA-48B2-B3C8-C27E3E8E2889}"/>
    <cellStyle name="Normal 3 2 2 8 3 3" xfId="22019" xr:uid="{7BBF32BC-844D-4468-9035-5AE09F4663A8}"/>
    <cellStyle name="Normal 3 2 2 8 4" xfId="22020" xr:uid="{62CAF562-D227-4741-8C61-D23097FC354B}"/>
    <cellStyle name="Normal 3 2 2 8 5" xfId="22021" xr:uid="{51F7E126-EB03-4ED5-A277-0DF4528ABB4C}"/>
    <cellStyle name="Normal 3 2 2 9" xfId="22022" xr:uid="{2BDB07D0-A8ED-44AB-819C-4D139175A859}"/>
    <cellStyle name="Normal 3 2 2 9 2" xfId="22023" xr:uid="{47D88EF0-F33A-4DAD-B982-702547F575AC}"/>
    <cellStyle name="Normal 3 2 2 9 2 2" xfId="22024" xr:uid="{82C23694-5797-45A9-9301-EA40231A4AED}"/>
    <cellStyle name="Normal 3 2 2 9 2 3" xfId="22025" xr:uid="{D0DCC3C3-C0A2-4163-A997-D98969931947}"/>
    <cellStyle name="Normal 3 2 2 9 3" xfId="22026" xr:uid="{C3FEB3A5-F443-4B2D-ADC7-B941F310EE82}"/>
    <cellStyle name="Normal 3 2 2 9 3 2" xfId="22027" xr:uid="{1E900B20-C3FB-421C-B008-5AD17E26DE94}"/>
    <cellStyle name="Normal 3 2 2 9 3 3" xfId="22028" xr:uid="{25E620CA-7D84-4156-9D07-953055A34A55}"/>
    <cellStyle name="Normal 3 2 2 9 4" xfId="22029" xr:uid="{2A11EF8E-8B9B-453C-A698-5436B2780BD5}"/>
    <cellStyle name="Normal 3 2 2 9 5" xfId="22030" xr:uid="{1EC2889E-F38F-4B9D-8E3E-E4783BC88D5D}"/>
    <cellStyle name="Normal 3 2 20" xfId="22031" xr:uid="{CDDBC2BE-EA1D-49C3-96BA-1F8C0924C8E1}"/>
    <cellStyle name="Normal 3 2 20 2" xfId="22032" xr:uid="{9D0630F0-84AC-4B45-8AAB-80E8D48E5209}"/>
    <cellStyle name="Normal 3 2 20 2 2" xfId="22033" xr:uid="{E01219B0-4798-4F07-8136-6E1583AE5CD7}"/>
    <cellStyle name="Normal 3 2 20 2 3" xfId="22034" xr:uid="{53FA2787-5580-4663-8B4E-C047C704F755}"/>
    <cellStyle name="Normal 3 2 20 3" xfId="22035" xr:uid="{B650C0A7-FE9C-4206-8EFB-7D17682C3BB1}"/>
    <cellStyle name="Normal 3 2 20 3 2" xfId="22036" xr:uid="{ABAA83E5-0EC3-4A21-97BC-E82C27F33A6D}"/>
    <cellStyle name="Normal 3 2 20 3 3" xfId="22037" xr:uid="{B21BF61A-310E-4167-9FD9-196A0E6D2B8F}"/>
    <cellStyle name="Normal 3 2 20 4" xfId="22038" xr:uid="{1D970938-1D94-4E8B-843A-C02A7CC500F6}"/>
    <cellStyle name="Normal 3 2 20 5" xfId="22039" xr:uid="{F9CD885D-E6C3-42C8-B56A-562AF89E630C}"/>
    <cellStyle name="Normal 3 2 21" xfId="22040" xr:uid="{B747013D-487C-4C4D-9174-94ECB15DF0DA}"/>
    <cellStyle name="Normal 3 2 21 2" xfId="22041" xr:uid="{CC647886-4D87-426A-8F3C-2179B9457F58}"/>
    <cellStyle name="Normal 3 2 21 2 2" xfId="22042" xr:uid="{A832EA2E-50A0-41FD-BF49-92B4254B70D2}"/>
    <cellStyle name="Normal 3 2 21 2 3" xfId="22043" xr:uid="{F11A5BA4-78D7-47A6-A51C-3406C50DFCB2}"/>
    <cellStyle name="Normal 3 2 21 3" xfId="22044" xr:uid="{D1600E36-6CE3-4355-B328-45CC2F0694BE}"/>
    <cellStyle name="Normal 3 2 21 3 2" xfId="22045" xr:uid="{4341E5A4-129A-4B0A-9B8A-AC05C09BAEBB}"/>
    <cellStyle name="Normal 3 2 21 3 3" xfId="22046" xr:uid="{A9E96FEB-201C-48B4-A470-517EC3305A60}"/>
    <cellStyle name="Normal 3 2 21 4" xfId="22047" xr:uid="{2406CB6F-34A6-447A-AF27-6CA59213E039}"/>
    <cellStyle name="Normal 3 2 21 5" xfId="22048" xr:uid="{22EB7A15-6DE8-44F8-984C-670665F6E86C}"/>
    <cellStyle name="Normal 3 2 22" xfId="22049" xr:uid="{8FDDE465-C353-42EB-B26A-5773B4DF3BB2}"/>
    <cellStyle name="Normal 3 2 22 2" xfId="22050" xr:uid="{ABD45F7C-3A70-47D7-AA2A-D18DF5434AF3}"/>
    <cellStyle name="Normal 3 2 22 2 2" xfId="22051" xr:uid="{FE8AA564-44ED-4E79-9877-3AAD6F5A7AFB}"/>
    <cellStyle name="Normal 3 2 22 2 3" xfId="22052" xr:uid="{9679D864-9A5B-47B3-BF2E-4636C580705C}"/>
    <cellStyle name="Normal 3 2 22 3" xfId="22053" xr:uid="{834DD741-8C0F-45F9-B719-634321000C6C}"/>
    <cellStyle name="Normal 3 2 22 3 2" xfId="22054" xr:uid="{4132910D-8F21-4175-9A5F-29481ED7ED7D}"/>
    <cellStyle name="Normal 3 2 22 3 3" xfId="22055" xr:uid="{FCC2A99C-2278-4463-AAB7-EA3E2B4DAE04}"/>
    <cellStyle name="Normal 3 2 22 4" xfId="22056" xr:uid="{4FE4B730-7C12-4E09-9C61-8492DFEFE0AD}"/>
    <cellStyle name="Normal 3 2 22 5" xfId="22057" xr:uid="{74EC815F-2847-4F21-AF5B-E3CE2D99D0DB}"/>
    <cellStyle name="Normal 3 2 23" xfId="22058" xr:uid="{8F6D2AB7-E8C7-40AE-9925-AD4503FA1A73}"/>
    <cellStyle name="Normal 3 2 23 2" xfId="22059" xr:uid="{78826F1A-2BE3-4BB5-8358-53DCC6BD75F7}"/>
    <cellStyle name="Normal 3 2 23 2 2" xfId="22060" xr:uid="{60C1CE53-29CC-4B69-BF9C-323482E460E5}"/>
    <cellStyle name="Normal 3 2 23 2 3" xfId="22061" xr:uid="{452EC55B-D96E-42F8-9048-1681193C694F}"/>
    <cellStyle name="Normal 3 2 23 3" xfId="22062" xr:uid="{819E7FA5-B8B0-44A2-99BA-559898032190}"/>
    <cellStyle name="Normal 3 2 23 3 2" xfId="22063" xr:uid="{B816C1DE-5AA8-44BA-9BAD-0009AB55AF44}"/>
    <cellStyle name="Normal 3 2 23 3 3" xfId="22064" xr:uid="{B6889F21-2C18-4345-8AD0-F3F542D6E7AA}"/>
    <cellStyle name="Normal 3 2 23 4" xfId="22065" xr:uid="{451EC3DD-F8DB-4B87-B548-968184EC7903}"/>
    <cellStyle name="Normal 3 2 23 5" xfId="22066" xr:uid="{F28147B6-4B8F-49F4-BB44-07CB49C87BD6}"/>
    <cellStyle name="Normal 3 2 24" xfId="22067" xr:uid="{48671134-7047-4EBB-A9E5-206016A0B6F0}"/>
    <cellStyle name="Normal 3 2 24 2" xfId="22068" xr:uid="{A1AD90B0-1831-433F-A767-54E772762F74}"/>
    <cellStyle name="Normal 3 2 24 2 2" xfId="22069" xr:uid="{A722E071-0754-4E20-B884-CF717D2089AD}"/>
    <cellStyle name="Normal 3 2 24 2 3" xfId="22070" xr:uid="{F70CCB7F-F262-4ACC-9856-24F8963613FD}"/>
    <cellStyle name="Normal 3 2 24 3" xfId="22071" xr:uid="{A459848C-5AA9-4D36-800B-1D9172854F51}"/>
    <cellStyle name="Normal 3 2 24 3 2" xfId="22072" xr:uid="{56483B7F-433A-43B0-83AB-636673D9F1E9}"/>
    <cellStyle name="Normal 3 2 24 3 3" xfId="22073" xr:uid="{4616A851-8717-4DAB-94A7-5AB614422FA7}"/>
    <cellStyle name="Normal 3 2 24 4" xfId="22074" xr:uid="{2C692C2F-7B3B-4477-8F55-0AB5B7188878}"/>
    <cellStyle name="Normal 3 2 24 5" xfId="22075" xr:uid="{21F49926-E78B-4E67-A907-330BD416F36D}"/>
    <cellStyle name="Normal 3 2 25" xfId="22076" xr:uid="{2843218C-151D-4A5A-BE21-9A6CE1560B7D}"/>
    <cellStyle name="Normal 3 2 25 2" xfId="22077" xr:uid="{0383B1BB-7BE3-4859-83F7-1C2FCD719E2C}"/>
    <cellStyle name="Normal 3 2 25 2 2" xfId="22078" xr:uid="{DE8B127A-5BB7-4D0A-9AA3-22C1D2A4452C}"/>
    <cellStyle name="Normal 3 2 25 2 3" xfId="22079" xr:uid="{6E75BE2D-4B73-4D15-8532-1778D995FCD7}"/>
    <cellStyle name="Normal 3 2 25 3" xfId="22080" xr:uid="{62ACD59E-34C9-472A-8426-9E40EDDA894A}"/>
    <cellStyle name="Normal 3 2 25 3 2" xfId="22081" xr:uid="{362D13CA-7A21-43C1-8E7D-2188351F4BAE}"/>
    <cellStyle name="Normal 3 2 25 3 3" xfId="22082" xr:uid="{0ACA4BB6-0A33-452B-88A4-05C516E39A00}"/>
    <cellStyle name="Normal 3 2 25 4" xfId="22083" xr:uid="{71DFBC88-586D-42EC-8C2E-27CA648BA719}"/>
    <cellStyle name="Normal 3 2 25 5" xfId="22084" xr:uid="{846B7872-A0DA-42D2-A059-4342D890B7C2}"/>
    <cellStyle name="Normal 3 2 26" xfId="22085" xr:uid="{A6F6E524-EAD2-4F2E-9ED5-465DEF68B9E1}"/>
    <cellStyle name="Normal 3 2 26 2" xfId="22086" xr:uid="{52DCBD87-C579-417F-8774-B57D9229145C}"/>
    <cellStyle name="Normal 3 2 26 2 2" xfId="22087" xr:uid="{1EC8211A-5B52-4E41-BDAA-FC0C5A4820A6}"/>
    <cellStyle name="Normal 3 2 26 2 3" xfId="22088" xr:uid="{D1060F96-E20B-4B3D-9E0E-7F272037F361}"/>
    <cellStyle name="Normal 3 2 26 3" xfId="22089" xr:uid="{CC208B08-F18D-4C91-BEE1-CA12CC621B7C}"/>
    <cellStyle name="Normal 3 2 26 3 2" xfId="22090" xr:uid="{4FE02313-C754-44C0-8CBB-7E97591E2C86}"/>
    <cellStyle name="Normal 3 2 26 3 3" xfId="22091" xr:uid="{AFDD46ED-AC87-4A04-951D-0B3492ACCA35}"/>
    <cellStyle name="Normal 3 2 26 4" xfId="22092" xr:uid="{3F1C1C36-A733-447C-B63E-992A1A6723FB}"/>
    <cellStyle name="Normal 3 2 26 5" xfId="22093" xr:uid="{42A8B990-3B68-4A5F-A910-B2E3CE0FB910}"/>
    <cellStyle name="Normal 3 2 27" xfId="22094" xr:uid="{59ED7597-45CC-4534-AA74-A3DBA50854B5}"/>
    <cellStyle name="Normal 3 2 27 2" xfId="22095" xr:uid="{E3ADDD9F-BEBC-4106-943C-E9CF0F5FF135}"/>
    <cellStyle name="Normal 3 2 27 2 2" xfId="22096" xr:uid="{1A2A2682-F55B-4501-B116-C32280C0B5EB}"/>
    <cellStyle name="Normal 3 2 27 2 3" xfId="22097" xr:uid="{DC19945E-BED0-41E4-8386-950B5F95184C}"/>
    <cellStyle name="Normal 3 2 27 3" xfId="22098" xr:uid="{D5E7DB91-F998-4772-8A70-31216ACCD618}"/>
    <cellStyle name="Normal 3 2 27 3 2" xfId="22099" xr:uid="{29C5FE9A-F9EB-4E87-B59C-6F4108CF4D16}"/>
    <cellStyle name="Normal 3 2 27 3 3" xfId="22100" xr:uid="{DB9EFD18-F753-4D51-903E-A73EFB160C18}"/>
    <cellStyle name="Normal 3 2 27 4" xfId="22101" xr:uid="{AC36F159-838C-479B-98E4-9649CC6FEFA7}"/>
    <cellStyle name="Normal 3 2 27 5" xfId="22102" xr:uid="{8A82961E-8FD4-4AFD-A902-DBB82923B5BD}"/>
    <cellStyle name="Normal 3 2 28" xfId="22103" xr:uid="{9C65D589-A423-4B78-A7B0-8F58439C8459}"/>
    <cellStyle name="Normal 3 2 28 2" xfId="22104" xr:uid="{5343985C-0066-434F-B58A-6BA75E8A7EBC}"/>
    <cellStyle name="Normal 3 2 28 2 2" xfId="22105" xr:uid="{5F2CAF46-CDD1-4765-8CAA-01483AD93D0F}"/>
    <cellStyle name="Normal 3 2 28 2 3" xfId="22106" xr:uid="{0DDBC721-F7AD-4BDF-9660-0993DE6278A2}"/>
    <cellStyle name="Normal 3 2 28 3" xfId="22107" xr:uid="{BA7639C2-CA06-49C6-8ECE-B8F87E09EF2A}"/>
    <cellStyle name="Normal 3 2 28 3 2" xfId="22108" xr:uid="{55B4B1F7-394F-4FB6-BF77-F91822E8A42E}"/>
    <cellStyle name="Normal 3 2 28 3 3" xfId="22109" xr:uid="{D79879FF-B715-4945-97D1-1BD5FEDE5396}"/>
    <cellStyle name="Normal 3 2 28 4" xfId="22110" xr:uid="{DE9E016D-C0C1-4BA7-AF22-19C3E24A9BC9}"/>
    <cellStyle name="Normal 3 2 28 5" xfId="22111" xr:uid="{E8E44F3F-B0BB-4160-AE1E-90B3E64378D4}"/>
    <cellStyle name="Normal 3 2 29" xfId="22112" xr:uid="{CB9BFD8E-7431-4484-B7B9-1A6001CDBD96}"/>
    <cellStyle name="Normal 3 2 29 2" xfId="22113" xr:uid="{F2FAFA92-6F90-4722-880A-985AC00D57DC}"/>
    <cellStyle name="Normal 3 2 29 2 2" xfId="22114" xr:uid="{DBBCCE0E-6F25-493F-A522-F18B303F0CA5}"/>
    <cellStyle name="Normal 3 2 29 2 3" xfId="22115" xr:uid="{CD6CC0CC-E289-4971-9EB1-4246F6C87243}"/>
    <cellStyle name="Normal 3 2 29 3" xfId="22116" xr:uid="{153312C5-7361-4568-B087-7086E5503A4A}"/>
    <cellStyle name="Normal 3 2 29 3 2" xfId="22117" xr:uid="{AF4ED1DC-9FE7-4502-9AAA-EF62218EA29D}"/>
    <cellStyle name="Normal 3 2 29 3 3" xfId="22118" xr:uid="{AB283B56-B11E-4BA1-A17B-2E9B12E3728E}"/>
    <cellStyle name="Normal 3 2 29 4" xfId="22119" xr:uid="{3588D854-16F5-42D9-87E0-94576E82394C}"/>
    <cellStyle name="Normal 3 2 29 5" xfId="22120" xr:uid="{56279367-120A-4424-A053-9ED2E325AF5A}"/>
    <cellStyle name="Normal 3 2 3" xfId="22121" xr:uid="{4C89790A-98CA-4918-8960-CD43EFDAF48A}"/>
    <cellStyle name="Normal 3 2 3 2" xfId="22122" xr:uid="{F5C0D5F6-3943-40B0-A631-9878925C67EE}"/>
    <cellStyle name="Normal 3 2 3 2 2" xfId="22123" xr:uid="{C9FBF690-CBA1-4BB8-9092-07A7ABDA70A7}"/>
    <cellStyle name="Normal 3 2 3 2 2 2" xfId="43195" xr:uid="{8F6C0A45-A40B-4226-ACED-4C76AA32202A}"/>
    <cellStyle name="Normal 3 2 3 2 3" xfId="22124" xr:uid="{8589556F-25A3-4110-A363-B49E64634C98}"/>
    <cellStyle name="Normal 3 2 3 2 3 2" xfId="43194" xr:uid="{FA3BA682-BB95-4EB6-AE24-711B63271B07}"/>
    <cellStyle name="Normal 3 2 3 2 4" xfId="43193" xr:uid="{77899AAD-C5D6-4E9B-B51B-1D0F6BCFA53F}"/>
    <cellStyle name="Normal 3 2 3 3" xfId="22125" xr:uid="{EF18277D-DCC4-4D4D-A8EC-55E12DDF5239}"/>
    <cellStyle name="Normal 3 2 3 3 2" xfId="22126" xr:uid="{99824562-F7EC-4D3B-8F7B-6B85992C4D4D}"/>
    <cellStyle name="Normal 3 2 3 3 3" xfId="22127" xr:uid="{381D550E-753B-4CB9-A45A-ECDDA1902A1D}"/>
    <cellStyle name="Normal 3 2 3 4" xfId="22128" xr:uid="{F75D3686-6F84-41F6-8324-3D95B599E4B0}"/>
    <cellStyle name="Normal 3 2 3 4 2" xfId="43192" xr:uid="{2BEE0BB7-B296-44E8-BE46-5F0113802AE7}"/>
    <cellStyle name="Normal 3 2 3 5" xfId="22129" xr:uid="{C5BFB35E-ACA6-4669-A4BE-A551523F39D1}"/>
    <cellStyle name="Normal 3 2 30" xfId="22130" xr:uid="{452C408C-32F6-4698-B3DE-9731FC1DF5F2}"/>
    <cellStyle name="Normal 3 2 30 2" xfId="22131" xr:uid="{61DF2B6F-FB47-4112-94D7-6D85BF9EB4BA}"/>
    <cellStyle name="Normal 3 2 30 2 2" xfId="22132" xr:uid="{3C1A7EB7-76D0-405A-9515-A4937DF93AC7}"/>
    <cellStyle name="Normal 3 2 30 2 3" xfId="22133" xr:uid="{E0AFBAA7-AB5E-4BB0-9BF8-F7D7F6F0809E}"/>
    <cellStyle name="Normal 3 2 30 3" xfId="22134" xr:uid="{719A3FD2-B924-45EC-BC35-1781907CDB57}"/>
    <cellStyle name="Normal 3 2 30 3 2" xfId="22135" xr:uid="{DD42EB09-C16A-43A0-9641-BE166F8F4567}"/>
    <cellStyle name="Normal 3 2 30 3 3" xfId="22136" xr:uid="{780B693C-A2D6-41E4-B69A-B93DE7D26DF3}"/>
    <cellStyle name="Normal 3 2 30 4" xfId="22137" xr:uid="{1BC8ADBD-C522-41C9-AE30-E02F52BE1FD4}"/>
    <cellStyle name="Normal 3 2 30 5" xfId="22138" xr:uid="{9BD42C32-78E4-405B-B78E-38B2DAA53ACE}"/>
    <cellStyle name="Normal 3 2 31" xfId="22139" xr:uid="{F5985F69-1741-44B4-85E1-73CAEB2538FE}"/>
    <cellStyle name="Normal 3 2 31 2" xfId="22140" xr:uid="{0C426D76-424A-4159-9B6A-24E174606D69}"/>
    <cellStyle name="Normal 3 2 31 2 2" xfId="22141" xr:uid="{CA27E189-F286-41E5-8F61-0F3CE26E04A2}"/>
    <cellStyle name="Normal 3 2 31 2 3" xfId="22142" xr:uid="{202B72E7-D688-4670-B4B7-516B243F511B}"/>
    <cellStyle name="Normal 3 2 31 3" xfId="22143" xr:uid="{03442A71-459D-4724-AEDC-4197FA11AC30}"/>
    <cellStyle name="Normal 3 2 31 3 2" xfId="22144" xr:uid="{6D3D503F-8E20-4FED-83D3-27C241578E36}"/>
    <cellStyle name="Normal 3 2 31 3 3" xfId="22145" xr:uid="{24035C82-8036-45C8-A46F-070C0E9D08B2}"/>
    <cellStyle name="Normal 3 2 31 4" xfId="22146" xr:uid="{75E5F9F9-05F7-414B-A45B-F8C24E566874}"/>
    <cellStyle name="Normal 3 2 31 5" xfId="22147" xr:uid="{12FF11B0-CF34-4686-A111-4095190C9E58}"/>
    <cellStyle name="Normal 3 2 32" xfId="22148" xr:uid="{B3067948-EF26-4187-A899-169BE5339CEB}"/>
    <cellStyle name="Normal 3 2 32 2" xfId="22149" xr:uid="{70D61C25-B037-4AA1-8936-70F0869200C8}"/>
    <cellStyle name="Normal 3 2 32 2 2" xfId="22150" xr:uid="{C7B880B0-0EC2-4883-BEC2-99DAD0DE9FD6}"/>
    <cellStyle name="Normal 3 2 32 2 3" xfId="22151" xr:uid="{D0C26A1A-35D7-46DD-8D1C-028667539798}"/>
    <cellStyle name="Normal 3 2 32 3" xfId="22152" xr:uid="{44444E8F-B284-40E2-B1D0-6D9BD8783297}"/>
    <cellStyle name="Normal 3 2 32 3 2" xfId="22153" xr:uid="{84645DF6-1705-4A77-815C-FB9941A9BC97}"/>
    <cellStyle name="Normal 3 2 32 3 3" xfId="22154" xr:uid="{32035284-3917-47E2-9117-A96812878461}"/>
    <cellStyle name="Normal 3 2 32 4" xfId="22155" xr:uid="{683EF4FA-D7FB-4261-B427-B37E358B9B6B}"/>
    <cellStyle name="Normal 3 2 32 5" xfId="22156" xr:uid="{B05A652D-4BDB-4758-AE71-5CF1A89100CA}"/>
    <cellStyle name="Normal 3 2 33" xfId="22157" xr:uid="{710B8BE6-C44D-43F7-A3F8-EC69B2B7D49F}"/>
    <cellStyle name="Normal 3 2 33 2" xfId="22158" xr:uid="{C3562920-A3D8-4DA1-8791-E00B41EF4832}"/>
    <cellStyle name="Normal 3 2 33 2 2" xfId="22159" xr:uid="{ECBA5805-3E9A-4436-BC55-C47EA2C2C26E}"/>
    <cellStyle name="Normal 3 2 33 2 3" xfId="22160" xr:uid="{B6D7016F-132A-4705-8405-825C0B09BD50}"/>
    <cellStyle name="Normal 3 2 33 3" xfId="22161" xr:uid="{B9B2FFDE-7D56-458F-9797-22E126A7D947}"/>
    <cellStyle name="Normal 3 2 33 3 2" xfId="22162" xr:uid="{13427DE7-9AA6-404F-B7B9-2B87C35E16D4}"/>
    <cellStyle name="Normal 3 2 33 3 3" xfId="22163" xr:uid="{EE0A541D-14D3-4E5C-A584-E5A79C072F18}"/>
    <cellStyle name="Normal 3 2 33 4" xfId="22164" xr:uid="{E7968597-A07A-40EB-AAF2-38B5E171636B}"/>
    <cellStyle name="Normal 3 2 33 5" xfId="22165" xr:uid="{80E51F83-E193-43DB-92A1-FC7DFCFD5280}"/>
    <cellStyle name="Normal 3 2 34" xfId="22166" xr:uid="{5A0BB27F-817B-4C7A-9859-609D0F52661E}"/>
    <cellStyle name="Normal 3 2 34 2" xfId="22167" xr:uid="{1F360449-9995-462E-A2ED-A970F69EED73}"/>
    <cellStyle name="Normal 3 2 34 2 2" xfId="22168" xr:uid="{D83B16BA-5AD2-4A5F-B82E-FCC7F385598B}"/>
    <cellStyle name="Normal 3 2 34 2 3" xfId="22169" xr:uid="{14D9C840-7A74-41C8-B6F7-92C411FEE575}"/>
    <cellStyle name="Normal 3 2 34 3" xfId="22170" xr:uid="{21D3C3A6-97E3-421F-A698-CA1C674EB481}"/>
    <cellStyle name="Normal 3 2 34 3 2" xfId="22171" xr:uid="{8A7BE63B-8CC1-493C-B279-BAA4C19FF5F1}"/>
    <cellStyle name="Normal 3 2 34 3 3" xfId="22172" xr:uid="{84913767-0E39-4959-BA37-156EB85F742F}"/>
    <cellStyle name="Normal 3 2 34 4" xfId="22173" xr:uid="{9027B9FD-2885-406E-A494-9FDF16924D96}"/>
    <cellStyle name="Normal 3 2 34 5" xfId="22174" xr:uid="{A40AF27C-A3B2-43A0-B16B-2FCB3FDF0099}"/>
    <cellStyle name="Normal 3 2 35" xfId="22175" xr:uid="{FB738359-0F7C-47B9-9561-4FE69294A69F}"/>
    <cellStyle name="Normal 3 2 35 2" xfId="22176" xr:uid="{F6056C75-5713-4919-A4BE-0E0465387A46}"/>
    <cellStyle name="Normal 3 2 35 2 2" xfId="22177" xr:uid="{524E24F8-DB40-4746-B9F6-7CDD836E19F1}"/>
    <cellStyle name="Normal 3 2 35 2 3" xfId="22178" xr:uid="{D1ECAFB3-40AC-49C0-9008-8CE39F7D9C55}"/>
    <cellStyle name="Normal 3 2 35 3" xfId="22179" xr:uid="{2CF0FE2C-C412-4C5C-899E-0F11CAA3FF7E}"/>
    <cellStyle name="Normal 3 2 35 3 2" xfId="22180" xr:uid="{205F9AB6-3A51-4889-91C8-ACBE12D96B46}"/>
    <cellStyle name="Normal 3 2 35 3 3" xfId="22181" xr:uid="{6149C306-7660-47CD-929A-D7C564557DFF}"/>
    <cellStyle name="Normal 3 2 35 4" xfId="22182" xr:uid="{8ED7555B-4179-461F-8FA2-F498601D8BCD}"/>
    <cellStyle name="Normal 3 2 35 5" xfId="22183" xr:uid="{CEAFBC32-28DC-47F0-A67D-0124A3F2E14C}"/>
    <cellStyle name="Normal 3 2 36" xfId="22184" xr:uid="{92704F44-B43E-4B2D-817A-2B1234288F1D}"/>
    <cellStyle name="Normal 3 2 36 2" xfId="22185" xr:uid="{AC94E3B7-FCB1-4AF1-AA67-8D52AAB95A4C}"/>
    <cellStyle name="Normal 3 2 36 2 2" xfId="22186" xr:uid="{CB9B6045-0916-4FA1-B11A-42A9FF6D3162}"/>
    <cellStyle name="Normal 3 2 36 2 3" xfId="22187" xr:uid="{ED36EC38-BB1F-4BD7-9625-63801E934769}"/>
    <cellStyle name="Normal 3 2 36 3" xfId="22188" xr:uid="{2C563022-7E4C-47CA-B376-EFF10FE05BC3}"/>
    <cellStyle name="Normal 3 2 36 3 2" xfId="22189" xr:uid="{6CC637F3-1FF7-4A09-A494-DDC3F43C270D}"/>
    <cellStyle name="Normal 3 2 36 3 3" xfId="22190" xr:uid="{D57E34CE-F85C-4D52-B9B6-81E868E7B542}"/>
    <cellStyle name="Normal 3 2 36 4" xfId="22191" xr:uid="{5D3A91AF-870B-44B4-8680-0344932B733A}"/>
    <cellStyle name="Normal 3 2 36 5" xfId="22192" xr:uid="{7FC15167-8372-49E1-B895-81EF7AE1F601}"/>
    <cellStyle name="Normal 3 2 37" xfId="22193" xr:uid="{87E89050-E2C7-497D-9278-E63AAC1A8D46}"/>
    <cellStyle name="Normal 3 2 37 2" xfId="22194" xr:uid="{E0944249-6B6A-4F95-A6F0-EE0841D0D923}"/>
    <cellStyle name="Normal 3 2 37 2 2" xfId="22195" xr:uid="{74F33F87-EA2D-4B2D-B44C-0D3FA307D718}"/>
    <cellStyle name="Normal 3 2 37 2 3" xfId="22196" xr:uid="{B3446C12-21E8-4F26-A40B-AB9CCBC9DE07}"/>
    <cellStyle name="Normal 3 2 37 3" xfId="22197" xr:uid="{2DC0DAC8-9130-4266-8987-58C868EE56BA}"/>
    <cellStyle name="Normal 3 2 37 3 2" xfId="22198" xr:uid="{EE222491-2C9C-438A-8E82-728769C0D557}"/>
    <cellStyle name="Normal 3 2 37 3 3" xfId="22199" xr:uid="{A7C3034C-0B68-4EDF-B766-204F1868563C}"/>
    <cellStyle name="Normal 3 2 37 4" xfId="22200" xr:uid="{7DB4FF87-9910-4EDD-A7AC-70BC74929B35}"/>
    <cellStyle name="Normal 3 2 37 5" xfId="22201" xr:uid="{7A152D8D-179E-4B37-8AC5-50AE0858D383}"/>
    <cellStyle name="Normal 3 2 38" xfId="22202" xr:uid="{8B365BD8-5617-43C5-8589-054A2C8125C6}"/>
    <cellStyle name="Normal 3 2 38 2" xfId="22203" xr:uid="{A52DBB29-D462-4E02-ADC5-7B5E01D07317}"/>
    <cellStyle name="Normal 3 2 38 2 2" xfId="22204" xr:uid="{DAC29C73-CB61-45A6-A1B0-27224D1DD991}"/>
    <cellStyle name="Normal 3 2 38 2 3" xfId="22205" xr:uid="{6EFB4B76-CFFC-4B90-99DC-940FC1A4DB63}"/>
    <cellStyle name="Normal 3 2 38 3" xfId="22206" xr:uid="{3AB81788-4BC7-4C38-BBF7-E6C78DC3BC8A}"/>
    <cellStyle name="Normal 3 2 38 3 2" xfId="22207" xr:uid="{3EFC57EF-D9EE-48A9-85C2-68422406075B}"/>
    <cellStyle name="Normal 3 2 38 3 3" xfId="22208" xr:uid="{14210E97-0798-4A4E-A07A-635A19F589D2}"/>
    <cellStyle name="Normal 3 2 38 4" xfId="22209" xr:uid="{3ECE1869-8ED4-4900-B6BD-88307ABC2380}"/>
    <cellStyle name="Normal 3 2 38 5" xfId="22210" xr:uid="{AA11299E-2EEE-47B4-97E2-DCFFC11131F9}"/>
    <cellStyle name="Normal 3 2 39" xfId="22211" xr:uid="{152344C4-CE30-4296-8F4A-91EB4809A813}"/>
    <cellStyle name="Normal 3 2 39 2" xfId="22212" xr:uid="{C5E160D7-59AA-4A71-B335-5F4D457F6D30}"/>
    <cellStyle name="Normal 3 2 39 2 2" xfId="22213" xr:uid="{3274D3E2-EBAB-4B27-8127-F53A4506E75E}"/>
    <cellStyle name="Normal 3 2 39 2 3" xfId="22214" xr:uid="{9FE48F2C-2C1A-427D-BA47-FABC1BEE6278}"/>
    <cellStyle name="Normal 3 2 39 3" xfId="22215" xr:uid="{D045051B-40DB-4E6E-AAFF-A81AA6C9FB05}"/>
    <cellStyle name="Normal 3 2 39 3 2" xfId="22216" xr:uid="{26ADDCB4-E25C-4454-8F6E-E7BF02416F67}"/>
    <cellStyle name="Normal 3 2 39 3 3" xfId="22217" xr:uid="{683BF9B7-F15C-477F-9229-012F40874870}"/>
    <cellStyle name="Normal 3 2 39 4" xfId="22218" xr:uid="{C3E5E53B-4C6B-4B7B-870C-57B676EF963F}"/>
    <cellStyle name="Normal 3 2 39 5" xfId="22219" xr:uid="{1D6968B5-1B8F-4961-AEAA-3A7004FED517}"/>
    <cellStyle name="Normal 3 2 4" xfId="22220" xr:uid="{30C7974D-6933-4F7D-88BA-1244CC00DCED}"/>
    <cellStyle name="Normal 3 2 4 2" xfId="22221" xr:uid="{08B4A9D4-9922-4B46-A4DD-72C3BD5A5BBE}"/>
    <cellStyle name="Normal 3 2 4 2 2" xfId="22222" xr:uid="{B88C3A0A-3B74-4FC2-B3E0-97C6A9B9E782}"/>
    <cellStyle name="Normal 3 2 4 2 3" xfId="22223" xr:uid="{74DE4CCE-D623-4200-A1AF-013C7DF2D65A}"/>
    <cellStyle name="Normal 3 2 4 3" xfId="22224" xr:uid="{26C4A72A-3920-4ED5-B4E2-749C95A5A982}"/>
    <cellStyle name="Normal 3 2 4 3 2" xfId="22225" xr:uid="{D0253A49-0803-47E2-BBA7-7AF9CF097A6E}"/>
    <cellStyle name="Normal 3 2 4 3 3" xfId="22226" xr:uid="{9ED9F78C-7327-499D-A857-C11E0B98E958}"/>
    <cellStyle name="Normal 3 2 4 4" xfId="22227" xr:uid="{B09742AE-67B0-4B4E-8498-D3D6E61FA59E}"/>
    <cellStyle name="Normal 3 2 4 5" xfId="22228" xr:uid="{81AD5422-5EDC-423B-BCCF-0ECA5BA1D276}"/>
    <cellStyle name="Normal 3 2 40" xfId="22229" xr:uid="{7CE017AB-A0FB-4F4A-ABCF-E2E26DE8059E}"/>
    <cellStyle name="Normal 3 2 40 2" xfId="22230" xr:uid="{F0474E2C-B2D6-41F4-8A1D-B11F429E75B0}"/>
    <cellStyle name="Normal 3 2 40 2 2" xfId="22231" xr:uid="{5842620D-4698-42FA-9C92-97294C92692F}"/>
    <cellStyle name="Normal 3 2 40 2 3" xfId="22232" xr:uid="{FD671995-5EFD-490F-A7AD-60EDC7B10108}"/>
    <cellStyle name="Normal 3 2 40 3" xfId="22233" xr:uid="{4B725363-BD86-41D8-9493-6C6EE54B640F}"/>
    <cellStyle name="Normal 3 2 40 3 2" xfId="22234" xr:uid="{32A36BC7-CDF9-4C43-9B27-52370363ADFD}"/>
    <cellStyle name="Normal 3 2 40 3 3" xfId="22235" xr:uid="{E97FB9BF-031D-46F0-B0DE-4AEB43885910}"/>
    <cellStyle name="Normal 3 2 40 4" xfId="22236" xr:uid="{EB16DA27-66C0-4FC9-9868-6A20A24A9C9E}"/>
    <cellStyle name="Normal 3 2 40 5" xfId="22237" xr:uid="{6FA479DB-6154-4E82-B037-D8A3563498A6}"/>
    <cellStyle name="Normal 3 2 41" xfId="22238" xr:uid="{5F79493C-7459-4E00-B98F-4BDDD719A18B}"/>
    <cellStyle name="Normal 3 2 41 2" xfId="22239" xr:uid="{A34D8CF7-6440-48F0-B819-3EC99F237C3C}"/>
    <cellStyle name="Normal 3 2 41 2 2" xfId="22240" xr:uid="{F1D87322-A583-489F-9C71-4FABA7633EE1}"/>
    <cellStyle name="Normal 3 2 41 2 3" xfId="22241" xr:uid="{C5157D41-A49C-4F7B-9799-C11AF9392900}"/>
    <cellStyle name="Normal 3 2 41 3" xfId="22242" xr:uid="{09F31FF6-3C94-401C-A43B-901A4FCB30D9}"/>
    <cellStyle name="Normal 3 2 41 3 2" xfId="22243" xr:uid="{02CF3B41-A98F-43F8-A5CE-183F9CA86692}"/>
    <cellStyle name="Normal 3 2 41 3 3" xfId="22244" xr:uid="{15AF1098-70B9-4E44-B771-1FFF2A0704DD}"/>
    <cellStyle name="Normal 3 2 41 4" xfId="22245" xr:uid="{50B112F0-7845-4067-A231-496F91D8ECC8}"/>
    <cellStyle name="Normal 3 2 41 5" xfId="22246" xr:uid="{54AF7958-21BD-4B5A-9258-92EFCB899ED1}"/>
    <cellStyle name="Normal 3 2 42" xfId="22247" xr:uid="{22981B74-F05D-4138-8DA8-1612C3C419F5}"/>
    <cellStyle name="Normal 3 2 42 2" xfId="22248" xr:uid="{AD5523C3-EC71-49B5-9B7B-F912E72605F7}"/>
    <cellStyle name="Normal 3 2 42 2 2" xfId="22249" xr:uid="{80ABCA45-A801-44FF-A59F-CA25D9CA49BE}"/>
    <cellStyle name="Normal 3 2 42 2 3" xfId="22250" xr:uid="{C07182A9-8AA0-4E7B-99A2-D08E5AC253ED}"/>
    <cellStyle name="Normal 3 2 42 3" xfId="22251" xr:uid="{421BBB9B-4B76-48E0-881C-C30280AFE271}"/>
    <cellStyle name="Normal 3 2 42 3 2" xfId="22252" xr:uid="{16E12775-4CCC-4249-89A7-543D302FABDD}"/>
    <cellStyle name="Normal 3 2 42 3 3" xfId="22253" xr:uid="{5C8AB123-8AF7-4EA5-B483-591E0A151E0F}"/>
    <cellStyle name="Normal 3 2 42 4" xfId="22254" xr:uid="{4B5766FF-7C21-498F-9B13-1832DFC8E5A6}"/>
    <cellStyle name="Normal 3 2 42 5" xfId="22255" xr:uid="{188962C5-B3D6-4FBD-A048-3B08B7E4FD54}"/>
    <cellStyle name="Normal 3 2 43" xfId="22256" xr:uid="{2FE46392-0DAF-4D08-A1F6-CA06283534F4}"/>
    <cellStyle name="Normal 3 2 43 2" xfId="22257" xr:uid="{2149607C-5AFC-4099-ADBA-467451B63668}"/>
    <cellStyle name="Normal 3 2 43 2 2" xfId="22258" xr:uid="{74E62CC0-A4E8-47E6-B7BA-5505598D12EC}"/>
    <cellStyle name="Normal 3 2 43 2 3" xfId="22259" xr:uid="{FEDBE689-9D76-4D15-82E0-622133315634}"/>
    <cellStyle name="Normal 3 2 43 3" xfId="22260" xr:uid="{F0F1FD88-A1E5-4429-89B8-87742D2DD87D}"/>
    <cellStyle name="Normal 3 2 43 3 2" xfId="22261" xr:uid="{B46E2FF7-7889-44EB-A0CC-B7362198BE31}"/>
    <cellStyle name="Normal 3 2 43 3 3" xfId="22262" xr:uid="{A48364C1-8FB8-4EA6-A75F-5715AA8948D7}"/>
    <cellStyle name="Normal 3 2 43 4" xfId="22263" xr:uid="{F4DF8523-4E6B-4232-8B98-5E09BE426567}"/>
    <cellStyle name="Normal 3 2 43 5" xfId="22264" xr:uid="{D9BA6B85-5470-4CE3-A309-E41456CF579A}"/>
    <cellStyle name="Normal 3 2 44" xfId="22265" xr:uid="{B4E8BE9A-9FEE-4647-98F1-7409F9A729A8}"/>
    <cellStyle name="Normal 3 2 44 2" xfId="22266" xr:uid="{BBCA3F62-95CD-4A42-90EB-F84BF3E82CAC}"/>
    <cellStyle name="Normal 3 2 44 2 2" xfId="22267" xr:uid="{8506CC98-1019-44F9-B9B6-8ACDBD890034}"/>
    <cellStyle name="Normal 3 2 44 2 3" xfId="22268" xr:uid="{1A14F950-77C4-4E70-8749-3234A7C3366E}"/>
    <cellStyle name="Normal 3 2 44 3" xfId="22269" xr:uid="{E45499AD-10B4-42F5-A4B8-9DF45A88AB1E}"/>
    <cellStyle name="Normal 3 2 44 3 2" xfId="22270" xr:uid="{2D09BDE2-0D84-4C66-B094-EE535831BDD5}"/>
    <cellStyle name="Normal 3 2 44 3 3" xfId="22271" xr:uid="{4B1AE5CD-BD72-429B-A61C-9AA15246A5D3}"/>
    <cellStyle name="Normal 3 2 44 4" xfId="22272" xr:uid="{918A7D38-249A-470E-8457-C41DC2026C3E}"/>
    <cellStyle name="Normal 3 2 44 5" xfId="22273" xr:uid="{54B0BA8E-2B77-48FA-9E2B-323FF9B25B54}"/>
    <cellStyle name="Normal 3 2 45" xfId="22274" xr:uid="{DFF37E82-AC34-4C0A-B1A6-3D4F05C69489}"/>
    <cellStyle name="Normal 3 2 45 2" xfId="22275" xr:uid="{82B4DD30-43D3-4064-B163-A461BCC35F0F}"/>
    <cellStyle name="Normal 3 2 45 2 2" xfId="22276" xr:uid="{997478D2-834E-4069-9B2A-BAD50604E409}"/>
    <cellStyle name="Normal 3 2 45 2 3" xfId="22277" xr:uid="{7606FB9F-705E-437E-B52A-30FA3F9DE970}"/>
    <cellStyle name="Normal 3 2 45 3" xfId="22278" xr:uid="{1420304D-A0A8-440A-81B2-340210A06D06}"/>
    <cellStyle name="Normal 3 2 45 3 2" xfId="22279" xr:uid="{1E7F7C43-C301-43EC-B714-1FA02858F902}"/>
    <cellStyle name="Normal 3 2 45 3 3" xfId="22280" xr:uid="{1E99D9FC-8F1C-4FC4-A899-5820AD7C03ED}"/>
    <cellStyle name="Normal 3 2 45 4" xfId="22281" xr:uid="{0C60A380-D7BD-41F1-A1C0-90610D49B46B}"/>
    <cellStyle name="Normal 3 2 45 5" xfId="22282" xr:uid="{2543CDDA-1222-483F-8003-A0B92DEDB1D7}"/>
    <cellStyle name="Normal 3 2 46" xfId="22283" xr:uid="{91103394-92C0-4E7A-8FCA-2243A411A130}"/>
    <cellStyle name="Normal 3 2 46 2" xfId="22284" xr:uid="{8A3AC494-F76A-42A6-901A-F04174AE5160}"/>
    <cellStyle name="Normal 3 2 46 2 2" xfId="22285" xr:uid="{45F5CA85-9D15-4F1A-B39D-E4FDFB19060A}"/>
    <cellStyle name="Normal 3 2 46 2 3" xfId="22286" xr:uid="{F96B10E5-6C1B-4502-975F-FD5CEA5EDBAC}"/>
    <cellStyle name="Normal 3 2 46 3" xfId="22287" xr:uid="{81B87138-677E-482E-86A4-11A380987629}"/>
    <cellStyle name="Normal 3 2 46 3 2" xfId="22288" xr:uid="{C926CA4A-46AC-4AB4-A0D5-37CB61EC2B1C}"/>
    <cellStyle name="Normal 3 2 46 3 3" xfId="22289" xr:uid="{8D34C76D-AE1A-4F62-A3EE-71770D69B97E}"/>
    <cellStyle name="Normal 3 2 46 4" xfId="22290" xr:uid="{ADF9CE7C-86E1-4337-B756-E703A37C5937}"/>
    <cellStyle name="Normal 3 2 46 5" xfId="22291" xr:uid="{EF03C6D9-07AC-4F9E-9540-072AD75D54FF}"/>
    <cellStyle name="Normal 3 2 47" xfId="22292" xr:uid="{6BD6B064-5B67-4229-9D09-91B5688AA80D}"/>
    <cellStyle name="Normal 3 2 47 2" xfId="22293" xr:uid="{38A271BF-49E0-457B-ADA0-1F62D206E8A8}"/>
    <cellStyle name="Normal 3 2 47 2 2" xfId="22294" xr:uid="{7C807E53-910F-4FE4-B429-FDD33D959302}"/>
    <cellStyle name="Normal 3 2 47 2 3" xfId="22295" xr:uid="{9CF3DD44-E54D-4DFE-8E23-3499F43CFB45}"/>
    <cellStyle name="Normal 3 2 47 3" xfId="22296" xr:uid="{F1E94610-42BF-4CC9-AD86-FDC5C278CA4A}"/>
    <cellStyle name="Normal 3 2 47 3 2" xfId="22297" xr:uid="{19AAE821-AB5E-4210-925F-8D98D9080D38}"/>
    <cellStyle name="Normal 3 2 47 3 3" xfId="22298" xr:uid="{096F8E84-2682-44B6-A81F-32D33F1915B6}"/>
    <cellStyle name="Normal 3 2 47 4" xfId="22299" xr:uid="{AB755BAD-0E01-4F52-B2FD-97819DAD43BC}"/>
    <cellStyle name="Normal 3 2 47 5" xfId="22300" xr:uid="{8F4D3C6E-0C20-46F2-983F-7A4204C51EAA}"/>
    <cellStyle name="Normal 3 2 48" xfId="22301" xr:uid="{AF42CBB3-8BA0-4FC3-8396-06D259049B17}"/>
    <cellStyle name="Normal 3 2 48 2" xfId="22302" xr:uid="{C8632BAF-5931-4603-A812-45616DB72CAD}"/>
    <cellStyle name="Normal 3 2 48 2 2" xfId="22303" xr:uid="{D6CDAF0F-FDEA-4C95-A2D2-5FC4728791DF}"/>
    <cellStyle name="Normal 3 2 48 2 3" xfId="22304" xr:uid="{EBF31A4F-9BB0-41C1-92F7-36C07F530506}"/>
    <cellStyle name="Normal 3 2 48 3" xfId="22305" xr:uid="{2FB9AFC7-15C3-40FD-B4BC-71EA94D7B70A}"/>
    <cellStyle name="Normal 3 2 48 3 2" xfId="22306" xr:uid="{EF5C8D9F-2BC9-41A6-BDAF-92D8F36D323F}"/>
    <cellStyle name="Normal 3 2 48 3 3" xfId="22307" xr:uid="{FAA3DDDA-2F7D-4D65-97D1-148596204BEE}"/>
    <cellStyle name="Normal 3 2 48 4" xfId="22308" xr:uid="{CA53717C-F98F-48A6-9CB3-27845AA39623}"/>
    <cellStyle name="Normal 3 2 48 5" xfId="22309" xr:uid="{445CFC90-A109-4290-8D52-5A501AB06A84}"/>
    <cellStyle name="Normal 3 2 49" xfId="22310" xr:uid="{21AE64A2-D10C-475B-8324-949437CEE7BB}"/>
    <cellStyle name="Normal 3 2 49 2" xfId="22311" xr:uid="{B7A666A7-9948-4043-A1C0-069F9E6F1DF0}"/>
    <cellStyle name="Normal 3 2 49 2 2" xfId="22312" xr:uid="{9846CD19-D521-4E4D-ADA4-F539085BE38F}"/>
    <cellStyle name="Normal 3 2 49 2 3" xfId="22313" xr:uid="{72079E56-7A01-495D-8E6A-E2B90D53CBEE}"/>
    <cellStyle name="Normal 3 2 49 3" xfId="22314" xr:uid="{7D35981E-666B-40E6-A3FC-F56C3D9CB742}"/>
    <cellStyle name="Normal 3 2 49 3 2" xfId="22315" xr:uid="{AC318700-6DE1-43A6-BC2C-68B9CEFD15F3}"/>
    <cellStyle name="Normal 3 2 49 3 3" xfId="22316" xr:uid="{41BAC2C0-D954-474B-83DF-57B45126F713}"/>
    <cellStyle name="Normal 3 2 49 4" xfId="22317" xr:uid="{9A1198F6-35A9-4357-A77C-55D72543B260}"/>
    <cellStyle name="Normal 3 2 49 5" xfId="22318" xr:uid="{40AE5361-B36F-4DD2-A14E-CC0883534142}"/>
    <cellStyle name="Normal 3 2 5" xfId="22319" xr:uid="{F5246FDB-3791-4FBF-8FD2-D3ED16BA4BA0}"/>
    <cellStyle name="Normal 3 2 5 2" xfId="22320" xr:uid="{6AC76792-05E3-4B8B-848B-988BE1977108}"/>
    <cellStyle name="Normal 3 2 5 2 2" xfId="22321" xr:uid="{20E94225-D83F-4FD8-836F-632AD0E227FE}"/>
    <cellStyle name="Normal 3 2 5 2 3" xfId="22322" xr:uid="{CEED4F67-74CD-4211-B56E-D15D2BFCFBC5}"/>
    <cellStyle name="Normal 3 2 5 3" xfId="22323" xr:uid="{9D572B66-E98E-4BCA-8521-E889F50C86F5}"/>
    <cellStyle name="Normal 3 2 5 3 2" xfId="22324" xr:uid="{8FA15145-C449-4DA8-B442-6A6991F5CA4B}"/>
    <cellStyle name="Normal 3 2 5 3 3" xfId="22325" xr:uid="{50F7652C-87D8-4A0E-90B6-5CD34B12B5F1}"/>
    <cellStyle name="Normal 3 2 5 4" xfId="22326" xr:uid="{5EE1F5CE-FB5E-4211-87C9-147A5E1BA19A}"/>
    <cellStyle name="Normal 3 2 5 5" xfId="22327" xr:uid="{A6DEB26B-90ED-4E58-86E2-4FECAF5C29AC}"/>
    <cellStyle name="Normal 3 2 50" xfId="22328" xr:uid="{3F1E03FE-9A29-468C-97BF-3A3AF847C8CF}"/>
    <cellStyle name="Normal 3 2 50 2" xfId="22329" xr:uid="{22F48E05-3197-419F-B28B-E7F2F35A4E12}"/>
    <cellStyle name="Normal 3 2 50 2 2" xfId="22330" xr:uid="{FBFC03AA-50A2-45B1-AEB7-BBA7C7760421}"/>
    <cellStyle name="Normal 3 2 50 2 3" xfId="22331" xr:uid="{5EF283AD-8276-4113-A494-F8D24412D156}"/>
    <cellStyle name="Normal 3 2 50 3" xfId="22332" xr:uid="{60423868-16C5-49E0-8D33-39978F6D54B4}"/>
    <cellStyle name="Normal 3 2 50 3 2" xfId="22333" xr:uid="{B261EEA7-CF0C-4CC6-ACC9-14ACA0744A11}"/>
    <cellStyle name="Normal 3 2 50 3 3" xfId="22334" xr:uid="{2FC1E87D-A901-4578-86C3-C8A442A3417D}"/>
    <cellStyle name="Normal 3 2 50 4" xfId="22335" xr:uid="{F9D174D7-3907-4D82-BF7B-C9974E7E53AB}"/>
    <cellStyle name="Normal 3 2 50 5" xfId="22336" xr:uid="{6C24F542-B1D6-45AD-9725-F2061F950E62}"/>
    <cellStyle name="Normal 3 2 51" xfId="22337" xr:uid="{983DF519-E8E1-45D9-8A63-3B603D6789C5}"/>
    <cellStyle name="Normal 3 2 51 2" xfId="22338" xr:uid="{69D351A0-CBFE-4F90-B2F7-FBCDC263593E}"/>
    <cellStyle name="Normal 3 2 51 2 2" xfId="22339" xr:uid="{BF0948E6-8D63-4027-9F3A-15EA0F0631AD}"/>
    <cellStyle name="Normal 3 2 51 2 3" xfId="22340" xr:uid="{EB4678C5-0A8E-4515-8A52-81199CF150D0}"/>
    <cellStyle name="Normal 3 2 51 3" xfId="22341" xr:uid="{70D3EB96-DB5A-40F4-AAD4-48BCAA784445}"/>
    <cellStyle name="Normal 3 2 51 3 2" xfId="22342" xr:uid="{5E3137B6-4D1F-40E8-99E2-1E6662849D2D}"/>
    <cellStyle name="Normal 3 2 51 3 3" xfId="22343" xr:uid="{3910E5AC-1FB0-4D5C-8C89-00268BBE7775}"/>
    <cellStyle name="Normal 3 2 51 4" xfId="22344" xr:uid="{13E9257B-35A9-40A9-855A-B00EAC4C980E}"/>
    <cellStyle name="Normal 3 2 51 5" xfId="22345" xr:uid="{074D8E77-652D-437F-B120-8F3BF436898F}"/>
    <cellStyle name="Normal 3 2 52" xfId="22346" xr:uid="{CF46A80F-5AD2-44A4-80D1-9952C745621A}"/>
    <cellStyle name="Normal 3 2 52 2" xfId="22347" xr:uid="{4F61E24C-3125-4730-8C3E-4B8D0C643C1C}"/>
    <cellStyle name="Normal 3 2 52 2 2" xfId="22348" xr:uid="{04691C27-489E-4F70-9EF6-6887A6D65E49}"/>
    <cellStyle name="Normal 3 2 52 2 3" xfId="22349" xr:uid="{C1E8DD1C-4985-406C-97E0-761A42D0351E}"/>
    <cellStyle name="Normal 3 2 52 3" xfId="22350" xr:uid="{509B577B-6C22-49CB-98E3-B8EBF434DD18}"/>
    <cellStyle name="Normal 3 2 52 3 2" xfId="22351" xr:uid="{C7444912-F4CB-4C8D-8F30-F4CFFDE81796}"/>
    <cellStyle name="Normal 3 2 52 3 3" xfId="22352" xr:uid="{1096A58B-B1A1-41B2-A20D-97301A17CF09}"/>
    <cellStyle name="Normal 3 2 52 4" xfId="22353" xr:uid="{CDAF78B2-646F-41B0-B1A8-55D25F644BE0}"/>
    <cellStyle name="Normal 3 2 52 5" xfId="22354" xr:uid="{E0FFBF49-758A-4A50-A1CC-C4740383BE4F}"/>
    <cellStyle name="Normal 3 2 53" xfId="22355" xr:uid="{C9032E06-3BC1-47B3-A4AE-4F9131A7F6E3}"/>
    <cellStyle name="Normal 3 2 53 2" xfId="22356" xr:uid="{9C270362-406C-4D88-B0AE-D696780630E2}"/>
    <cellStyle name="Normal 3 2 53 2 2" xfId="22357" xr:uid="{FAA6D1B4-5693-4369-BC92-D1582A1A4D8F}"/>
    <cellStyle name="Normal 3 2 53 2 3" xfId="22358" xr:uid="{19E4B41F-1F2E-4D2C-95F7-0075B2699F48}"/>
    <cellStyle name="Normal 3 2 53 3" xfId="22359" xr:uid="{73B6B5BA-A7E3-4B5D-9653-7B1AE1604305}"/>
    <cellStyle name="Normal 3 2 53 3 2" xfId="22360" xr:uid="{DC114E82-D358-425F-8E54-EBAEF870DAD0}"/>
    <cellStyle name="Normal 3 2 53 3 3" xfId="22361" xr:uid="{CB15D5B4-4324-401C-A364-1BF49FB5C32A}"/>
    <cellStyle name="Normal 3 2 53 4" xfId="22362" xr:uid="{F0CA1618-C07F-4D5A-8456-F39D152EDE09}"/>
    <cellStyle name="Normal 3 2 53 5" xfId="22363" xr:uid="{5F57CFA8-9ECE-4DC3-8801-79369937A473}"/>
    <cellStyle name="Normal 3 2 54" xfId="22364" xr:uid="{3C97FAE8-C4B2-4233-83D2-19C7D8DD6DD9}"/>
    <cellStyle name="Normal 3 2 54 2" xfId="22365" xr:uid="{E2B4F535-B0FA-459E-8B17-A5DAB40D2C09}"/>
    <cellStyle name="Normal 3 2 54 2 2" xfId="22366" xr:uid="{C5E5341A-76E5-42ED-AEAD-A356E8738C63}"/>
    <cellStyle name="Normal 3 2 54 2 3" xfId="22367" xr:uid="{17ADEDFB-F9F9-4889-9FEF-8AA07DBAF70E}"/>
    <cellStyle name="Normal 3 2 54 3" xfId="22368" xr:uid="{8A7F09AF-A46F-4802-89C1-99A1AA6A2800}"/>
    <cellStyle name="Normal 3 2 54 3 2" xfId="22369" xr:uid="{5BAD5CCC-8093-4061-A63B-BFA2932884E7}"/>
    <cellStyle name="Normal 3 2 54 3 3" xfId="22370" xr:uid="{4FA277C7-36BF-4F47-83D2-28CBE086B7D7}"/>
    <cellStyle name="Normal 3 2 54 4" xfId="22371" xr:uid="{F0561B9E-FF39-4E77-90FF-1132D7E80B2D}"/>
    <cellStyle name="Normal 3 2 54 5" xfId="22372" xr:uid="{9B8151D9-F1D2-4B79-83F6-5A6245EFCC02}"/>
    <cellStyle name="Normal 3 2 55" xfId="22373" xr:uid="{189F30A6-0018-4B0B-BFD5-54228731A10C}"/>
    <cellStyle name="Normal 3 2 55 2" xfId="22374" xr:uid="{8C1DAE08-3848-4FF1-A94C-1F3E02FFBAE3}"/>
    <cellStyle name="Normal 3 2 55 2 2" xfId="22375" xr:uid="{00FB30F5-7BC6-4E41-91C6-EAEBE4FC6DFE}"/>
    <cellStyle name="Normal 3 2 55 2 3" xfId="22376" xr:uid="{92FF0B12-D224-4748-B829-5D1C0359F19B}"/>
    <cellStyle name="Normal 3 2 55 3" xfId="22377" xr:uid="{80EE4477-E753-4BCB-AA06-7C2FB3FC0E73}"/>
    <cellStyle name="Normal 3 2 55 3 2" xfId="22378" xr:uid="{9C6A3290-76E6-4190-AF65-BDAE49E7A41F}"/>
    <cellStyle name="Normal 3 2 55 3 3" xfId="22379" xr:uid="{05F9161C-FBFF-4DB6-9A90-528B196FD075}"/>
    <cellStyle name="Normal 3 2 55 4" xfId="22380" xr:uid="{E323CE5D-B1A8-4EF3-A692-F6BDA044E8EE}"/>
    <cellStyle name="Normal 3 2 55 5" xfId="22381" xr:uid="{F4811505-9862-4B21-BE9A-A417FF486DEA}"/>
    <cellStyle name="Normal 3 2 56" xfId="22382" xr:uid="{C47DDC68-7119-4F2F-A24D-5521911C272D}"/>
    <cellStyle name="Normal 3 2 56 2" xfId="22383" xr:uid="{E5743270-170C-4F33-81AC-67CAAB2ADAAF}"/>
    <cellStyle name="Normal 3 2 56 2 2" xfId="22384" xr:uid="{3C277725-1761-424F-8496-4EC833BE60BD}"/>
    <cellStyle name="Normal 3 2 56 2 3" xfId="22385" xr:uid="{7DF35D95-CF0A-492E-9134-F9888694BB46}"/>
    <cellStyle name="Normal 3 2 56 3" xfId="22386" xr:uid="{9F3016F8-A13B-467C-A503-005F4CF52BF4}"/>
    <cellStyle name="Normal 3 2 56 3 2" xfId="22387" xr:uid="{F3238556-FE40-4D16-BAC1-A9AD43DECCB9}"/>
    <cellStyle name="Normal 3 2 56 3 3" xfId="22388" xr:uid="{A786A29D-7A3B-4415-8D87-DA2C8D71DDCE}"/>
    <cellStyle name="Normal 3 2 56 4" xfId="22389" xr:uid="{29734FB2-8907-4C83-9C6A-CD2ECCF64404}"/>
    <cellStyle name="Normal 3 2 56 5" xfId="22390" xr:uid="{F61442EB-B163-40C8-8BFC-667598166F88}"/>
    <cellStyle name="Normal 3 2 57" xfId="22391" xr:uid="{A6A908E6-554E-40A5-ACC0-8D774C07AB3C}"/>
    <cellStyle name="Normal 3 2 57 2" xfId="22392" xr:uid="{41005EF4-D5E0-4D6E-8735-68367B1E3C92}"/>
    <cellStyle name="Normal 3 2 57 2 2" xfId="22393" xr:uid="{C8707FB1-9E86-421E-BBB9-7A1DF3958879}"/>
    <cellStyle name="Normal 3 2 57 2 3" xfId="22394" xr:uid="{8D733E84-DB89-4964-81F5-9605795663CE}"/>
    <cellStyle name="Normal 3 2 57 3" xfId="22395" xr:uid="{E32C07DE-59A4-45D9-81B6-B6A1C515EFF2}"/>
    <cellStyle name="Normal 3 2 57 3 2" xfId="22396" xr:uid="{68AF386D-A10E-4F01-A0CF-8DDEF5198475}"/>
    <cellStyle name="Normal 3 2 57 3 3" xfId="22397" xr:uid="{772026D1-9BC3-4588-A36A-C107DA747E16}"/>
    <cellStyle name="Normal 3 2 57 4" xfId="22398" xr:uid="{AC169551-0EB1-4323-9DE5-C5B443309AE6}"/>
    <cellStyle name="Normal 3 2 57 5" xfId="22399" xr:uid="{067B3BA2-504F-4FC1-A976-43F061E9541B}"/>
    <cellStyle name="Normal 3 2 58" xfId="22400" xr:uid="{A1A4157B-9857-488B-BA45-FC4AA37B01BB}"/>
    <cellStyle name="Normal 3 2 58 2" xfId="22401" xr:uid="{0F4A5C93-1780-4282-B23C-40005BA39859}"/>
    <cellStyle name="Normal 3 2 58 2 2" xfId="22402" xr:uid="{E4C86CC5-10E0-44A9-9317-85E75A10ED69}"/>
    <cellStyle name="Normal 3 2 58 2 3" xfId="22403" xr:uid="{624815D7-07D7-4CB7-8EC3-701C2DCA70AA}"/>
    <cellStyle name="Normal 3 2 58 3" xfId="22404" xr:uid="{372C1B8E-77FA-4F6D-9E11-B736895A9EE0}"/>
    <cellStyle name="Normal 3 2 58 3 2" xfId="22405" xr:uid="{4EE08894-09FF-42E0-AA3C-ED46DE956239}"/>
    <cellStyle name="Normal 3 2 58 3 3" xfId="22406" xr:uid="{6767F371-B0A9-4069-B1BA-41F9E9A16ED8}"/>
    <cellStyle name="Normal 3 2 58 4" xfId="22407" xr:uid="{10D2A6AF-2945-48F7-94D1-DE3859A31BD0}"/>
    <cellStyle name="Normal 3 2 58 5" xfId="22408" xr:uid="{90FA4B78-9A37-4D6B-BF80-44487194F2CF}"/>
    <cellStyle name="Normal 3 2 59" xfId="22409" xr:uid="{544A4539-7696-4CF6-911B-CEB4B4701D04}"/>
    <cellStyle name="Normal 3 2 59 2" xfId="22410" xr:uid="{9F11916F-120D-4B1D-A85D-C5373208CB99}"/>
    <cellStyle name="Normal 3 2 59 2 2" xfId="22411" xr:uid="{7910E988-AF87-4DFC-B6A7-1A4189772373}"/>
    <cellStyle name="Normal 3 2 59 2 3" xfId="22412" xr:uid="{51E6DF16-E4BD-4B28-9FC8-B525358F0B3D}"/>
    <cellStyle name="Normal 3 2 59 3" xfId="22413" xr:uid="{75ACBD4A-5759-4023-ADA9-DC7ED2322D29}"/>
    <cellStyle name="Normal 3 2 59 3 2" xfId="22414" xr:uid="{73A0D1A3-014E-40CB-8BE5-41CB4F7EBE16}"/>
    <cellStyle name="Normal 3 2 59 3 3" xfId="22415" xr:uid="{99EB286A-92B5-4CC4-B09B-941332E930A2}"/>
    <cellStyle name="Normal 3 2 59 4" xfId="22416" xr:uid="{38BA8809-8EDE-485C-8117-1D998685E8B8}"/>
    <cellStyle name="Normal 3 2 59 5" xfId="22417" xr:uid="{332D70B0-6F86-4D2D-9A5E-159F85D4529F}"/>
    <cellStyle name="Normal 3 2 6" xfId="22418" xr:uid="{78FB7FCC-BC31-4610-8E47-910FE3CF204C}"/>
    <cellStyle name="Normal 3 2 6 2" xfId="22419" xr:uid="{B5814D30-A132-4916-B706-FAF0DB79F7AE}"/>
    <cellStyle name="Normal 3 2 6 2 2" xfId="22420" xr:uid="{A6C6A097-77D1-44D3-9EEB-718E78CEEF55}"/>
    <cellStyle name="Normal 3 2 6 2 3" xfId="22421" xr:uid="{7927EEED-F216-4900-A88E-0B1AF8CE0CB8}"/>
    <cellStyle name="Normal 3 2 6 3" xfId="22422" xr:uid="{3DE316DF-012A-410C-9F38-C9EA42B41B70}"/>
    <cellStyle name="Normal 3 2 6 3 2" xfId="22423" xr:uid="{1FA15FA0-6982-4283-9A45-281E818D7E05}"/>
    <cellStyle name="Normal 3 2 6 3 3" xfId="22424" xr:uid="{B7029C1D-BEDB-4EF4-A0A1-1B944952BE1A}"/>
    <cellStyle name="Normal 3 2 6 4" xfId="22425" xr:uid="{67405C9B-F8CC-419A-A78F-7C73E67B2A62}"/>
    <cellStyle name="Normal 3 2 6 5" xfId="22426" xr:uid="{61B5ACE3-334F-43C3-9992-D168B5DF5948}"/>
    <cellStyle name="Normal 3 2 60" xfId="22427" xr:uid="{38D1A5A8-238E-4ED5-B467-B92712E0AB28}"/>
    <cellStyle name="Normal 3 2 60 2" xfId="22428" xr:uid="{2C46D23F-E1D3-4EFB-9C12-792E13B7E105}"/>
    <cellStyle name="Normal 3 2 60 2 2" xfId="22429" xr:uid="{CF5B0C51-5E7E-4174-9AC1-9DAC574BE868}"/>
    <cellStyle name="Normal 3 2 60 2 3" xfId="22430" xr:uid="{10401E08-5EE0-4232-BE5F-2E2359627DAB}"/>
    <cellStyle name="Normal 3 2 60 3" xfId="22431" xr:uid="{3CCF3516-40A8-4F56-88E9-E6942BD7EF1F}"/>
    <cellStyle name="Normal 3 2 60 3 2" xfId="22432" xr:uid="{BD3E1441-9327-461C-A065-BF1BFC926E2E}"/>
    <cellStyle name="Normal 3 2 60 3 3" xfId="22433" xr:uid="{C71B6773-83EB-42DE-9BA9-FE2B8A22A154}"/>
    <cellStyle name="Normal 3 2 60 4" xfId="22434" xr:uid="{804F9DAE-E8AF-4D74-BE35-6E3D6FB34761}"/>
    <cellStyle name="Normal 3 2 60 5" xfId="22435" xr:uid="{173F9BFF-8879-4BFE-B3D1-4BAEEDF842EC}"/>
    <cellStyle name="Normal 3 2 61" xfId="22436" xr:uid="{66AE39F9-AF4E-43EB-B447-A66F327A4AC6}"/>
    <cellStyle name="Normal 3 2 61 2" xfId="22437" xr:uid="{D49D6C82-9166-4F3D-8214-F19D772A3528}"/>
    <cellStyle name="Normal 3 2 61 2 2" xfId="22438" xr:uid="{AB3A1052-6381-431F-8604-E879CBB53EA1}"/>
    <cellStyle name="Normal 3 2 61 2 3" xfId="22439" xr:uid="{B35C8DF6-B218-48C0-A137-F30D9FF18A47}"/>
    <cellStyle name="Normal 3 2 61 3" xfId="22440" xr:uid="{50A07D2B-3645-45BF-8F51-CC68A240BB56}"/>
    <cellStyle name="Normal 3 2 61 3 2" xfId="22441" xr:uid="{EA665795-2621-4FFB-BE2E-5C7EF0EFB15F}"/>
    <cellStyle name="Normal 3 2 61 3 3" xfId="22442" xr:uid="{C25183C6-E669-41BD-B52E-95880E43BB53}"/>
    <cellStyle name="Normal 3 2 61 4" xfId="22443" xr:uid="{CA75AFCA-04B3-4807-B018-264239AE7390}"/>
    <cellStyle name="Normal 3 2 61 5" xfId="22444" xr:uid="{9A23B54C-B90D-4C16-B239-950401AF4C2E}"/>
    <cellStyle name="Normal 3 2 62" xfId="22445" xr:uid="{EC72E9EC-0B1A-4DBD-8C56-64F3662FADC6}"/>
    <cellStyle name="Normal 3 2 62 2" xfId="22446" xr:uid="{599225FC-B7F9-4B58-B1A4-E96676A273CB}"/>
    <cellStyle name="Normal 3 2 62 2 2" xfId="22447" xr:uid="{28B08781-74C9-4CB3-9155-9D39264F5613}"/>
    <cellStyle name="Normal 3 2 62 2 3" xfId="22448" xr:uid="{FF2AA736-22CB-49D6-87E7-BD2D555A3F0F}"/>
    <cellStyle name="Normal 3 2 62 3" xfId="22449" xr:uid="{8E5521D1-EC65-44BF-879B-CDE6799FF67F}"/>
    <cellStyle name="Normal 3 2 62 3 2" xfId="22450" xr:uid="{3946E5B3-DD3C-4F93-8FF6-B6D1D91671A4}"/>
    <cellStyle name="Normal 3 2 62 3 3" xfId="22451" xr:uid="{D4D6BB33-7E40-4573-A03F-790AF153B573}"/>
    <cellStyle name="Normal 3 2 62 4" xfId="22452" xr:uid="{A18CC47C-40FA-4894-9C60-FF6E94354A4D}"/>
    <cellStyle name="Normal 3 2 62 5" xfId="22453" xr:uid="{EF234A27-F075-4D38-8930-1521964BF848}"/>
    <cellStyle name="Normal 3 2 63" xfId="22454" xr:uid="{B9203330-C61B-4296-8DEC-9E4BECDACF3E}"/>
    <cellStyle name="Normal 3 2 63 2" xfId="22455" xr:uid="{3C1F1131-2BB2-42DF-8DE1-47B00F179054}"/>
    <cellStyle name="Normal 3 2 63 2 2" xfId="22456" xr:uid="{D602FB81-F970-4E46-AF42-FC4D86EFEB4A}"/>
    <cellStyle name="Normal 3 2 63 2 3" xfId="22457" xr:uid="{7D0CE292-BE48-40A7-8D7B-94991FFDB36B}"/>
    <cellStyle name="Normal 3 2 63 3" xfId="22458" xr:uid="{63C18119-CDEC-4DFC-A01B-862E03B5AC6C}"/>
    <cellStyle name="Normal 3 2 63 3 2" xfId="22459" xr:uid="{59E6B128-6570-4DC3-9D4A-784C7FD3677D}"/>
    <cellStyle name="Normal 3 2 63 3 3" xfId="22460" xr:uid="{EAD781C7-89E4-4953-890E-B9FD22FF1176}"/>
    <cellStyle name="Normal 3 2 63 4" xfId="22461" xr:uid="{50725CD5-F9EC-4387-8DA7-4B919CD837E4}"/>
    <cellStyle name="Normal 3 2 63 5" xfId="22462" xr:uid="{2F4AD195-DADF-48EA-B4D2-0C54DEEC30A9}"/>
    <cellStyle name="Normal 3 2 64" xfId="22463" xr:uid="{1B6664FF-062E-492C-8D5A-1A923CC95FF4}"/>
    <cellStyle name="Normal 3 2 64 2" xfId="22464" xr:uid="{83AC44AC-98F3-4A7E-8F3B-1725C3464A90}"/>
    <cellStyle name="Normal 3 2 64 2 2" xfId="22465" xr:uid="{278D045B-4CE2-4736-931F-318F27D24AF0}"/>
    <cellStyle name="Normal 3 2 64 2 3" xfId="22466" xr:uid="{B0F6B7EE-19F4-494B-AED6-13F37DA28DB4}"/>
    <cellStyle name="Normal 3 2 64 3" xfId="22467" xr:uid="{4DA5E6E1-33F1-4597-9E33-6AB19E8B265F}"/>
    <cellStyle name="Normal 3 2 64 3 2" xfId="22468" xr:uid="{BD3AD170-3EDB-4B5E-A51B-3E21A05255D5}"/>
    <cellStyle name="Normal 3 2 64 3 3" xfId="22469" xr:uid="{29D42551-11D3-4918-9D49-46B3A2A66DF6}"/>
    <cellStyle name="Normal 3 2 64 4" xfId="22470" xr:uid="{6F07ACBE-31E1-4B7B-8331-AF48E918EC82}"/>
    <cellStyle name="Normal 3 2 64 5" xfId="22471" xr:uid="{0D2205D6-B04E-4A80-AA10-8FBF51C5B5B7}"/>
    <cellStyle name="Normal 3 2 65" xfId="22472" xr:uid="{D3BAC45F-DFF7-4E88-82E2-2EFF2DEBB42A}"/>
    <cellStyle name="Normal 3 2 65 2" xfId="22473" xr:uid="{530D0986-289E-4733-ACEE-93E16877D6C6}"/>
    <cellStyle name="Normal 3 2 65 2 2" xfId="22474" xr:uid="{C8D9C9BE-53FB-499F-B47E-DE238B127978}"/>
    <cellStyle name="Normal 3 2 65 2 3" xfId="22475" xr:uid="{573E2D25-7D77-4521-A4D7-54456DDC3AE7}"/>
    <cellStyle name="Normal 3 2 65 3" xfId="22476" xr:uid="{4249EF42-4C6B-4719-987B-AD4D2AE92296}"/>
    <cellStyle name="Normal 3 2 65 3 2" xfId="22477" xr:uid="{5FE8D7E2-0352-4691-A3BD-E47DA6C64004}"/>
    <cellStyle name="Normal 3 2 65 3 3" xfId="22478" xr:uid="{A0A56A12-5363-4EB3-A4C2-23721395C196}"/>
    <cellStyle name="Normal 3 2 65 4" xfId="22479" xr:uid="{2228E40B-F49A-408E-8E8E-A1A98ADDBFEF}"/>
    <cellStyle name="Normal 3 2 65 5" xfId="22480" xr:uid="{6853AB21-7A4B-4FE7-8984-DFBEC4E4E8AE}"/>
    <cellStyle name="Normal 3 2 66" xfId="22481" xr:uid="{E1E1FDD3-1120-4CF0-8B2C-E0BF4C693058}"/>
    <cellStyle name="Normal 3 2 66 2" xfId="22482" xr:uid="{D0B6F667-0FC5-47F0-85C1-5F48991CD9B4}"/>
    <cellStyle name="Normal 3 2 66 2 2" xfId="22483" xr:uid="{62E27165-6BE9-4460-B0BC-9A47BC2E3E54}"/>
    <cellStyle name="Normal 3 2 66 2 3" xfId="22484" xr:uid="{F1EC0CEA-E921-444E-B4AC-79EC4820894A}"/>
    <cellStyle name="Normal 3 2 66 3" xfId="22485" xr:uid="{EFB5BEFC-5C2F-44D3-BD32-2B9FCE38FB7D}"/>
    <cellStyle name="Normal 3 2 66 3 2" xfId="22486" xr:uid="{F1054D5A-1896-473F-BC59-6AE2AD06DF86}"/>
    <cellStyle name="Normal 3 2 66 3 3" xfId="22487" xr:uid="{78008332-68F3-47D1-9202-707AC86D8CF8}"/>
    <cellStyle name="Normal 3 2 66 4" xfId="22488" xr:uid="{19AC89AF-7D1A-4A94-8CDE-739F75EB2784}"/>
    <cellStyle name="Normal 3 2 66 5" xfId="22489" xr:uid="{53F101C7-13E0-436A-8455-A519C9F2161B}"/>
    <cellStyle name="Normal 3 2 67" xfId="22490" xr:uid="{5386938C-F4DD-4102-82E7-997D90FCFAF8}"/>
    <cellStyle name="Normal 3 2 67 2" xfId="22491" xr:uid="{C4509A54-4EFD-4CB7-BC67-1CDDF2667349}"/>
    <cellStyle name="Normal 3 2 67 2 2" xfId="22492" xr:uid="{42C91479-BD7F-4A77-ABD8-BFD0F4EC1858}"/>
    <cellStyle name="Normal 3 2 67 2 3" xfId="22493" xr:uid="{7FFE459C-BB1A-49B7-AE7F-A105F03ED3FB}"/>
    <cellStyle name="Normal 3 2 67 3" xfId="22494" xr:uid="{F28343F7-454C-462E-8E1A-4D2CEB60C392}"/>
    <cellStyle name="Normal 3 2 67 3 2" xfId="22495" xr:uid="{590C2F8A-CFCD-4F4C-A0FB-D1828A0FE700}"/>
    <cellStyle name="Normal 3 2 67 3 3" xfId="22496" xr:uid="{228DD3A0-D425-4E4C-8B47-FBD1F15BD885}"/>
    <cellStyle name="Normal 3 2 67 4" xfId="22497" xr:uid="{522137FC-5E9D-4969-96AB-CD790BC0EB05}"/>
    <cellStyle name="Normal 3 2 67 5" xfId="22498" xr:uid="{E535DFD3-5FF5-4CF1-BCD9-77059A494AF7}"/>
    <cellStyle name="Normal 3 2 68" xfId="22499" xr:uid="{6D79AE3C-04C0-4451-AB14-B9D4D3424004}"/>
    <cellStyle name="Normal 3 2 68 2" xfId="22500" xr:uid="{C6459EC7-E464-48AB-BF53-E622762086EF}"/>
    <cellStyle name="Normal 3 2 68 2 2" xfId="22501" xr:uid="{3B714177-670B-438F-9577-198B46783163}"/>
    <cellStyle name="Normal 3 2 68 2 3" xfId="22502" xr:uid="{001839D5-13F5-4B04-BF61-BCAF6A4E5F3B}"/>
    <cellStyle name="Normal 3 2 68 3" xfId="22503" xr:uid="{20851D12-0A69-40A3-A4A1-1CAA1728252A}"/>
    <cellStyle name="Normal 3 2 68 3 2" xfId="22504" xr:uid="{AC3EFD1C-28AA-424F-B1DD-DCCB9A2CFF87}"/>
    <cellStyle name="Normal 3 2 68 3 3" xfId="22505" xr:uid="{4F83547E-C427-41BD-8099-29762299FBB4}"/>
    <cellStyle name="Normal 3 2 68 4" xfId="22506" xr:uid="{55D7D488-A3A1-4D78-BE26-2B526D7BA2C2}"/>
    <cellStyle name="Normal 3 2 68 5" xfId="22507" xr:uid="{3A308369-A937-4C10-BEAE-D11EF60185FF}"/>
    <cellStyle name="Normal 3 2 69" xfId="22508" xr:uid="{C3834F38-1989-4F1A-A16C-3B114FAC55E9}"/>
    <cellStyle name="Normal 3 2 69 2" xfId="22509" xr:uid="{A0D0E3E3-26B0-4302-8634-29A993F529F0}"/>
    <cellStyle name="Normal 3 2 69 2 2" xfId="22510" xr:uid="{4E5AD734-34EE-460E-943B-6C314811E707}"/>
    <cellStyle name="Normal 3 2 69 2 3" xfId="22511" xr:uid="{03E7D4A0-7DDC-4DC0-A834-F9A5B833F52B}"/>
    <cellStyle name="Normal 3 2 69 3" xfId="22512" xr:uid="{4346186C-EDDC-423C-A8D8-E0AAA410B39C}"/>
    <cellStyle name="Normal 3 2 69 3 2" xfId="22513" xr:uid="{E6D4F3A7-B8D4-4886-96DF-60047EC4E08B}"/>
    <cellStyle name="Normal 3 2 69 3 3" xfId="22514" xr:uid="{09D42A27-A253-457D-BF9A-B3A111470A91}"/>
    <cellStyle name="Normal 3 2 69 4" xfId="22515" xr:uid="{E18ADC6B-E711-42ED-ADFB-2821BA624E95}"/>
    <cellStyle name="Normal 3 2 69 5" xfId="22516" xr:uid="{99267E55-BFF0-4006-95D1-AC4CD9A511C0}"/>
    <cellStyle name="Normal 3 2 7" xfId="22517" xr:uid="{2B4558A0-4713-48DE-8662-AC41627DB0AD}"/>
    <cellStyle name="Normal 3 2 7 2" xfId="22518" xr:uid="{8792B325-9496-4B43-AC5F-75D70662C92D}"/>
    <cellStyle name="Normal 3 2 7 2 2" xfId="22519" xr:uid="{D79DC36A-C75E-4C66-A1A1-1E869869E095}"/>
    <cellStyle name="Normal 3 2 7 2 3" xfId="22520" xr:uid="{78E68385-FE59-437D-A978-65CA9D9CF4D7}"/>
    <cellStyle name="Normal 3 2 7 3" xfId="22521" xr:uid="{0D0F5A7B-FD3D-4F28-90B1-83590A72AF07}"/>
    <cellStyle name="Normal 3 2 7 3 2" xfId="22522" xr:uid="{6EF69AE0-0CE2-49FB-944C-297533161020}"/>
    <cellStyle name="Normal 3 2 7 3 3" xfId="22523" xr:uid="{28F54A43-DBBF-48F7-8FCF-9031D5621A15}"/>
    <cellStyle name="Normal 3 2 7 4" xfId="22524" xr:uid="{A3915664-D2EB-48AB-802A-5621FC84851E}"/>
    <cellStyle name="Normal 3 2 7 5" xfId="22525" xr:uid="{907BAB68-3BEF-4FDD-9D7D-604A6D39F3CB}"/>
    <cellStyle name="Normal 3 2 70" xfId="22526" xr:uid="{63BB23C9-08E5-468F-B47A-8133AD47599F}"/>
    <cellStyle name="Normal 3 2 70 2" xfId="22527" xr:uid="{F61635EC-EFE6-43CA-A793-7041FB601F43}"/>
    <cellStyle name="Normal 3 2 70 2 2" xfId="22528" xr:uid="{C60FB3D6-A208-4A78-ACA9-AC304B677BB3}"/>
    <cellStyle name="Normal 3 2 70 2 3" xfId="22529" xr:uid="{7D7E4E19-CEC1-46AD-92A0-9752F7175A05}"/>
    <cellStyle name="Normal 3 2 70 3" xfId="22530" xr:uid="{BB181986-1D33-4CFC-8C6F-B44D1E2D5F37}"/>
    <cellStyle name="Normal 3 2 70 3 2" xfId="22531" xr:uid="{13A945AF-08F8-40C7-BFD0-26600CC01514}"/>
    <cellStyle name="Normal 3 2 70 3 3" xfId="22532" xr:uid="{5FD3EF9C-CC57-45E8-8C9C-8B12CE12746E}"/>
    <cellStyle name="Normal 3 2 70 4" xfId="22533" xr:uid="{97588F0E-0018-48FC-8840-2802A157DC0B}"/>
    <cellStyle name="Normal 3 2 70 5" xfId="22534" xr:uid="{F77EE57B-8D64-45CD-A222-EB64B301E355}"/>
    <cellStyle name="Normal 3 2 71" xfId="22535" xr:uid="{8E931AF5-BA0A-4F24-9C6A-055BBAD111F4}"/>
    <cellStyle name="Normal 3 2 72" xfId="22536" xr:uid="{D04267B3-7D15-4424-B189-9D56EC362B6D}"/>
    <cellStyle name="Normal 3 2 73" xfId="22537" xr:uid="{BBA190EA-B346-45F1-9E83-D9A92267CB09}"/>
    <cellStyle name="Normal 3 2 74" xfId="22538" xr:uid="{B96485EF-1FB5-403B-8235-54F494C2CDC7}"/>
    <cellStyle name="Normal 3 2 75" xfId="22539" xr:uid="{8BD32FC7-B364-4153-B6F3-EBC2493E83B4}"/>
    <cellStyle name="Normal 3 2 76" xfId="22540" xr:uid="{446EC1D5-E19F-4186-ADEB-5BAD2AE52128}"/>
    <cellStyle name="Normal 3 2 77" xfId="22541" xr:uid="{1D868EAF-BA81-49E2-927E-0EF47868510B}"/>
    <cellStyle name="Normal 3 2 78" xfId="22542" xr:uid="{F6CDCA99-7F8B-4FA7-89E1-E8558479B9AF}"/>
    <cellStyle name="Normal 3 2 79" xfId="22543" xr:uid="{9F4EBA65-9E2A-4DDE-899D-4081F0DE2263}"/>
    <cellStyle name="Normal 3 2 8" xfId="22544" xr:uid="{C79D616D-B950-46CF-B370-FF73B5E4FC8C}"/>
    <cellStyle name="Normal 3 2 8 2" xfId="22545" xr:uid="{FF970B75-6862-47EF-95A2-60AD71B275EC}"/>
    <cellStyle name="Normal 3 2 8 2 2" xfId="22546" xr:uid="{DDD4A0AB-825B-4D69-B5FB-08EF9F4BDF7C}"/>
    <cellStyle name="Normal 3 2 8 2 3" xfId="22547" xr:uid="{58A0E311-2C5A-47E3-AECA-79F9CB9F0225}"/>
    <cellStyle name="Normal 3 2 8 3" xfId="22548" xr:uid="{DD4B14E2-65D8-42BF-83FE-85A0464DD04D}"/>
    <cellStyle name="Normal 3 2 8 3 2" xfId="22549" xr:uid="{B6FD28D5-C5CC-4003-8A91-9E3E76901186}"/>
    <cellStyle name="Normal 3 2 8 3 3" xfId="22550" xr:uid="{714B5F5A-2C3F-420A-BCE3-B05EDF363274}"/>
    <cellStyle name="Normal 3 2 8 4" xfId="22551" xr:uid="{7B0444E0-7853-457D-915E-F616D744741F}"/>
    <cellStyle name="Normal 3 2 8 5" xfId="22552" xr:uid="{4A49C509-1158-4AD4-9722-F9E79506920F}"/>
    <cellStyle name="Normal 3 2 80" xfId="22553" xr:uid="{4ED44611-0871-4022-9D09-B53A1E9E8E2A}"/>
    <cellStyle name="Normal 3 2 81" xfId="22554" xr:uid="{891C3986-BFAB-402E-B161-DAEAFEE349B5}"/>
    <cellStyle name="Normal 3 2 82" xfId="22555" xr:uid="{716A4524-A149-4BDB-BF21-72E502A3583B}"/>
    <cellStyle name="Normal 3 2 83" xfId="22556" xr:uid="{D573F3A2-296B-4E30-81B6-43931CF35E49}"/>
    <cellStyle name="Normal 3 2 84" xfId="22557" xr:uid="{E7257987-6AF3-4686-94E8-AAE4760AB018}"/>
    <cellStyle name="Normal 3 2 85" xfId="22558" xr:uid="{879EDEAC-7863-4A9C-83EA-C12795D8C8AC}"/>
    <cellStyle name="Normal 3 2 86" xfId="22559" xr:uid="{AF4D863D-91C2-48B4-92FE-4F44D1AD30D7}"/>
    <cellStyle name="Normal 3 2 87" xfId="22560" xr:uid="{3E2E6EE7-D9DC-4427-93FD-B1F80FB3BAFA}"/>
    <cellStyle name="Normal 3 2 88" xfId="22561" xr:uid="{F1C65C83-1F15-4076-BF63-863B94F54833}"/>
    <cellStyle name="Normal 3 2 88 2" xfId="22562" xr:uid="{99D55701-2D6F-46ED-BDEA-B4A727B4FCBB}"/>
    <cellStyle name="Normal 3 2 89" xfId="22563" xr:uid="{D087B933-0823-4E83-B84F-F224B8F7828C}"/>
    <cellStyle name="Normal 3 2 9" xfId="22564" xr:uid="{B2C78383-3A4A-485C-B1AF-2EDFEB353403}"/>
    <cellStyle name="Normal 3 2 9 2" xfId="22565" xr:uid="{CBF4D393-15BF-4285-936C-522E9BCBA032}"/>
    <cellStyle name="Normal 3 2 9 2 2" xfId="22566" xr:uid="{532FD467-2C19-4882-909E-24294CDBFAC2}"/>
    <cellStyle name="Normal 3 2 9 2 3" xfId="22567" xr:uid="{0A1E0006-BB4C-484C-B781-51F0EB834965}"/>
    <cellStyle name="Normal 3 2 9 3" xfId="22568" xr:uid="{589E7A85-AAC6-4F7B-90B2-C43C5922E32B}"/>
    <cellStyle name="Normal 3 2 9 3 2" xfId="22569" xr:uid="{E95F3675-25A0-497A-817A-4FC157A94324}"/>
    <cellStyle name="Normal 3 2 9 3 3" xfId="22570" xr:uid="{A877B729-A917-4450-94D9-1A37FBEA03F2}"/>
    <cellStyle name="Normal 3 2 9 4" xfId="22571" xr:uid="{174AB11B-5597-4922-AD98-355B1439A574}"/>
    <cellStyle name="Normal 3 2 9 5" xfId="22572" xr:uid="{99853E7F-DA47-43EA-891A-71123372C608}"/>
    <cellStyle name="Normal 3 2 90" xfId="22573" xr:uid="{91DBE150-FD4D-4496-AF48-9D63B2DABBA7}"/>
    <cellStyle name="Normal 3 2 91" xfId="22574" xr:uid="{46FC5B80-9CA4-482A-8CC8-6AE554199D0D}"/>
    <cellStyle name="Normal 3 2 92" xfId="22575" xr:uid="{BCE31CAD-5F7E-4ACB-8A00-CAE0BD95C819}"/>
    <cellStyle name="Normal 3 2 93" xfId="22576" xr:uid="{4736A623-264E-489E-9DC1-57CC07588BEF}"/>
    <cellStyle name="Normal 3 2 94" xfId="22577" xr:uid="{D223A8C3-A37C-46F8-8B08-526EDD5E7EAD}"/>
    <cellStyle name="Normal 3 2 95" xfId="22578" xr:uid="{E0802FFB-90AC-4AA8-8C85-27F854C65FC3}"/>
    <cellStyle name="Normal 3 2 96" xfId="22579" xr:uid="{8EDF13FA-CAC4-418A-87C1-B26593DE1253}"/>
    <cellStyle name="Normal 3 2 97" xfId="22580" xr:uid="{1FFAA390-1119-4BF4-A656-546C999E3726}"/>
    <cellStyle name="Normal 3 2 98" xfId="22581" xr:uid="{808DC69F-7ACC-46B7-90EB-0A899CBEE45D}"/>
    <cellStyle name="Normal 3 2 99" xfId="22582" xr:uid="{FC0C251C-7D27-433F-83A6-C761AB33CF9A}"/>
    <cellStyle name="Normal 3 20" xfId="22583" xr:uid="{ECFEBFFF-FCC4-42E3-8FC5-7D662C749E3B}"/>
    <cellStyle name="Normal 3 20 10" xfId="22584" xr:uid="{1AA327E5-40F7-43EC-8FBD-DDA35110185D}"/>
    <cellStyle name="Normal 3 20 10 2" xfId="22585" xr:uid="{6C12CC42-B7EC-4A7B-8DC6-3855F41B3D35}"/>
    <cellStyle name="Normal 3 20 10 2 2" xfId="22586" xr:uid="{CEA1ED99-700D-4979-BB68-949C7DE5E1E8}"/>
    <cellStyle name="Normal 3 20 10 2 3" xfId="22587" xr:uid="{6B79D213-B768-46FF-BC53-C21B65A08852}"/>
    <cellStyle name="Normal 3 20 10 3" xfId="22588" xr:uid="{9B398B7C-75D0-45A5-A2DE-C968847CD00F}"/>
    <cellStyle name="Normal 3 20 10 3 2" xfId="22589" xr:uid="{C1E1003D-3D8C-46C9-BDA7-C03318F221B5}"/>
    <cellStyle name="Normal 3 20 10 3 3" xfId="22590" xr:uid="{BEE80FA2-8E46-47B4-9509-6453947989E4}"/>
    <cellStyle name="Normal 3 20 10 4" xfId="22591" xr:uid="{E0FFDBB6-5FAC-4BEC-9096-2F1A7D0E3D4D}"/>
    <cellStyle name="Normal 3 20 10 5" xfId="22592" xr:uid="{EF975F2D-F6BA-416C-929A-35E5C14E7418}"/>
    <cellStyle name="Normal 3 20 11" xfId="22593" xr:uid="{E9A361C8-40FE-4D63-AF7F-8636B71EF972}"/>
    <cellStyle name="Normal 3 20 11 2" xfId="22594" xr:uid="{2CF8FC9A-A233-47E7-B0AE-28FADDD84486}"/>
    <cellStyle name="Normal 3 20 11 2 2" xfId="22595" xr:uid="{CD79ED13-8BD8-4455-BA1D-5773B5BEDB2F}"/>
    <cellStyle name="Normal 3 20 11 2 3" xfId="22596" xr:uid="{9E20BE7D-0A70-44F9-9F81-02D397A39D76}"/>
    <cellStyle name="Normal 3 20 11 3" xfId="22597" xr:uid="{65A376EA-3726-4491-AF1E-357240B61C17}"/>
    <cellStyle name="Normal 3 20 11 3 2" xfId="22598" xr:uid="{88904FB2-47F6-4462-999E-99477F1BF8F6}"/>
    <cellStyle name="Normal 3 20 11 3 3" xfId="22599" xr:uid="{80F540C3-8DFF-4630-B905-2682DE80C122}"/>
    <cellStyle name="Normal 3 20 11 4" xfId="22600" xr:uid="{84F91994-069D-4F46-A14C-67AFFE89E59C}"/>
    <cellStyle name="Normal 3 20 11 5" xfId="22601" xr:uid="{BEE6DDFD-D1A4-4B0E-848D-AFE533C3A17C}"/>
    <cellStyle name="Normal 3 20 12" xfId="22602" xr:uid="{3FE19F6D-EC1B-4137-A7D4-462FDF0DFA3A}"/>
    <cellStyle name="Normal 3 20 12 2" xfId="22603" xr:uid="{D78D565E-91A0-4743-B7EE-5B9F67C62B08}"/>
    <cellStyle name="Normal 3 20 12 2 2" xfId="22604" xr:uid="{ED23AD89-9C66-47A0-8345-80EB783E6059}"/>
    <cellStyle name="Normal 3 20 12 2 3" xfId="22605" xr:uid="{0AD355FD-7738-46B0-99C5-C1F90BC4FA86}"/>
    <cellStyle name="Normal 3 20 12 3" xfId="22606" xr:uid="{7CDAA23E-BEBB-438D-A37E-E0C9531D0A3D}"/>
    <cellStyle name="Normal 3 20 12 3 2" xfId="22607" xr:uid="{0041D50F-B666-4789-8CAE-15B2D23C933A}"/>
    <cellStyle name="Normal 3 20 12 3 3" xfId="22608" xr:uid="{3CD0F875-8289-40FF-BDAF-080D56D8E485}"/>
    <cellStyle name="Normal 3 20 12 4" xfId="22609" xr:uid="{E9AC911E-1C2A-46CB-87AD-3343361A596F}"/>
    <cellStyle name="Normal 3 20 12 5" xfId="22610" xr:uid="{D08D4E16-024D-4973-9849-0C6B8E4054E8}"/>
    <cellStyle name="Normal 3 20 13" xfId="22611" xr:uid="{24B3C060-F3B0-42F5-BF38-A5C0DE0BBB7E}"/>
    <cellStyle name="Normal 3 20 13 2" xfId="22612" xr:uid="{4F0FD0B7-72C9-4092-8BC7-675A812FA276}"/>
    <cellStyle name="Normal 3 20 13 2 2" xfId="22613" xr:uid="{9A47A78A-05AB-4D64-923E-24E8C34ABBCB}"/>
    <cellStyle name="Normal 3 20 13 2 3" xfId="22614" xr:uid="{F889D070-E869-4DC1-AA8F-8B75A805D577}"/>
    <cellStyle name="Normal 3 20 13 3" xfId="22615" xr:uid="{0763FE04-76DC-40BE-B2F4-BD15A74EFAC3}"/>
    <cellStyle name="Normal 3 20 13 3 2" xfId="22616" xr:uid="{9114C18F-EC53-428D-8702-7D2C5F2FC08C}"/>
    <cellStyle name="Normal 3 20 13 3 3" xfId="22617" xr:uid="{69FDE359-5950-4D07-9560-7DAB47448C24}"/>
    <cellStyle name="Normal 3 20 13 4" xfId="22618" xr:uid="{56AA3A76-60D7-4FBC-B590-20369BA30CF3}"/>
    <cellStyle name="Normal 3 20 13 5" xfId="22619" xr:uid="{35E916F8-55BE-472A-839A-4F882FF67D9F}"/>
    <cellStyle name="Normal 3 20 14" xfId="22620" xr:uid="{2AAD2B13-D80F-42D7-85B0-73107C93CFBA}"/>
    <cellStyle name="Normal 3 20 14 2" xfId="22621" xr:uid="{F446C44A-E379-4A93-9C87-E298AA53C31F}"/>
    <cellStyle name="Normal 3 20 14 2 2" xfId="22622" xr:uid="{C28D7055-474E-4624-BC09-717B24B998B7}"/>
    <cellStyle name="Normal 3 20 14 2 3" xfId="22623" xr:uid="{B9FCDBE6-0956-435F-951B-30726BDFD3EA}"/>
    <cellStyle name="Normal 3 20 14 3" xfId="22624" xr:uid="{846212D8-486C-469A-BFD1-BEA499C72121}"/>
    <cellStyle name="Normal 3 20 14 3 2" xfId="22625" xr:uid="{EB1C2348-9E6E-4D1B-9273-178839F12518}"/>
    <cellStyle name="Normal 3 20 14 3 3" xfId="22626" xr:uid="{7767B79C-68A7-44A6-B892-485FF6C989E7}"/>
    <cellStyle name="Normal 3 20 14 4" xfId="22627" xr:uid="{7C29D1C1-D8BD-4AD6-B8BF-6DF4F87C12E6}"/>
    <cellStyle name="Normal 3 20 14 5" xfId="22628" xr:uid="{DB4E417D-1EA2-49FD-B29F-BC541779D3EC}"/>
    <cellStyle name="Normal 3 20 15" xfId="22629" xr:uid="{25CDD49A-6E80-49DB-B37A-CE9C37ED8382}"/>
    <cellStyle name="Normal 3 20 15 2" xfId="22630" xr:uid="{ED9FD272-44F4-4478-A8D7-A8081894B5D7}"/>
    <cellStyle name="Normal 3 20 15 2 2" xfId="22631" xr:uid="{AF27D7E0-EC36-4F1E-AA00-14C427F62D5E}"/>
    <cellStyle name="Normal 3 20 15 2 3" xfId="22632" xr:uid="{196A709F-444C-4EF2-B5BE-BD311273EF93}"/>
    <cellStyle name="Normal 3 20 15 3" xfId="22633" xr:uid="{867B7D31-7DD4-4894-BAC4-DEF4BBFF7632}"/>
    <cellStyle name="Normal 3 20 15 3 2" xfId="22634" xr:uid="{2441858E-B02D-426A-8EDC-8312E453B9DB}"/>
    <cellStyle name="Normal 3 20 15 3 3" xfId="22635" xr:uid="{06DCE347-8899-4EA4-91B5-969DEFE498D7}"/>
    <cellStyle name="Normal 3 20 15 4" xfId="22636" xr:uid="{AF7BA87A-F722-417A-8C64-F4519FC0ABA4}"/>
    <cellStyle name="Normal 3 20 15 5" xfId="22637" xr:uid="{33C2D8F8-21E6-482F-A2B6-E46B96A75B8F}"/>
    <cellStyle name="Normal 3 20 16" xfId="22638" xr:uid="{26A05A75-09D6-47D7-ADC0-346190054453}"/>
    <cellStyle name="Normal 3 20 16 2" xfId="22639" xr:uid="{28665DC0-E6B6-4957-97C4-679EFA136DBF}"/>
    <cellStyle name="Normal 3 20 16 2 2" xfId="22640" xr:uid="{C4547B5A-E468-442E-8BD1-7C7111CC3020}"/>
    <cellStyle name="Normal 3 20 16 2 3" xfId="22641" xr:uid="{F71F924C-980D-4E3C-960A-1EA05C66C8E4}"/>
    <cellStyle name="Normal 3 20 16 3" xfId="22642" xr:uid="{855E1A72-10BE-4547-88D2-3D28EC7D51CC}"/>
    <cellStyle name="Normal 3 20 16 3 2" xfId="22643" xr:uid="{4C1CC9A5-D91F-43AC-ACB6-1AA7D4D17A74}"/>
    <cellStyle name="Normal 3 20 16 3 3" xfId="22644" xr:uid="{1EDBBD96-20A1-4864-BF26-42B8855C0900}"/>
    <cellStyle name="Normal 3 20 16 4" xfId="22645" xr:uid="{60CCD95A-5459-4CB9-BB3C-FEF7CBE7DBF8}"/>
    <cellStyle name="Normal 3 20 16 5" xfId="22646" xr:uid="{BAE35763-71A4-452E-9FFD-7828E0A11063}"/>
    <cellStyle name="Normal 3 20 17" xfId="22647" xr:uid="{C8F43C9D-B240-4156-A19B-D254229160FA}"/>
    <cellStyle name="Normal 3 20 17 2" xfId="22648" xr:uid="{8EA3B28B-2E64-4D20-B639-C7478B7C97A6}"/>
    <cellStyle name="Normal 3 20 17 2 2" xfId="22649" xr:uid="{9EE0223E-475D-441E-AE29-B2A76AE838C5}"/>
    <cellStyle name="Normal 3 20 17 2 3" xfId="22650" xr:uid="{04C3E7E7-C0D6-48D6-AF00-1EAAAA1C31AD}"/>
    <cellStyle name="Normal 3 20 17 3" xfId="22651" xr:uid="{717080B0-DFAB-4C47-9CD6-BF694D9CB8D9}"/>
    <cellStyle name="Normal 3 20 17 3 2" xfId="22652" xr:uid="{251FFC63-3236-4E97-A44A-38C6BD705FD5}"/>
    <cellStyle name="Normal 3 20 17 3 3" xfId="22653" xr:uid="{2EED1578-F705-4E46-A73A-790DB11C7046}"/>
    <cellStyle name="Normal 3 20 17 4" xfId="22654" xr:uid="{BF33EB60-00DD-408A-8F81-9F4ABE446FE7}"/>
    <cellStyle name="Normal 3 20 17 5" xfId="22655" xr:uid="{12A40AF0-FB37-4D8E-A710-BC80BC41823E}"/>
    <cellStyle name="Normal 3 20 18" xfId="22656" xr:uid="{B3B71F02-0DC1-4882-9780-60D323A38A74}"/>
    <cellStyle name="Normal 3 20 18 2" xfId="22657" xr:uid="{5840DD3B-4F99-4395-8A5F-C62213CD474F}"/>
    <cellStyle name="Normal 3 20 18 2 2" xfId="22658" xr:uid="{E485D2FA-AABA-4A5E-BF37-B0BD138F72EA}"/>
    <cellStyle name="Normal 3 20 18 2 3" xfId="22659" xr:uid="{6353B285-1B5E-4797-91BC-10B9B1EA16BA}"/>
    <cellStyle name="Normal 3 20 18 3" xfId="22660" xr:uid="{D395ACC4-4C64-4FB5-A727-8EA5F99FE2AA}"/>
    <cellStyle name="Normal 3 20 18 3 2" xfId="22661" xr:uid="{10BB9D43-B85B-42A6-A3ED-CEF1471B6CF6}"/>
    <cellStyle name="Normal 3 20 18 3 3" xfId="22662" xr:uid="{B9BD3BBB-55DF-469F-994F-077653DF11AB}"/>
    <cellStyle name="Normal 3 20 18 4" xfId="22663" xr:uid="{0AE80974-5673-4AD2-AF3C-E140770A2E9A}"/>
    <cellStyle name="Normal 3 20 18 5" xfId="22664" xr:uid="{A89182CC-AC11-4CB4-B4CE-8A0BB90DAD55}"/>
    <cellStyle name="Normal 3 20 19" xfId="22665" xr:uid="{2B636219-F88C-418C-A0CB-13E0C5D6E492}"/>
    <cellStyle name="Normal 3 20 19 2" xfId="22666" xr:uid="{CD43B6F1-7EE4-47DB-B66D-D9F3FA8EFF46}"/>
    <cellStyle name="Normal 3 20 19 2 2" xfId="22667" xr:uid="{8879B5A9-8E10-454A-ACB1-224248E2D4D0}"/>
    <cellStyle name="Normal 3 20 19 2 3" xfId="22668" xr:uid="{8459AFAD-D1C0-455D-8078-E23DF0B4C5CF}"/>
    <cellStyle name="Normal 3 20 19 3" xfId="22669" xr:uid="{D1BED2DB-2BA0-4A90-8F9F-2F0F8EC3BBD3}"/>
    <cellStyle name="Normal 3 20 19 3 2" xfId="22670" xr:uid="{20D74C7F-8381-444A-8D36-3A9174C13D71}"/>
    <cellStyle name="Normal 3 20 19 3 3" xfId="22671" xr:uid="{3C1F1054-14EE-4A14-B03F-864B54BC9607}"/>
    <cellStyle name="Normal 3 20 19 4" xfId="22672" xr:uid="{072269C4-09FD-4A87-AE07-1DE4B284A4AE}"/>
    <cellStyle name="Normal 3 20 19 5" xfId="22673" xr:uid="{0FD46956-3DE5-413B-9B1F-03F5ECDFB701}"/>
    <cellStyle name="Normal 3 20 2" xfId="22674" xr:uid="{EEB04FED-41F4-470F-ACA4-6E8F3B1D3834}"/>
    <cellStyle name="Normal 3 20 2 2" xfId="22675" xr:uid="{19EEE502-E123-45ED-BF90-72AA296C24F0}"/>
    <cellStyle name="Normal 3 20 2 2 2" xfId="22676" xr:uid="{16C37910-BE3C-4EF2-A259-0ABF6B34CE09}"/>
    <cellStyle name="Normal 3 20 2 2 3" xfId="22677" xr:uid="{12342ED9-E4F2-4822-9C7A-830E0FBC2803}"/>
    <cellStyle name="Normal 3 20 2 3" xfId="22678" xr:uid="{A26A73BE-A933-4B54-B439-6F786912C9E2}"/>
    <cellStyle name="Normal 3 20 2 3 2" xfId="22679" xr:uid="{23146A37-55E9-4EFB-ACE8-ED1F4B3551E9}"/>
    <cellStyle name="Normal 3 20 2 3 3" xfId="22680" xr:uid="{96EEDE57-69DA-4008-B506-0C5E2C72846C}"/>
    <cellStyle name="Normal 3 20 2 4" xfId="22681" xr:uid="{3C9EDA6F-B858-4156-8D7B-181B09BBB29B}"/>
    <cellStyle name="Normal 3 20 2 5" xfId="22682" xr:uid="{828CB5DB-FFF9-4709-969E-8513641936B7}"/>
    <cellStyle name="Normal 3 20 20" xfId="22683" xr:uid="{8D9AB6BB-EBCF-4149-8450-4B861777DA83}"/>
    <cellStyle name="Normal 3 20 20 2" xfId="22684" xr:uid="{8D6BEA36-09C8-4247-B5DA-CD38D2AC7ACA}"/>
    <cellStyle name="Normal 3 20 20 2 2" xfId="22685" xr:uid="{71A481F1-E6AF-4B07-BF32-7589C29E35D7}"/>
    <cellStyle name="Normal 3 20 20 2 3" xfId="22686" xr:uid="{18545D97-E735-40A4-995D-12E3F21285B9}"/>
    <cellStyle name="Normal 3 20 20 3" xfId="22687" xr:uid="{30C67DE0-D2FE-4C3C-A0D7-FC2ACAFFC656}"/>
    <cellStyle name="Normal 3 20 20 3 2" xfId="22688" xr:uid="{0D80DE2A-A102-4A12-84F9-1418044BB545}"/>
    <cellStyle name="Normal 3 20 20 3 3" xfId="22689" xr:uid="{043D6D64-A9F6-4EAD-8143-D6E3DCA18E8C}"/>
    <cellStyle name="Normal 3 20 20 4" xfId="22690" xr:uid="{BAA4658A-934E-4F6C-AE97-B666AF406697}"/>
    <cellStyle name="Normal 3 20 20 5" xfId="22691" xr:uid="{779B8492-4005-4565-8553-7001A2C45B48}"/>
    <cellStyle name="Normal 3 20 21" xfId="22692" xr:uid="{D2EE53B9-B6AF-4098-B149-EBEE34844030}"/>
    <cellStyle name="Normal 3 20 21 2" xfId="22693" xr:uid="{4F8E1031-122E-4B08-9BF8-156673F719B9}"/>
    <cellStyle name="Normal 3 20 21 2 2" xfId="22694" xr:uid="{2272E1DE-B9AA-4B67-A262-D9D52335CDA0}"/>
    <cellStyle name="Normal 3 20 21 2 3" xfId="22695" xr:uid="{45F07345-10DF-48F5-8483-C0D921174F93}"/>
    <cellStyle name="Normal 3 20 21 3" xfId="22696" xr:uid="{FB16A74D-B523-4491-AFCA-CCD5D7A004F5}"/>
    <cellStyle name="Normal 3 20 21 3 2" xfId="22697" xr:uid="{3FDA7977-F7DE-46FB-8930-AA0B2EE41CCD}"/>
    <cellStyle name="Normal 3 20 21 3 3" xfId="22698" xr:uid="{7AAF3E8D-D541-4897-90B2-83DB8A6E01CD}"/>
    <cellStyle name="Normal 3 20 21 4" xfId="22699" xr:uid="{30058722-08C0-4B1E-9731-5F7F15D568C1}"/>
    <cellStyle name="Normal 3 20 21 5" xfId="22700" xr:uid="{2115D5D1-D325-439B-A0FE-5987D19A6E00}"/>
    <cellStyle name="Normal 3 20 22" xfId="22701" xr:uid="{548AA93E-0228-4DB3-9F8A-8C4532F1AF48}"/>
    <cellStyle name="Normal 3 20 22 2" xfId="22702" xr:uid="{160E18BC-7C9B-4D62-AC1C-27AF77804B99}"/>
    <cellStyle name="Normal 3 20 22 2 2" xfId="22703" xr:uid="{7B7B6CCE-C3A8-47BC-AACF-1EFA431DC15E}"/>
    <cellStyle name="Normal 3 20 22 2 3" xfId="22704" xr:uid="{16247746-505B-447D-AEF5-37040CA184A1}"/>
    <cellStyle name="Normal 3 20 22 3" xfId="22705" xr:uid="{B89DCB6F-97A4-4A69-B8FE-5A12D622885D}"/>
    <cellStyle name="Normal 3 20 22 3 2" xfId="22706" xr:uid="{BAC95E80-B1E8-4AC3-B3FA-6009EA706F9F}"/>
    <cellStyle name="Normal 3 20 22 3 3" xfId="22707" xr:uid="{7DBF7533-B2F4-4E33-912B-F3D12715FD90}"/>
    <cellStyle name="Normal 3 20 22 4" xfId="22708" xr:uid="{E2D52850-757A-4353-93EE-1D17F33EF0EF}"/>
    <cellStyle name="Normal 3 20 22 5" xfId="22709" xr:uid="{59225CE9-B60D-41FD-92D0-3BC376056F9C}"/>
    <cellStyle name="Normal 3 20 23" xfId="22710" xr:uid="{84FE875E-AF97-4681-B60A-5C1DD41450DD}"/>
    <cellStyle name="Normal 3 20 23 2" xfId="22711" xr:uid="{CDEB45F4-4C78-456E-A664-B9535CF729F1}"/>
    <cellStyle name="Normal 3 20 23 2 2" xfId="22712" xr:uid="{5E177AA9-E3B2-4099-96B8-6B4DDC68D1A5}"/>
    <cellStyle name="Normal 3 20 23 2 3" xfId="22713" xr:uid="{0C646216-7B32-4620-A8F9-AC0233FE1AD4}"/>
    <cellStyle name="Normal 3 20 23 3" xfId="22714" xr:uid="{A7A2963A-6795-41F6-92E0-2DB4FBB32DFD}"/>
    <cellStyle name="Normal 3 20 23 3 2" xfId="22715" xr:uid="{6A0D6F25-84F0-48BE-BEDE-E59590389E0D}"/>
    <cellStyle name="Normal 3 20 23 3 3" xfId="22716" xr:uid="{1B9269E1-3DCD-4957-912C-592882DE762C}"/>
    <cellStyle name="Normal 3 20 23 4" xfId="22717" xr:uid="{F5721BF1-0E0E-46A9-B96B-05AAC69DFB8F}"/>
    <cellStyle name="Normal 3 20 23 5" xfId="22718" xr:uid="{5B7936C2-E42B-4C22-A4C9-971D720A6102}"/>
    <cellStyle name="Normal 3 20 24" xfId="22719" xr:uid="{19C589E4-ED79-4940-81EA-3661F08AD84F}"/>
    <cellStyle name="Normal 3 20 24 2" xfId="22720" xr:uid="{6D8FF412-E490-4C1F-9EA2-F7E8D22D4E26}"/>
    <cellStyle name="Normal 3 20 24 3" xfId="22721" xr:uid="{944F279F-9FEB-4E8E-AFB9-13E4B9557872}"/>
    <cellStyle name="Normal 3 20 25" xfId="22722" xr:uid="{2C204125-0F3F-4B18-858E-02E6B67DD0DE}"/>
    <cellStyle name="Normal 3 20 25 2" xfId="22723" xr:uid="{CFD2B8D6-6387-4DEA-9296-1006ED7C1C6F}"/>
    <cellStyle name="Normal 3 20 25 3" xfId="22724" xr:uid="{43981FD5-B317-49B1-A4D9-7F23502FF57E}"/>
    <cellStyle name="Normal 3 20 26" xfId="22725" xr:uid="{99B215C6-7A7F-4A61-9D86-12F995FC055E}"/>
    <cellStyle name="Normal 3 20 27" xfId="22726" xr:uid="{B63FDC1F-F781-4E69-AC0D-ABF47F7ED64A}"/>
    <cellStyle name="Normal 3 20 3" xfId="22727" xr:uid="{0023F6D5-9A68-440A-A348-6123E7496A95}"/>
    <cellStyle name="Normal 3 20 3 2" xfId="22728" xr:uid="{1DB11350-E38C-4866-8405-2C90FB371EE4}"/>
    <cellStyle name="Normal 3 20 3 2 2" xfId="22729" xr:uid="{F912A3A1-66AF-48F4-999A-E33C98BBFE23}"/>
    <cellStyle name="Normal 3 20 3 2 3" xfId="22730" xr:uid="{CBC9952A-B23E-4248-B77E-30C65453DA5A}"/>
    <cellStyle name="Normal 3 20 3 3" xfId="22731" xr:uid="{0E6FC7AC-900F-42F4-BF13-7898994BC895}"/>
    <cellStyle name="Normal 3 20 3 3 2" xfId="22732" xr:uid="{AB77792E-B040-42A2-AAEE-F91C43EAD169}"/>
    <cellStyle name="Normal 3 20 3 3 3" xfId="22733" xr:uid="{D4DD546A-5E09-415C-BCB1-0682F799C616}"/>
    <cellStyle name="Normal 3 20 3 4" xfId="22734" xr:uid="{3128C75D-4CAC-4212-A474-51D07B341A38}"/>
    <cellStyle name="Normal 3 20 3 5" xfId="22735" xr:uid="{243BAAF8-62DD-49AA-B80F-07A90D6E26B3}"/>
    <cellStyle name="Normal 3 20 4" xfId="22736" xr:uid="{9ED5B1A2-7E7B-4875-AD6B-A97D2917B80A}"/>
    <cellStyle name="Normal 3 20 4 2" xfId="22737" xr:uid="{36AE4969-97AB-47E8-8EF9-4D4BF0498E03}"/>
    <cellStyle name="Normal 3 20 4 2 2" xfId="22738" xr:uid="{54DD2048-2360-4B37-BB29-EBE50514354C}"/>
    <cellStyle name="Normal 3 20 4 2 3" xfId="22739" xr:uid="{E546DF5E-E4C4-455E-A87E-08F6506846A0}"/>
    <cellStyle name="Normal 3 20 4 3" xfId="22740" xr:uid="{4346E480-8C46-480D-9265-ACA7BF4FDB54}"/>
    <cellStyle name="Normal 3 20 4 3 2" xfId="22741" xr:uid="{F965B709-74F5-4AD5-B436-FDF595C66A90}"/>
    <cellStyle name="Normal 3 20 4 3 3" xfId="22742" xr:uid="{20B43C85-A64F-4E87-8AD1-773932A66DB5}"/>
    <cellStyle name="Normal 3 20 4 4" xfId="22743" xr:uid="{542A2159-D51D-41F5-A360-C7843CEC30A2}"/>
    <cellStyle name="Normal 3 20 4 5" xfId="22744" xr:uid="{AC654452-723E-4436-BA09-ED211EC34AD3}"/>
    <cellStyle name="Normal 3 20 5" xfId="22745" xr:uid="{A70099C3-8875-49B6-9357-662C9E658725}"/>
    <cellStyle name="Normal 3 20 5 2" xfId="22746" xr:uid="{673B627C-8593-4C7D-AE5E-04A0AB42841D}"/>
    <cellStyle name="Normal 3 20 5 2 2" xfId="22747" xr:uid="{D401901C-AFB6-4FCB-8B96-D3748205C507}"/>
    <cellStyle name="Normal 3 20 5 2 3" xfId="22748" xr:uid="{5DE7C844-BAC8-4A0E-B50B-3EA7C3B0D052}"/>
    <cellStyle name="Normal 3 20 5 3" xfId="22749" xr:uid="{FC7F7496-D3C4-4F02-9FDC-18FD085C42D1}"/>
    <cellStyle name="Normal 3 20 5 3 2" xfId="22750" xr:uid="{D7CEF6DD-3DB9-4281-B0B8-2C623AE3C012}"/>
    <cellStyle name="Normal 3 20 5 3 3" xfId="22751" xr:uid="{755DCF81-6671-46B8-8F1C-C4FA39ACD509}"/>
    <cellStyle name="Normal 3 20 5 4" xfId="22752" xr:uid="{68218D2C-D2BB-4E4D-825A-1BBEF36E9C44}"/>
    <cellStyle name="Normal 3 20 5 5" xfId="22753" xr:uid="{BEFF7EBF-0003-458F-AF9F-30342628B3AA}"/>
    <cellStyle name="Normal 3 20 6" xfId="22754" xr:uid="{1E27FBA0-9D2A-4214-92EE-2539696EED72}"/>
    <cellStyle name="Normal 3 20 6 2" xfId="22755" xr:uid="{8E7FF2F7-7CC4-4F47-8FE6-9508F846B68A}"/>
    <cellStyle name="Normal 3 20 6 2 2" xfId="22756" xr:uid="{88E5FABF-88B3-4BC4-A6C0-F9CC01420D32}"/>
    <cellStyle name="Normal 3 20 6 2 3" xfId="22757" xr:uid="{3BB8B790-D362-4F79-9EAD-E7892AFCDC35}"/>
    <cellStyle name="Normal 3 20 6 3" xfId="22758" xr:uid="{C5597C24-5CA7-476D-BD73-6E5320AFACDB}"/>
    <cellStyle name="Normal 3 20 6 3 2" xfId="22759" xr:uid="{A12E600E-310F-40B3-B5A8-9673280E98DA}"/>
    <cellStyle name="Normal 3 20 6 3 3" xfId="22760" xr:uid="{776F05D3-4ECA-46EC-84EA-D1EC1B3E52C3}"/>
    <cellStyle name="Normal 3 20 6 4" xfId="22761" xr:uid="{2A485382-488F-4A11-A5F7-546700FA8799}"/>
    <cellStyle name="Normal 3 20 6 5" xfId="22762" xr:uid="{B72DE3B4-121A-4A69-B9C7-88296C1B3A8E}"/>
    <cellStyle name="Normal 3 20 7" xfId="22763" xr:uid="{994B9034-5074-4E06-97F7-86971920B57D}"/>
    <cellStyle name="Normal 3 20 7 2" xfId="22764" xr:uid="{0968AEE7-0CC7-4282-B062-BB629FCD5441}"/>
    <cellStyle name="Normal 3 20 7 2 2" xfId="22765" xr:uid="{084709A1-CB31-4023-9D58-0571075ED5AC}"/>
    <cellStyle name="Normal 3 20 7 2 3" xfId="22766" xr:uid="{C9D794E5-7C50-4066-A118-785F4D12C8BE}"/>
    <cellStyle name="Normal 3 20 7 3" xfId="22767" xr:uid="{86ABAE6E-C0CE-4255-8A27-EC8A00C4CBD8}"/>
    <cellStyle name="Normal 3 20 7 3 2" xfId="22768" xr:uid="{B0DD3A76-91B3-4B56-A2CF-5B26D1F65B87}"/>
    <cellStyle name="Normal 3 20 7 3 3" xfId="22769" xr:uid="{194BAC48-892E-47A1-801E-B298074BE5F5}"/>
    <cellStyle name="Normal 3 20 7 4" xfId="22770" xr:uid="{B9A5AAF0-2F11-4C72-B00F-21F439C6349C}"/>
    <cellStyle name="Normal 3 20 7 5" xfId="22771" xr:uid="{3F715948-AAF5-44F5-9E55-C1F27338B9C5}"/>
    <cellStyle name="Normal 3 20 8" xfId="22772" xr:uid="{D6D2B5E0-B8C8-4731-88A3-FD49E85B0C14}"/>
    <cellStyle name="Normal 3 20 8 2" xfId="22773" xr:uid="{01D549CB-76A8-4F98-A428-F264FA8998F9}"/>
    <cellStyle name="Normal 3 20 8 2 2" xfId="22774" xr:uid="{A0242CA5-0255-458C-A619-A9E95383E578}"/>
    <cellStyle name="Normal 3 20 8 2 3" xfId="22775" xr:uid="{FC44E937-F0BF-4E40-9B39-246E91ADCA69}"/>
    <cellStyle name="Normal 3 20 8 3" xfId="22776" xr:uid="{247F9675-1DEB-4A65-B1D2-0BBB64ED00FA}"/>
    <cellStyle name="Normal 3 20 8 3 2" xfId="22777" xr:uid="{7C6760F5-2E74-4866-90AB-6FB32EE085E3}"/>
    <cellStyle name="Normal 3 20 8 3 3" xfId="22778" xr:uid="{2C5F4D8F-1032-452B-8889-0DBAFE35A72F}"/>
    <cellStyle name="Normal 3 20 8 4" xfId="22779" xr:uid="{419E87CA-5711-4062-A551-22BAE334AA11}"/>
    <cellStyle name="Normal 3 20 8 5" xfId="22780" xr:uid="{CA786BC3-5C16-42BF-A13D-7B37DA2606D7}"/>
    <cellStyle name="Normal 3 20 9" xfId="22781" xr:uid="{714AD336-0FF0-44CC-8D55-0D46371B12E4}"/>
    <cellStyle name="Normal 3 20 9 2" xfId="22782" xr:uid="{B0604EF7-E9E7-4272-9E82-897096FC3526}"/>
    <cellStyle name="Normal 3 20 9 2 2" xfId="22783" xr:uid="{C3823AD8-72B8-413F-A430-B13774B82D79}"/>
    <cellStyle name="Normal 3 20 9 2 3" xfId="22784" xr:uid="{C4C218D0-5138-4FAB-8BAA-2BBC65B54BAE}"/>
    <cellStyle name="Normal 3 20 9 3" xfId="22785" xr:uid="{48D48272-C4B4-49A1-A4F0-D78AEDE1EE38}"/>
    <cellStyle name="Normal 3 20 9 3 2" xfId="22786" xr:uid="{5DD9E9DD-8EB5-42B6-A42E-0863FFFE7095}"/>
    <cellStyle name="Normal 3 20 9 3 3" xfId="22787" xr:uid="{374C9380-7396-4B1A-A4ED-A7865A3BB468}"/>
    <cellStyle name="Normal 3 20 9 4" xfId="22788" xr:uid="{C34DD11E-2257-453C-AB1B-8D3C72E45A8D}"/>
    <cellStyle name="Normal 3 20 9 5" xfId="22789" xr:uid="{EBAF1FDE-4DCC-44F6-BFB9-04C2BD4958CB}"/>
    <cellStyle name="Normal 3 200" xfId="22790" xr:uid="{3EEFC03C-EA18-4B18-82B3-7E26935591DD}"/>
    <cellStyle name="Normal 3 201" xfId="22791" xr:uid="{CAB3A350-0937-43CB-BD60-ABB0A75891AE}"/>
    <cellStyle name="Normal 3 202" xfId="22792" xr:uid="{91180881-E430-42B6-B327-274F5D5725F1}"/>
    <cellStyle name="Normal 3 203" xfId="22793" xr:uid="{9B79621D-D400-40F5-8C8C-5C6BA4C424D4}"/>
    <cellStyle name="Normal 3 204" xfId="22794" xr:uid="{DB1DEF66-DE59-427E-9DC2-A74B8E7EBE92}"/>
    <cellStyle name="Normal 3 205" xfId="22795" xr:uid="{D1F7B7FE-0EF1-467D-9091-2D89C2BD9E4F}"/>
    <cellStyle name="Normal 3 206" xfId="22796" xr:uid="{7DFEEDA6-EE15-45C7-B9B7-20AEB01F48A4}"/>
    <cellStyle name="Normal 3 207" xfId="43245" xr:uid="{2F4D033A-EA37-47EA-BEE8-DBA1810DCF56}"/>
    <cellStyle name="Normal 3 208" xfId="16065" xr:uid="{72838058-BB11-4821-AD07-486E93401423}"/>
    <cellStyle name="Normal 3 21" xfId="22797" xr:uid="{1D2CD257-006F-4B76-AF7E-68C097629CBA}"/>
    <cellStyle name="Normal 3 21 10" xfId="22798" xr:uid="{39C9D7B9-F25E-4CF7-89A7-BF8063C89A38}"/>
    <cellStyle name="Normal 3 21 10 2" xfId="22799" xr:uid="{986029E2-2B20-4E32-A341-4286B6FD10B8}"/>
    <cellStyle name="Normal 3 21 10 2 2" xfId="22800" xr:uid="{B8A9B984-1BAC-4F88-B350-D7C0B1C42417}"/>
    <cellStyle name="Normal 3 21 10 2 3" xfId="22801" xr:uid="{E4F0DFF5-815D-4798-A013-A4B7B94F6B53}"/>
    <cellStyle name="Normal 3 21 10 3" xfId="22802" xr:uid="{57F7016B-7B7C-477A-9BD0-7EA1A3274728}"/>
    <cellStyle name="Normal 3 21 10 3 2" xfId="22803" xr:uid="{16FC91F6-5AC7-4264-AE40-CFB968805C5D}"/>
    <cellStyle name="Normal 3 21 10 3 3" xfId="22804" xr:uid="{6BB62C2D-B5B6-493D-81FD-756014F9F133}"/>
    <cellStyle name="Normal 3 21 10 4" xfId="22805" xr:uid="{0B85E2E0-576F-4A78-ABDB-569D8BF86141}"/>
    <cellStyle name="Normal 3 21 10 5" xfId="22806" xr:uid="{3A49F50B-D6EC-475F-93BB-0C1E385DDBA5}"/>
    <cellStyle name="Normal 3 21 11" xfId="22807" xr:uid="{0D520654-91D4-43B2-9B37-8499C53BE901}"/>
    <cellStyle name="Normal 3 21 11 2" xfId="22808" xr:uid="{AFBF9F4A-8FCF-4B52-AE21-1C065C17607F}"/>
    <cellStyle name="Normal 3 21 11 2 2" xfId="22809" xr:uid="{29E74454-FE97-420E-BF27-2B6FA2DFAC76}"/>
    <cellStyle name="Normal 3 21 11 2 3" xfId="22810" xr:uid="{0943A8A2-6FA8-49C2-AD52-5761049CF712}"/>
    <cellStyle name="Normal 3 21 11 3" xfId="22811" xr:uid="{3AA95764-C35E-4B65-814B-88A30911C7A0}"/>
    <cellStyle name="Normal 3 21 11 3 2" xfId="22812" xr:uid="{3EB47ABF-BD84-47D2-B004-38D47F77BCEE}"/>
    <cellStyle name="Normal 3 21 11 3 3" xfId="22813" xr:uid="{3D0801B9-EBD7-43CD-9773-7B3232A769E9}"/>
    <cellStyle name="Normal 3 21 11 4" xfId="22814" xr:uid="{70FCAEBA-F0EA-469E-ABFD-ACD3514EBEEF}"/>
    <cellStyle name="Normal 3 21 11 5" xfId="22815" xr:uid="{A66B598F-3AD5-4213-BFC7-C65362E99910}"/>
    <cellStyle name="Normal 3 21 12" xfId="22816" xr:uid="{F17121F2-83B9-4E96-9986-74247B54D34A}"/>
    <cellStyle name="Normal 3 21 12 2" xfId="22817" xr:uid="{BF31093D-101C-4666-847A-2B46B4CABA4A}"/>
    <cellStyle name="Normal 3 21 12 2 2" xfId="22818" xr:uid="{BA6E76D3-C484-4692-90D7-89D152CD7A1A}"/>
    <cellStyle name="Normal 3 21 12 2 3" xfId="22819" xr:uid="{D2DFC92F-3214-43C9-8ECC-12C8E3967F88}"/>
    <cellStyle name="Normal 3 21 12 3" xfId="22820" xr:uid="{136DCBEE-F78F-4576-B632-7F207EA5EE45}"/>
    <cellStyle name="Normal 3 21 12 3 2" xfId="22821" xr:uid="{EA87CB1F-442D-4BBD-8472-C205DA79DA99}"/>
    <cellStyle name="Normal 3 21 12 3 3" xfId="22822" xr:uid="{0545EA90-F4CB-4E37-B6EB-37D9A2721426}"/>
    <cellStyle name="Normal 3 21 12 4" xfId="22823" xr:uid="{E98827F2-BBA8-4F5F-B135-97502AF1050E}"/>
    <cellStyle name="Normal 3 21 12 5" xfId="22824" xr:uid="{CCA4E89F-FD3C-48BB-8487-C5505A8B7AC6}"/>
    <cellStyle name="Normal 3 21 13" xfId="22825" xr:uid="{FE76F9D1-1CAD-497E-A4ED-3BA05B7F64DC}"/>
    <cellStyle name="Normal 3 21 13 2" xfId="22826" xr:uid="{E102840D-079F-4753-BF9C-B6553A45AD72}"/>
    <cellStyle name="Normal 3 21 13 2 2" xfId="22827" xr:uid="{92601580-1CC2-4832-9ECB-BDEA1E999EA7}"/>
    <cellStyle name="Normal 3 21 13 2 3" xfId="22828" xr:uid="{677B4CDB-0232-4EEB-AFF9-3BE5FB14E164}"/>
    <cellStyle name="Normal 3 21 13 3" xfId="22829" xr:uid="{3F8010A5-F107-44F1-BFD1-0696325422A2}"/>
    <cellStyle name="Normal 3 21 13 3 2" xfId="22830" xr:uid="{4331BB00-BE76-4E72-A5F8-4104B62CC69D}"/>
    <cellStyle name="Normal 3 21 13 3 3" xfId="22831" xr:uid="{A9C42A26-CFDF-47E9-9DCA-A5052701F907}"/>
    <cellStyle name="Normal 3 21 13 4" xfId="22832" xr:uid="{AF1B65DE-7C45-4EDB-80D5-E3715B6FF00A}"/>
    <cellStyle name="Normal 3 21 13 5" xfId="22833" xr:uid="{8986C68A-0384-4D1B-84EF-A0E348B0FE59}"/>
    <cellStyle name="Normal 3 21 14" xfId="22834" xr:uid="{32355DA5-3D2D-4C28-B185-F60C49A4A7EE}"/>
    <cellStyle name="Normal 3 21 14 2" xfId="22835" xr:uid="{98B2DEC1-6526-4B92-B09C-DBB5182829A5}"/>
    <cellStyle name="Normal 3 21 14 2 2" xfId="22836" xr:uid="{2189A4FF-2D81-4930-BE58-97FFFB466951}"/>
    <cellStyle name="Normal 3 21 14 2 3" xfId="22837" xr:uid="{14C4E96E-AA7F-4AD1-94E1-0FC1DD48041C}"/>
    <cellStyle name="Normal 3 21 14 3" xfId="22838" xr:uid="{E288C707-979A-4F97-944A-5D320ACA729D}"/>
    <cellStyle name="Normal 3 21 14 3 2" xfId="22839" xr:uid="{9476657B-D6C2-4490-8AE5-47AF153B623D}"/>
    <cellStyle name="Normal 3 21 14 3 3" xfId="22840" xr:uid="{EFFD6F79-06B0-48E7-BB1C-082F6888A8EC}"/>
    <cellStyle name="Normal 3 21 14 4" xfId="22841" xr:uid="{9A79CE05-F696-40E4-8A25-3799AF316D5F}"/>
    <cellStyle name="Normal 3 21 14 5" xfId="22842" xr:uid="{270C5AA4-28FE-4EBC-9AAA-6C45C4CA416D}"/>
    <cellStyle name="Normal 3 21 15" xfId="22843" xr:uid="{FC301D80-CC1E-47C2-8941-94360524EC70}"/>
    <cellStyle name="Normal 3 21 15 2" xfId="22844" xr:uid="{AFD46F6C-DFEF-4031-9123-98C118A13E7B}"/>
    <cellStyle name="Normal 3 21 15 2 2" xfId="22845" xr:uid="{1197CB71-E15C-4C0F-98CD-9562BE14337E}"/>
    <cellStyle name="Normal 3 21 15 2 3" xfId="22846" xr:uid="{FF8360F8-76A7-4763-8F39-6CDAF1777221}"/>
    <cellStyle name="Normal 3 21 15 3" xfId="22847" xr:uid="{2B1170C9-3FBF-41DB-9F0A-CE970A6C9C23}"/>
    <cellStyle name="Normal 3 21 15 3 2" xfId="22848" xr:uid="{FD5127B2-1C4D-49DF-B578-9B6A8A069991}"/>
    <cellStyle name="Normal 3 21 15 3 3" xfId="22849" xr:uid="{CC949ADD-80BF-42B5-B8A3-ECE551646124}"/>
    <cellStyle name="Normal 3 21 15 4" xfId="22850" xr:uid="{AE7D8684-486C-47E1-87CC-B996A680998D}"/>
    <cellStyle name="Normal 3 21 15 5" xfId="22851" xr:uid="{50599A52-90F9-4536-95DE-5CD1AD235BD8}"/>
    <cellStyle name="Normal 3 21 16" xfId="22852" xr:uid="{48DBDDB8-2AE9-43F9-A06F-AFD0714BA0BF}"/>
    <cellStyle name="Normal 3 21 16 2" xfId="22853" xr:uid="{EF83F843-200C-49FE-B69B-12C6D32322C6}"/>
    <cellStyle name="Normal 3 21 16 2 2" xfId="22854" xr:uid="{FE414FD9-E2CA-4F63-900F-533C0AA30F49}"/>
    <cellStyle name="Normal 3 21 16 2 3" xfId="22855" xr:uid="{497A3F95-14F8-4834-AF98-FDB1CD9F3B7B}"/>
    <cellStyle name="Normal 3 21 16 3" xfId="22856" xr:uid="{E34AE159-5624-4CAD-867B-964655695312}"/>
    <cellStyle name="Normal 3 21 16 3 2" xfId="22857" xr:uid="{1DA0D152-BD90-4274-9494-64E81F813661}"/>
    <cellStyle name="Normal 3 21 16 3 3" xfId="22858" xr:uid="{8BA7B7F3-64EC-430C-8B43-7038A0477113}"/>
    <cellStyle name="Normal 3 21 16 4" xfId="22859" xr:uid="{89C38AFD-2BDF-4233-ACD4-049EE11F3343}"/>
    <cellStyle name="Normal 3 21 16 5" xfId="22860" xr:uid="{2CE4CBB3-BD6F-41CD-B942-2AEDF57788F7}"/>
    <cellStyle name="Normal 3 21 17" xfId="22861" xr:uid="{2067C558-5AEE-46E7-B4A4-0291F1182096}"/>
    <cellStyle name="Normal 3 21 17 2" xfId="22862" xr:uid="{A041829D-9045-499D-BBE2-03414F2DC96C}"/>
    <cellStyle name="Normal 3 21 17 2 2" xfId="22863" xr:uid="{489BB2CA-F134-461D-932F-CBEAB73A691C}"/>
    <cellStyle name="Normal 3 21 17 2 3" xfId="22864" xr:uid="{19C083CC-3AB8-4035-96A0-D201C26BA9D7}"/>
    <cellStyle name="Normal 3 21 17 3" xfId="22865" xr:uid="{0E262A22-12CD-4F8D-8DAD-D2B92D25E436}"/>
    <cellStyle name="Normal 3 21 17 3 2" xfId="22866" xr:uid="{D4E5C8D0-87B1-4876-95EC-B77021BCE195}"/>
    <cellStyle name="Normal 3 21 17 3 3" xfId="22867" xr:uid="{DC8398ED-589F-4995-A7DB-4D6D87E95B93}"/>
    <cellStyle name="Normal 3 21 17 4" xfId="22868" xr:uid="{FFE6380C-1A9C-479B-9B34-6887F8F9C2DE}"/>
    <cellStyle name="Normal 3 21 17 5" xfId="22869" xr:uid="{2D49EDD3-06B5-4AF0-86E0-61C8B0A221D3}"/>
    <cellStyle name="Normal 3 21 18" xfId="22870" xr:uid="{68A25107-E664-446E-B343-96D6A5449FE9}"/>
    <cellStyle name="Normal 3 21 18 2" xfId="22871" xr:uid="{4AF1EA92-C0A1-4A7E-B1DD-AA6980B51DC8}"/>
    <cellStyle name="Normal 3 21 18 2 2" xfId="22872" xr:uid="{031254FB-96B8-433D-86C5-A08CBEBD8D40}"/>
    <cellStyle name="Normal 3 21 18 2 3" xfId="22873" xr:uid="{94B32FD0-3F87-4B8F-AC49-808F6BE1D876}"/>
    <cellStyle name="Normal 3 21 18 3" xfId="22874" xr:uid="{A8131EFC-BE9A-4556-9640-BC8B5A8F2803}"/>
    <cellStyle name="Normal 3 21 18 3 2" xfId="22875" xr:uid="{6EE08C98-9A66-405B-A9DD-5B6FA02B45F5}"/>
    <cellStyle name="Normal 3 21 18 3 3" xfId="22876" xr:uid="{8EF3918E-8A74-4F02-B04C-68F9A9A0C9B2}"/>
    <cellStyle name="Normal 3 21 18 4" xfId="22877" xr:uid="{35F32801-7EF3-4E3B-9BD1-5583CE141D6A}"/>
    <cellStyle name="Normal 3 21 18 5" xfId="22878" xr:uid="{6A926530-044A-4779-8134-98E9DF45C4FE}"/>
    <cellStyle name="Normal 3 21 19" xfId="22879" xr:uid="{FA7C8544-EB3C-4BFC-8F5E-DD5A97F9972E}"/>
    <cellStyle name="Normal 3 21 19 2" xfId="22880" xr:uid="{2E0A8D9F-9D71-494C-ADA7-3EC6E9361844}"/>
    <cellStyle name="Normal 3 21 19 2 2" xfId="22881" xr:uid="{06A1BD4F-F53F-4624-991E-1CF27B12E3EC}"/>
    <cellStyle name="Normal 3 21 19 2 3" xfId="22882" xr:uid="{54B43181-1ABA-43AF-81F7-85F3DFE1A7EE}"/>
    <cellStyle name="Normal 3 21 19 3" xfId="22883" xr:uid="{53A3D482-C6E8-4CB2-83B7-4B1C47D39DA6}"/>
    <cellStyle name="Normal 3 21 19 3 2" xfId="22884" xr:uid="{2D18019A-9797-4B88-A943-24E89825A0A5}"/>
    <cellStyle name="Normal 3 21 19 3 3" xfId="22885" xr:uid="{8723C473-B4D6-45F9-A349-A6D0E8EAF769}"/>
    <cellStyle name="Normal 3 21 19 4" xfId="22886" xr:uid="{40C22975-BA6A-4CF4-8CD7-9C807C1A6CF9}"/>
    <cellStyle name="Normal 3 21 19 5" xfId="22887" xr:uid="{29FEF49E-5DA4-4C58-9C77-462460B7BE05}"/>
    <cellStyle name="Normal 3 21 2" xfId="22888" xr:uid="{15D8D7E5-6196-4B4F-A280-7D3B7B4AA922}"/>
    <cellStyle name="Normal 3 21 2 2" xfId="22889" xr:uid="{10821B6D-2B7F-4930-A442-93911977B6FE}"/>
    <cellStyle name="Normal 3 21 2 2 2" xfId="22890" xr:uid="{7FFE7156-CC73-4C5C-ADB6-BAB0EBC3D004}"/>
    <cellStyle name="Normal 3 21 2 2 3" xfId="22891" xr:uid="{CD5E314C-1582-401C-B410-0CB683718145}"/>
    <cellStyle name="Normal 3 21 2 3" xfId="22892" xr:uid="{E3EADD6A-9480-4D08-B3FA-17DEB6D98E61}"/>
    <cellStyle name="Normal 3 21 2 3 2" xfId="22893" xr:uid="{602BA23A-60A8-4627-AF90-A71B562A948E}"/>
    <cellStyle name="Normal 3 21 2 3 3" xfId="22894" xr:uid="{C5A88C28-C448-47B9-AF49-AD802BDEF370}"/>
    <cellStyle name="Normal 3 21 2 4" xfId="22895" xr:uid="{08035B2F-23BF-49EF-ABFF-636EB8E1AE57}"/>
    <cellStyle name="Normal 3 21 2 5" xfId="22896" xr:uid="{F8EE3054-9829-48E3-A877-D169DB7466BD}"/>
    <cellStyle name="Normal 3 21 20" xfId="22897" xr:uid="{B9EFFF1E-3292-4C52-BD0A-6D79A9608487}"/>
    <cellStyle name="Normal 3 21 20 2" xfId="22898" xr:uid="{2096A58F-68F9-47AA-A3B8-5672A89C97D1}"/>
    <cellStyle name="Normal 3 21 20 2 2" xfId="22899" xr:uid="{FF7195CF-6CA2-4290-B47D-3B46F9ADDDE0}"/>
    <cellStyle name="Normal 3 21 20 2 3" xfId="22900" xr:uid="{F2C3B1F6-3DC7-4F30-A26B-D01A81302577}"/>
    <cellStyle name="Normal 3 21 20 3" xfId="22901" xr:uid="{131E4C5D-B830-45CE-9BD1-72444CC5B2F6}"/>
    <cellStyle name="Normal 3 21 20 3 2" xfId="22902" xr:uid="{7E1B9885-A83D-4743-B41A-0EE3DC60C183}"/>
    <cellStyle name="Normal 3 21 20 3 3" xfId="22903" xr:uid="{74CBB861-EFB1-41E2-9775-804063C86032}"/>
    <cellStyle name="Normal 3 21 20 4" xfId="22904" xr:uid="{62C961D7-6628-46AD-8AC4-830F09E7E791}"/>
    <cellStyle name="Normal 3 21 20 5" xfId="22905" xr:uid="{F2C4C987-598E-4486-ADDD-C5BF3D666D4A}"/>
    <cellStyle name="Normal 3 21 21" xfId="22906" xr:uid="{A4478193-B460-472F-ABED-EBA6A668B64C}"/>
    <cellStyle name="Normal 3 21 21 2" xfId="22907" xr:uid="{CDF67B4F-C3AA-41C4-B43B-E9D86E9C962C}"/>
    <cellStyle name="Normal 3 21 21 2 2" xfId="22908" xr:uid="{824E881A-8847-4DFC-BB91-23BD86CD31E7}"/>
    <cellStyle name="Normal 3 21 21 2 3" xfId="22909" xr:uid="{97C59E6D-B43E-4872-85E7-D08AD808AA17}"/>
    <cellStyle name="Normal 3 21 21 3" xfId="22910" xr:uid="{C883E6C2-1DB9-456F-90BF-70D9DA7D22DF}"/>
    <cellStyle name="Normal 3 21 21 3 2" xfId="22911" xr:uid="{3CB2DBB0-8909-4D1D-B94B-2850449280A8}"/>
    <cellStyle name="Normal 3 21 21 3 3" xfId="22912" xr:uid="{DE32C0C0-D6FB-4EAE-85F6-222081B23FFE}"/>
    <cellStyle name="Normal 3 21 21 4" xfId="22913" xr:uid="{E8DF6693-55D9-4D44-9495-A655032CBFF1}"/>
    <cellStyle name="Normal 3 21 21 5" xfId="22914" xr:uid="{7A8E5159-F930-4B67-9DD1-F6265DA28F0A}"/>
    <cellStyle name="Normal 3 21 22" xfId="22915" xr:uid="{1255BB04-2DBE-447C-8423-7334078E75B6}"/>
    <cellStyle name="Normal 3 21 22 2" xfId="22916" xr:uid="{98A0AFB8-C329-4ADD-A2A3-ACAF43173E41}"/>
    <cellStyle name="Normal 3 21 22 2 2" xfId="22917" xr:uid="{5378A2FB-24AA-4EE6-AD79-B79EA7057B63}"/>
    <cellStyle name="Normal 3 21 22 2 3" xfId="22918" xr:uid="{A6104A30-246E-4B62-A08C-B6FB3E12508E}"/>
    <cellStyle name="Normal 3 21 22 3" xfId="22919" xr:uid="{9C4A9FE4-9ECD-439D-977F-5806B4B9451C}"/>
    <cellStyle name="Normal 3 21 22 3 2" xfId="22920" xr:uid="{A98A322F-3920-4E5C-A006-07378FF9EA97}"/>
    <cellStyle name="Normal 3 21 22 3 3" xfId="22921" xr:uid="{2D881B04-2652-4AB8-A766-D89F1103F3C4}"/>
    <cellStyle name="Normal 3 21 22 4" xfId="22922" xr:uid="{B5D8F565-CC36-48C8-AC77-913A41143C8E}"/>
    <cellStyle name="Normal 3 21 22 5" xfId="22923" xr:uid="{614AA0D2-7E27-4335-BBFA-02362AAB8083}"/>
    <cellStyle name="Normal 3 21 23" xfId="22924" xr:uid="{0436AE50-33DD-4CE9-98CC-489B5F43281D}"/>
    <cellStyle name="Normal 3 21 23 2" xfId="22925" xr:uid="{6106C898-390E-4EC3-BAF9-D8521C583D9E}"/>
    <cellStyle name="Normal 3 21 23 2 2" xfId="22926" xr:uid="{6C5141AD-1CEA-43BB-8AE9-523795347F58}"/>
    <cellStyle name="Normal 3 21 23 2 3" xfId="22927" xr:uid="{12EA64E6-760A-4B3D-A473-9249CDC4F016}"/>
    <cellStyle name="Normal 3 21 23 3" xfId="22928" xr:uid="{3A05D1A9-45FF-40EE-8C47-F5E3A9162B20}"/>
    <cellStyle name="Normal 3 21 23 3 2" xfId="22929" xr:uid="{9367FF99-6996-4B86-A18D-5996409F8643}"/>
    <cellStyle name="Normal 3 21 23 3 3" xfId="22930" xr:uid="{38207AA2-C904-4640-8DD5-E6B5730F1CFA}"/>
    <cellStyle name="Normal 3 21 23 4" xfId="22931" xr:uid="{2EB27256-14DB-45D2-BAAD-09A14AFA5396}"/>
    <cellStyle name="Normal 3 21 23 5" xfId="22932" xr:uid="{445902A1-750F-4AAC-8373-E0E69E53BFF7}"/>
    <cellStyle name="Normal 3 21 24" xfId="22933" xr:uid="{61FF9275-D798-4C64-9790-993017C817BB}"/>
    <cellStyle name="Normal 3 21 24 2" xfId="22934" xr:uid="{E717DFE7-775D-4D40-9B91-63A7DF3F4A28}"/>
    <cellStyle name="Normal 3 21 24 3" xfId="22935" xr:uid="{B655E680-D4C7-4098-85D2-D8F3E585C83A}"/>
    <cellStyle name="Normal 3 21 25" xfId="22936" xr:uid="{C53989E1-CE05-4AC8-BAC4-96BD7B365BFD}"/>
    <cellStyle name="Normal 3 21 25 2" xfId="22937" xr:uid="{C6E18A07-B072-44D3-9E4B-87134D39AA22}"/>
    <cellStyle name="Normal 3 21 25 3" xfId="22938" xr:uid="{EB85FF52-E5C5-4FF6-952F-45441CF83A5C}"/>
    <cellStyle name="Normal 3 21 26" xfId="22939" xr:uid="{F7BB1968-7055-47BF-AA33-163335538F1C}"/>
    <cellStyle name="Normal 3 21 27" xfId="22940" xr:uid="{37C3B593-7604-4DA0-98BE-B1046F6E16A2}"/>
    <cellStyle name="Normal 3 21 3" xfId="22941" xr:uid="{C29D5DD0-2B6D-4E01-8C4E-F48EECD61F74}"/>
    <cellStyle name="Normal 3 21 3 2" xfId="22942" xr:uid="{F3E07BC5-D6BA-4869-8D99-4BE165B62A11}"/>
    <cellStyle name="Normal 3 21 3 2 2" xfId="22943" xr:uid="{AC416455-8129-4AAA-A00C-FDCA993D17A7}"/>
    <cellStyle name="Normal 3 21 3 2 3" xfId="22944" xr:uid="{FC8C8362-1399-43A9-83B8-1E7B3BB4675D}"/>
    <cellStyle name="Normal 3 21 3 3" xfId="22945" xr:uid="{74A882AF-0972-4662-A75C-4DD46B312BA8}"/>
    <cellStyle name="Normal 3 21 3 3 2" xfId="22946" xr:uid="{06E96F9D-8B75-43FD-AD6D-BDC7D5439218}"/>
    <cellStyle name="Normal 3 21 3 3 3" xfId="22947" xr:uid="{B995771B-D4B5-4ADB-806F-8890D8F17363}"/>
    <cellStyle name="Normal 3 21 3 4" xfId="22948" xr:uid="{3400CED5-F659-4749-99D3-996A79A5D62A}"/>
    <cellStyle name="Normal 3 21 3 5" xfId="22949" xr:uid="{13335850-E280-41C7-A2DB-323437136A05}"/>
    <cellStyle name="Normal 3 21 4" xfId="22950" xr:uid="{7E66EC32-229A-4813-92C8-C4C8E18615B2}"/>
    <cellStyle name="Normal 3 21 4 2" xfId="22951" xr:uid="{BC1705DF-6487-460B-A35F-B100344B0E3F}"/>
    <cellStyle name="Normal 3 21 4 2 2" xfId="22952" xr:uid="{072A9522-5807-4E1D-9DB8-45D2BBE7D285}"/>
    <cellStyle name="Normal 3 21 4 2 3" xfId="22953" xr:uid="{9A1611B0-0629-492A-93AE-4D5D8848CE09}"/>
    <cellStyle name="Normal 3 21 4 3" xfId="22954" xr:uid="{FC6F6A0A-D828-4C51-90CE-3AEA40E9CB38}"/>
    <cellStyle name="Normal 3 21 4 3 2" xfId="22955" xr:uid="{8620387B-15AC-49CF-9E91-6DEB1C42B430}"/>
    <cellStyle name="Normal 3 21 4 3 3" xfId="22956" xr:uid="{1F0166AE-C35E-49E9-8507-C156757BAEBC}"/>
    <cellStyle name="Normal 3 21 4 4" xfId="22957" xr:uid="{2E0B9590-DA32-4E47-B8D8-C386A0338786}"/>
    <cellStyle name="Normal 3 21 4 5" xfId="22958" xr:uid="{6EFCCDDF-B61F-4DD4-A95F-1B53341E6DF8}"/>
    <cellStyle name="Normal 3 21 5" xfId="22959" xr:uid="{503845F7-EE44-4CD4-AC26-3C1579AF03A7}"/>
    <cellStyle name="Normal 3 21 5 2" xfId="22960" xr:uid="{05BA8B34-9A27-4C58-87B3-755A2B500E2E}"/>
    <cellStyle name="Normal 3 21 5 2 2" xfId="22961" xr:uid="{1613CB6A-992C-4FD8-A440-90ED0EDFC494}"/>
    <cellStyle name="Normal 3 21 5 2 3" xfId="22962" xr:uid="{61C3E3AE-2338-4F38-AA98-AC6772216EBB}"/>
    <cellStyle name="Normal 3 21 5 3" xfId="22963" xr:uid="{4C901293-D616-4DD4-B68D-1400008BACF2}"/>
    <cellStyle name="Normal 3 21 5 3 2" xfId="22964" xr:uid="{2769DD70-5A44-4F68-A985-3EF7AD08D2B2}"/>
    <cellStyle name="Normal 3 21 5 3 3" xfId="22965" xr:uid="{625AB9E1-37D7-418C-B5B4-61D29947B289}"/>
    <cellStyle name="Normal 3 21 5 4" xfId="22966" xr:uid="{AB696936-992D-465F-8E16-558A083CEED0}"/>
    <cellStyle name="Normal 3 21 5 5" xfId="22967" xr:uid="{08C58E14-CC91-458F-AF81-0FD75BAB20BF}"/>
    <cellStyle name="Normal 3 21 6" xfId="22968" xr:uid="{CA7F655C-D8C9-4F7F-BE07-E9963439E806}"/>
    <cellStyle name="Normal 3 21 6 2" xfId="22969" xr:uid="{FBE2832C-B88E-47DA-BFCA-AF2874EC419A}"/>
    <cellStyle name="Normal 3 21 6 2 2" xfId="22970" xr:uid="{2630362B-DE71-4763-97BA-EC1E7A37C25C}"/>
    <cellStyle name="Normal 3 21 6 2 3" xfId="22971" xr:uid="{D94A7EDD-3098-4820-A4D2-599D2373046B}"/>
    <cellStyle name="Normal 3 21 6 3" xfId="22972" xr:uid="{0AD6CF88-B069-4181-853A-90F0F46E7545}"/>
    <cellStyle name="Normal 3 21 6 3 2" xfId="22973" xr:uid="{79138195-C498-4D7E-B654-9172CAC73231}"/>
    <cellStyle name="Normal 3 21 6 3 3" xfId="22974" xr:uid="{471DFE54-9E53-4C3D-92CF-87EEC55DDF03}"/>
    <cellStyle name="Normal 3 21 6 4" xfId="22975" xr:uid="{37A6F0A0-505C-4179-9E2F-DE0130FA69C2}"/>
    <cellStyle name="Normal 3 21 6 5" xfId="22976" xr:uid="{AEA4C82E-47F4-45D3-954F-17AB81AE9E16}"/>
    <cellStyle name="Normal 3 21 7" xfId="22977" xr:uid="{EABFBFE4-AED5-4B92-8DC4-7207487BDE39}"/>
    <cellStyle name="Normal 3 21 7 2" xfId="22978" xr:uid="{747CF148-3E71-483F-92C5-A1F59F971026}"/>
    <cellStyle name="Normal 3 21 7 2 2" xfId="22979" xr:uid="{07A7E833-95E1-46FF-BCC8-E63FD8869249}"/>
    <cellStyle name="Normal 3 21 7 2 3" xfId="22980" xr:uid="{B3080406-BD12-4762-8AA2-E3DCB718FC39}"/>
    <cellStyle name="Normal 3 21 7 3" xfId="22981" xr:uid="{47938597-176A-4527-8223-AC85275B5DE2}"/>
    <cellStyle name="Normal 3 21 7 3 2" xfId="22982" xr:uid="{5D8064FD-81DB-4DD4-898E-3E8072BF5843}"/>
    <cellStyle name="Normal 3 21 7 3 3" xfId="22983" xr:uid="{E6420ACF-6C0E-41AD-9A4F-80D4D642E15C}"/>
    <cellStyle name="Normal 3 21 7 4" xfId="22984" xr:uid="{8E350721-782F-4BE6-B381-49BD0F9ABCB6}"/>
    <cellStyle name="Normal 3 21 7 5" xfId="22985" xr:uid="{B3F8BDAB-CB47-4F74-AC79-AF9C2BEE4109}"/>
    <cellStyle name="Normal 3 21 8" xfId="22986" xr:uid="{DC58F942-6E50-4B20-8C1C-FBFE0EB9A32F}"/>
    <cellStyle name="Normal 3 21 8 2" xfId="22987" xr:uid="{76DF18EE-B46B-4668-ACDC-D005986DE8A1}"/>
    <cellStyle name="Normal 3 21 8 2 2" xfId="22988" xr:uid="{3FB547C1-A0CF-46F3-9A26-75EFAC899389}"/>
    <cellStyle name="Normal 3 21 8 2 3" xfId="22989" xr:uid="{53D6B878-7413-4FC3-8D78-A8C343472335}"/>
    <cellStyle name="Normal 3 21 8 3" xfId="22990" xr:uid="{F1C28D0E-B271-4690-B2F7-7CEBF5F7CDF2}"/>
    <cellStyle name="Normal 3 21 8 3 2" xfId="22991" xr:uid="{4F13FA1A-614C-41B4-8A7D-37DB3FA33D3B}"/>
    <cellStyle name="Normal 3 21 8 3 3" xfId="22992" xr:uid="{45ECA91F-CBC3-41D3-8143-8F4356F23701}"/>
    <cellStyle name="Normal 3 21 8 4" xfId="22993" xr:uid="{3CB9C7B7-D185-4700-BBA2-C2F719776F7C}"/>
    <cellStyle name="Normal 3 21 8 5" xfId="22994" xr:uid="{E660411C-0CB5-4FA0-B380-A3B01F010BA4}"/>
    <cellStyle name="Normal 3 21 9" xfId="22995" xr:uid="{3A6FCDD6-AC36-4454-8EC8-16C14848581C}"/>
    <cellStyle name="Normal 3 21 9 2" xfId="22996" xr:uid="{06B7DD0B-BD92-4E15-A35E-A8B3DC5D2C80}"/>
    <cellStyle name="Normal 3 21 9 2 2" xfId="22997" xr:uid="{C810552B-D0DA-446A-BB26-9E0DC84D6555}"/>
    <cellStyle name="Normal 3 21 9 2 3" xfId="22998" xr:uid="{52804952-D048-443A-A9D0-AB92CA3039BC}"/>
    <cellStyle name="Normal 3 21 9 3" xfId="22999" xr:uid="{FF3A3876-9E88-4CAE-B163-9273BC05E410}"/>
    <cellStyle name="Normal 3 21 9 3 2" xfId="23000" xr:uid="{44ADB014-4F52-44F6-8178-7F732F70E643}"/>
    <cellStyle name="Normal 3 21 9 3 3" xfId="23001" xr:uid="{73244C6E-2F72-4AFB-B1FE-96B848CBE8A7}"/>
    <cellStyle name="Normal 3 21 9 4" xfId="23002" xr:uid="{40BDECC5-AAE4-4C4E-8079-4F02A220E04A}"/>
    <cellStyle name="Normal 3 21 9 5" xfId="23003" xr:uid="{CD36A176-F08F-48D5-A682-CDF5512FBD11}"/>
    <cellStyle name="Normal 3 22" xfId="23004" xr:uid="{E021BEEE-3366-4153-A66D-9C84C2FEFA73}"/>
    <cellStyle name="Normal 3 22 10" xfId="23005" xr:uid="{233AF1A2-B597-4237-9094-5D1F84A62F70}"/>
    <cellStyle name="Normal 3 22 10 2" xfId="23006" xr:uid="{87ABCA89-D727-40C3-91F7-367E7529CEBB}"/>
    <cellStyle name="Normal 3 22 10 2 2" xfId="23007" xr:uid="{0223ED89-232F-4D0A-9775-A231055CB826}"/>
    <cellStyle name="Normal 3 22 10 2 3" xfId="23008" xr:uid="{7DB87BFB-0A0B-492D-8638-4A45FDD832EB}"/>
    <cellStyle name="Normal 3 22 10 3" xfId="23009" xr:uid="{53582277-1EC4-4AF6-B709-F1B805898679}"/>
    <cellStyle name="Normal 3 22 10 3 2" xfId="23010" xr:uid="{4142006D-975C-4751-A1BB-3248C9A5A5BE}"/>
    <cellStyle name="Normal 3 22 10 3 3" xfId="23011" xr:uid="{811F343F-24A9-4D84-BD25-7AE5874C5341}"/>
    <cellStyle name="Normal 3 22 10 4" xfId="23012" xr:uid="{A746D3D1-7A0D-4961-9DD5-1D49232BEDEB}"/>
    <cellStyle name="Normal 3 22 10 5" xfId="23013" xr:uid="{626EE9D1-29B7-471A-91F0-5EBD26961DD0}"/>
    <cellStyle name="Normal 3 22 11" xfId="23014" xr:uid="{3DF0D108-8E33-4968-A54E-9F6EAD8A3109}"/>
    <cellStyle name="Normal 3 22 11 2" xfId="23015" xr:uid="{67226041-8317-4CFB-AC6D-B2B5051085CE}"/>
    <cellStyle name="Normal 3 22 11 2 2" xfId="23016" xr:uid="{99353976-1B7F-414D-A9A2-D9864E4B5001}"/>
    <cellStyle name="Normal 3 22 11 2 3" xfId="23017" xr:uid="{4F6CAF6A-CBB5-4A0D-9713-81BEFA00F0DE}"/>
    <cellStyle name="Normal 3 22 11 3" xfId="23018" xr:uid="{172ED5AA-1DE1-49F6-8299-028E7969CCF8}"/>
    <cellStyle name="Normal 3 22 11 3 2" xfId="23019" xr:uid="{C3D2CCD0-ED0E-416B-B8B0-E582AA4F9451}"/>
    <cellStyle name="Normal 3 22 11 3 3" xfId="23020" xr:uid="{DB697454-0129-40B5-83FF-0CE019458BBF}"/>
    <cellStyle name="Normal 3 22 11 4" xfId="23021" xr:uid="{5645955B-F371-48AE-B811-98D2B3CCE168}"/>
    <cellStyle name="Normal 3 22 11 5" xfId="23022" xr:uid="{989D84BC-2091-47A6-A71F-01FD9FC07120}"/>
    <cellStyle name="Normal 3 22 12" xfId="23023" xr:uid="{DD70E079-D16E-4FF3-9F59-16318FCFB90E}"/>
    <cellStyle name="Normal 3 22 12 2" xfId="23024" xr:uid="{B122D4C7-B4E9-4065-9ABB-3D173FD6E488}"/>
    <cellStyle name="Normal 3 22 12 2 2" xfId="23025" xr:uid="{57C4C2D6-F719-4551-B01D-E88387514E7D}"/>
    <cellStyle name="Normal 3 22 12 2 3" xfId="23026" xr:uid="{17794620-FCE7-451D-876C-A65A0DDD42FB}"/>
    <cellStyle name="Normal 3 22 12 3" xfId="23027" xr:uid="{8CE66C5A-DF08-4687-A411-0B989AC14CFB}"/>
    <cellStyle name="Normal 3 22 12 3 2" xfId="23028" xr:uid="{EA092D31-84EB-43D9-849A-3E9BB7C19ECE}"/>
    <cellStyle name="Normal 3 22 12 3 3" xfId="23029" xr:uid="{7A4079ED-A02F-40AD-A7E3-082AD17D2AE0}"/>
    <cellStyle name="Normal 3 22 12 4" xfId="23030" xr:uid="{D72CCE13-6C56-42E2-8260-B5A93CF8DC0E}"/>
    <cellStyle name="Normal 3 22 12 5" xfId="23031" xr:uid="{26692EEE-1DE1-43FA-835C-EABC43C33804}"/>
    <cellStyle name="Normal 3 22 13" xfId="23032" xr:uid="{8BD6E23E-D89C-45BA-B383-A6FD5F17B00F}"/>
    <cellStyle name="Normal 3 22 13 2" xfId="23033" xr:uid="{CABBF9AA-CAAC-46F7-B5E6-BCE49F60A9CE}"/>
    <cellStyle name="Normal 3 22 13 2 2" xfId="23034" xr:uid="{38A0449C-71C6-4302-809B-98BA8817ECFD}"/>
    <cellStyle name="Normal 3 22 13 2 3" xfId="23035" xr:uid="{FB83C886-35A7-41E6-92AE-A6DD6BC987DC}"/>
    <cellStyle name="Normal 3 22 13 3" xfId="23036" xr:uid="{0FDE9000-3063-464C-9312-B04B4DE6CD55}"/>
    <cellStyle name="Normal 3 22 13 3 2" xfId="23037" xr:uid="{F2D78E28-83AF-4090-8958-3E128BBB0271}"/>
    <cellStyle name="Normal 3 22 13 3 3" xfId="23038" xr:uid="{67076EB0-37D5-4910-9C12-F75129D2159D}"/>
    <cellStyle name="Normal 3 22 13 4" xfId="23039" xr:uid="{8AF01E3F-A975-4361-B00F-96D81DF1D784}"/>
    <cellStyle name="Normal 3 22 13 5" xfId="23040" xr:uid="{B7267973-3C5C-4056-9F01-8EB1F481446E}"/>
    <cellStyle name="Normal 3 22 14" xfId="23041" xr:uid="{AFC25E72-2ABA-402E-A289-7771EE8F076D}"/>
    <cellStyle name="Normal 3 22 14 2" xfId="23042" xr:uid="{4B47ADE0-CF70-46CC-89EB-EA8686978662}"/>
    <cellStyle name="Normal 3 22 14 2 2" xfId="23043" xr:uid="{CC8691D1-6970-419A-84AB-7B6254FA3601}"/>
    <cellStyle name="Normal 3 22 14 2 3" xfId="23044" xr:uid="{09D891C9-E237-4FCB-927C-C75C2707DF71}"/>
    <cellStyle name="Normal 3 22 14 3" xfId="23045" xr:uid="{F451D84A-7C15-4D6E-A518-FEE09CF8EA65}"/>
    <cellStyle name="Normal 3 22 14 3 2" xfId="23046" xr:uid="{930C8C5F-6638-4C47-B314-3D7D6354C234}"/>
    <cellStyle name="Normal 3 22 14 3 3" xfId="23047" xr:uid="{71A24653-1B0B-458A-9C0E-B9090F65881D}"/>
    <cellStyle name="Normal 3 22 14 4" xfId="23048" xr:uid="{49D05ED3-05BB-483D-80F2-4B1509917EC6}"/>
    <cellStyle name="Normal 3 22 14 5" xfId="23049" xr:uid="{BD588E88-F21F-41EB-B79B-207691297C11}"/>
    <cellStyle name="Normal 3 22 15" xfId="23050" xr:uid="{67D881C0-8F67-48C7-A8F3-029588CDF63E}"/>
    <cellStyle name="Normal 3 22 15 2" xfId="23051" xr:uid="{8990FA40-57B9-4161-9701-E98DB01B8A97}"/>
    <cellStyle name="Normal 3 22 15 2 2" xfId="23052" xr:uid="{AF90C637-D74D-442F-8940-4A079C225FE9}"/>
    <cellStyle name="Normal 3 22 15 2 3" xfId="23053" xr:uid="{ACC8BEC0-CA75-4292-80D8-B7D8FA9961AC}"/>
    <cellStyle name="Normal 3 22 15 3" xfId="23054" xr:uid="{EC64129D-B1FA-4702-8DEB-5AE36FBA6744}"/>
    <cellStyle name="Normal 3 22 15 3 2" xfId="23055" xr:uid="{048BF466-A89A-4FBD-B625-38E3B2DFB421}"/>
    <cellStyle name="Normal 3 22 15 3 3" xfId="23056" xr:uid="{ED3B0300-4FA1-4ECD-A76D-87A986950AD8}"/>
    <cellStyle name="Normal 3 22 15 4" xfId="23057" xr:uid="{5064D629-6229-4712-A964-C284CEA22CDF}"/>
    <cellStyle name="Normal 3 22 15 5" xfId="23058" xr:uid="{768701E9-8383-437A-B83A-BC852D0DA84A}"/>
    <cellStyle name="Normal 3 22 16" xfId="23059" xr:uid="{257559ED-437C-4378-8A3D-CA74AD582C44}"/>
    <cellStyle name="Normal 3 22 16 2" xfId="23060" xr:uid="{3C614D17-3E7C-4A83-AACA-702CAAA22D51}"/>
    <cellStyle name="Normal 3 22 16 2 2" xfId="23061" xr:uid="{70BF9301-FEB0-40BD-8B60-715073822F1F}"/>
    <cellStyle name="Normal 3 22 16 2 3" xfId="23062" xr:uid="{3F00C2B9-D177-4E5C-A2B1-AD3E75202C1B}"/>
    <cellStyle name="Normal 3 22 16 3" xfId="23063" xr:uid="{90BAB3D9-FC5A-470F-B803-2A36FF1F7E5C}"/>
    <cellStyle name="Normal 3 22 16 3 2" xfId="23064" xr:uid="{C9139DB8-D56C-41C4-A94A-5C86BF1E020A}"/>
    <cellStyle name="Normal 3 22 16 3 3" xfId="23065" xr:uid="{F1414C43-78D4-4F9C-B5D8-CDD655C0D062}"/>
    <cellStyle name="Normal 3 22 16 4" xfId="23066" xr:uid="{4359E1EF-BFBF-4CA5-A60F-4A4EF4901018}"/>
    <cellStyle name="Normal 3 22 16 5" xfId="23067" xr:uid="{E18EA7BF-686E-4741-A52A-17EA12353893}"/>
    <cellStyle name="Normal 3 22 17" xfId="23068" xr:uid="{794CDCAC-A0B3-47CF-925F-6D87DCE5E780}"/>
    <cellStyle name="Normal 3 22 17 2" xfId="23069" xr:uid="{812C5B2C-B332-41A3-841B-B8C6B48BCFAB}"/>
    <cellStyle name="Normal 3 22 17 2 2" xfId="23070" xr:uid="{0751D8BD-3A9E-43AC-9072-9F706AEBD275}"/>
    <cellStyle name="Normal 3 22 17 2 3" xfId="23071" xr:uid="{7D476B7F-4386-4B1F-8587-8D096316755A}"/>
    <cellStyle name="Normal 3 22 17 3" xfId="23072" xr:uid="{C74D9EB1-4788-49EC-840E-2C4DBB2AB70B}"/>
    <cellStyle name="Normal 3 22 17 3 2" xfId="23073" xr:uid="{D064206C-34B2-4B3B-B2E9-86C396F87BB4}"/>
    <cellStyle name="Normal 3 22 17 3 3" xfId="23074" xr:uid="{DF7866E6-D4B8-4A62-89F9-038F3AE615F3}"/>
    <cellStyle name="Normal 3 22 17 4" xfId="23075" xr:uid="{42F43C4F-E9B7-49D3-A71E-636933800BA6}"/>
    <cellStyle name="Normal 3 22 17 5" xfId="23076" xr:uid="{B81D4814-DBCD-423D-AAF9-C306CA839405}"/>
    <cellStyle name="Normal 3 22 18" xfId="23077" xr:uid="{73AD3905-9A90-4080-8F2D-26E7E416C07C}"/>
    <cellStyle name="Normal 3 22 18 2" xfId="23078" xr:uid="{420A4D80-D240-41A4-B3AD-0CCD9589FE33}"/>
    <cellStyle name="Normal 3 22 18 2 2" xfId="23079" xr:uid="{A9E687E3-F109-4815-9EC8-1BAC009043A2}"/>
    <cellStyle name="Normal 3 22 18 2 3" xfId="23080" xr:uid="{5E90C873-2F6B-4A9C-8B6C-3D64EAFA8F6F}"/>
    <cellStyle name="Normal 3 22 18 3" xfId="23081" xr:uid="{011267A9-10DB-4331-8465-DEE6FEFEB389}"/>
    <cellStyle name="Normal 3 22 18 3 2" xfId="23082" xr:uid="{172A9CC8-5980-4CE3-B0E6-95C6A2DF5ADF}"/>
    <cellStyle name="Normal 3 22 18 3 3" xfId="23083" xr:uid="{9478752F-3420-4D7D-9B41-FA2013FB862D}"/>
    <cellStyle name="Normal 3 22 18 4" xfId="23084" xr:uid="{5A352E57-559D-4183-B40D-44EC22A397BE}"/>
    <cellStyle name="Normal 3 22 18 5" xfId="23085" xr:uid="{C7E78F72-BED6-4F23-B81A-CB6DD4C94978}"/>
    <cellStyle name="Normal 3 22 19" xfId="23086" xr:uid="{60A3022E-23FA-43BC-9D16-E955D6AD7131}"/>
    <cellStyle name="Normal 3 22 19 2" xfId="23087" xr:uid="{F6AEE2B9-BC36-4DFB-B089-F6DB9E57A6E5}"/>
    <cellStyle name="Normal 3 22 19 2 2" xfId="23088" xr:uid="{FB1A987B-9462-47F0-BEBB-AF44A11F6AE8}"/>
    <cellStyle name="Normal 3 22 19 2 3" xfId="23089" xr:uid="{E3CF3800-024C-4A37-814E-29B7F689C2E0}"/>
    <cellStyle name="Normal 3 22 19 3" xfId="23090" xr:uid="{EF1A3D63-E3E8-46E7-95EF-E16148B26DA7}"/>
    <cellStyle name="Normal 3 22 19 3 2" xfId="23091" xr:uid="{77B393B7-83D6-4B4B-9528-BDA4C83C416E}"/>
    <cellStyle name="Normal 3 22 19 3 3" xfId="23092" xr:uid="{60DABD0F-6B58-4A6F-B77D-29E6DE9E50ED}"/>
    <cellStyle name="Normal 3 22 19 4" xfId="23093" xr:uid="{6CA8396F-AC41-4251-941E-0C430D0D55C4}"/>
    <cellStyle name="Normal 3 22 19 5" xfId="23094" xr:uid="{5B1881BB-941C-47ED-838E-CFF558EE5D9E}"/>
    <cellStyle name="Normal 3 22 2" xfId="23095" xr:uid="{3BE84540-ABFD-4114-A67D-825F6755B161}"/>
    <cellStyle name="Normal 3 22 2 2" xfId="23096" xr:uid="{DA77FD31-8F4A-47E9-BD91-1E3BAD9BFA85}"/>
    <cellStyle name="Normal 3 22 2 2 2" xfId="23097" xr:uid="{718EFD26-4372-4C62-874C-0A07914098B6}"/>
    <cellStyle name="Normal 3 22 2 2 3" xfId="23098" xr:uid="{5ABE7B92-F688-44F7-9626-38C0E40B14F7}"/>
    <cellStyle name="Normal 3 22 2 3" xfId="23099" xr:uid="{D1155B5E-B7D6-47BB-95E1-02FE7BDD6777}"/>
    <cellStyle name="Normal 3 22 2 3 2" xfId="23100" xr:uid="{040E83D4-CB0D-42BE-9732-EA947FDDB7D2}"/>
    <cellStyle name="Normal 3 22 2 3 3" xfId="23101" xr:uid="{3F798479-F391-46E7-8422-4F2B9B1D99FD}"/>
    <cellStyle name="Normal 3 22 2 4" xfId="23102" xr:uid="{F55A334D-17C9-474E-AD63-6CC04E0F61D7}"/>
    <cellStyle name="Normal 3 22 2 5" xfId="23103" xr:uid="{E769F06F-8D80-42DE-9D70-7962FBB618DC}"/>
    <cellStyle name="Normal 3 22 20" xfId="23104" xr:uid="{F7B32EF7-0060-4D7D-9D97-0671286E1C10}"/>
    <cellStyle name="Normal 3 22 20 2" xfId="23105" xr:uid="{8B331F71-8F84-4AEC-9C9A-81193997CAFE}"/>
    <cellStyle name="Normal 3 22 20 2 2" xfId="23106" xr:uid="{DC9C4F79-EE53-4563-849C-A1DBB17BFBC3}"/>
    <cellStyle name="Normal 3 22 20 2 3" xfId="23107" xr:uid="{3B173AE5-8159-417F-8459-E2F2BD065EA1}"/>
    <cellStyle name="Normal 3 22 20 3" xfId="23108" xr:uid="{F18E1B85-81F0-46BF-A9A0-57AA47BC381E}"/>
    <cellStyle name="Normal 3 22 20 3 2" xfId="23109" xr:uid="{E154D5AB-E52A-40DD-9C6E-5768A641A6C4}"/>
    <cellStyle name="Normal 3 22 20 3 3" xfId="23110" xr:uid="{680A63C6-6301-4E2C-99C8-940200C34C8C}"/>
    <cellStyle name="Normal 3 22 20 4" xfId="23111" xr:uid="{33FAC4A2-5819-4C82-A023-C17737D5BE74}"/>
    <cellStyle name="Normal 3 22 20 5" xfId="23112" xr:uid="{52028B7D-8F61-4888-B0D7-BDB24756F019}"/>
    <cellStyle name="Normal 3 22 21" xfId="23113" xr:uid="{368F7754-E2D4-4506-9F7D-36ACF5D52033}"/>
    <cellStyle name="Normal 3 22 21 2" xfId="23114" xr:uid="{774AA839-4362-4ACF-96EA-FC07C92DDDB8}"/>
    <cellStyle name="Normal 3 22 21 2 2" xfId="23115" xr:uid="{5A039573-6826-4775-AC1F-EF6827AB4B7B}"/>
    <cellStyle name="Normal 3 22 21 2 3" xfId="23116" xr:uid="{DC70EBC8-A7D7-4DED-902F-9B3F3E08762E}"/>
    <cellStyle name="Normal 3 22 21 3" xfId="23117" xr:uid="{F02F3934-ED20-405F-8E72-D852CB9512B2}"/>
    <cellStyle name="Normal 3 22 21 3 2" xfId="23118" xr:uid="{1ACCE092-E17D-43B6-8BEA-74AA8080B523}"/>
    <cellStyle name="Normal 3 22 21 3 3" xfId="23119" xr:uid="{4EB1683B-639A-4B34-A113-430C6D1A0B22}"/>
    <cellStyle name="Normal 3 22 21 4" xfId="23120" xr:uid="{CF431380-43BE-4791-9AC9-D83F00DB8A52}"/>
    <cellStyle name="Normal 3 22 21 5" xfId="23121" xr:uid="{FB34F30F-2C50-4440-B41A-27225B062E69}"/>
    <cellStyle name="Normal 3 22 22" xfId="23122" xr:uid="{835C30F7-4740-43FF-ADF6-D093BD7496AC}"/>
    <cellStyle name="Normal 3 22 22 2" xfId="23123" xr:uid="{043C5774-40D6-4CF5-AB07-F92610F76F88}"/>
    <cellStyle name="Normal 3 22 22 2 2" xfId="23124" xr:uid="{10B6868F-8D83-406F-BD65-20DB48187C8D}"/>
    <cellStyle name="Normal 3 22 22 2 3" xfId="23125" xr:uid="{A966A06D-74F1-4487-A291-4129116FAB82}"/>
    <cellStyle name="Normal 3 22 22 3" xfId="23126" xr:uid="{E4AEA5CC-AE78-4378-8610-DE111A789980}"/>
    <cellStyle name="Normal 3 22 22 3 2" xfId="23127" xr:uid="{781B30EC-A426-47AA-A7E6-39A4A5610294}"/>
    <cellStyle name="Normal 3 22 22 3 3" xfId="23128" xr:uid="{614B1B75-C31A-4388-B474-79D8F645173C}"/>
    <cellStyle name="Normal 3 22 22 4" xfId="23129" xr:uid="{BDF6D642-4E06-4FF2-BC88-FD893D414EDE}"/>
    <cellStyle name="Normal 3 22 22 5" xfId="23130" xr:uid="{F891BE34-1DDA-455B-A8FE-460B4FE12C02}"/>
    <cellStyle name="Normal 3 22 23" xfId="23131" xr:uid="{057F4AC4-91DF-4871-9642-C540A90EBFBC}"/>
    <cellStyle name="Normal 3 22 23 2" xfId="23132" xr:uid="{7D3FFB8D-B2A8-4188-950A-08634DCB2AC5}"/>
    <cellStyle name="Normal 3 22 23 2 2" xfId="23133" xr:uid="{A38DCDF5-14BD-47F6-940D-44527602405C}"/>
    <cellStyle name="Normal 3 22 23 2 3" xfId="23134" xr:uid="{6C84DA4D-8016-4FA0-A085-7715F14575C2}"/>
    <cellStyle name="Normal 3 22 23 3" xfId="23135" xr:uid="{13C21A9B-0476-4717-A494-518D873CE86A}"/>
    <cellStyle name="Normal 3 22 23 3 2" xfId="23136" xr:uid="{7678505B-7488-4AA5-8D35-9DF5CAF18E52}"/>
    <cellStyle name="Normal 3 22 23 3 3" xfId="23137" xr:uid="{A790A25D-07CF-4C06-A72C-72133AE65AD0}"/>
    <cellStyle name="Normal 3 22 23 4" xfId="23138" xr:uid="{67C4657D-C75F-41DB-BE39-035B4F7AE971}"/>
    <cellStyle name="Normal 3 22 23 5" xfId="23139" xr:uid="{A5037273-2B5C-4F78-B99A-52A60F1CA18F}"/>
    <cellStyle name="Normal 3 22 24" xfId="23140" xr:uid="{84E680B6-F43D-4295-9B29-6522EA71B2D9}"/>
    <cellStyle name="Normal 3 22 24 2" xfId="23141" xr:uid="{E1EBE382-6074-4024-BA1F-D7D801A2F178}"/>
    <cellStyle name="Normal 3 22 24 3" xfId="23142" xr:uid="{5DD0DEFA-3DB1-490A-9968-76B65FE14F63}"/>
    <cellStyle name="Normal 3 22 25" xfId="23143" xr:uid="{70B89C2F-55AC-4E38-ADD0-30A3B416E7C1}"/>
    <cellStyle name="Normal 3 22 25 2" xfId="23144" xr:uid="{8415941A-8E9B-4C33-8B58-9B23AB0B3454}"/>
    <cellStyle name="Normal 3 22 25 3" xfId="23145" xr:uid="{E53EEF69-5713-46E9-A4CD-61C438DC8975}"/>
    <cellStyle name="Normal 3 22 26" xfId="23146" xr:uid="{D7F647D3-2A30-42AE-A147-B88F82712FFD}"/>
    <cellStyle name="Normal 3 22 27" xfId="23147" xr:uid="{C34BD825-EACE-493D-9509-8DA241F43396}"/>
    <cellStyle name="Normal 3 22 3" xfId="23148" xr:uid="{6B75C026-2337-4136-8F8C-7E7636383917}"/>
    <cellStyle name="Normal 3 22 3 2" xfId="23149" xr:uid="{0EAEBFC1-9B59-4D20-8319-CBEF9F2E946A}"/>
    <cellStyle name="Normal 3 22 3 2 2" xfId="23150" xr:uid="{BEDBC537-341A-4001-85DE-13C4C3BC2224}"/>
    <cellStyle name="Normal 3 22 3 2 3" xfId="23151" xr:uid="{F8714C92-CA87-4AF3-84D7-C2546BB878CA}"/>
    <cellStyle name="Normal 3 22 3 3" xfId="23152" xr:uid="{B431D47E-E3C2-409E-B4C3-D45174E248B1}"/>
    <cellStyle name="Normal 3 22 3 3 2" xfId="23153" xr:uid="{F6D34207-DAE9-4C68-B886-309C0E45C9F9}"/>
    <cellStyle name="Normal 3 22 3 3 3" xfId="23154" xr:uid="{625CE252-6574-4928-8498-D17AB761627F}"/>
    <cellStyle name="Normal 3 22 3 4" xfId="23155" xr:uid="{5309C2F7-0137-4686-81AF-ED6903B8B2C6}"/>
    <cellStyle name="Normal 3 22 3 5" xfId="23156" xr:uid="{B1EA7D95-F156-47AC-AEA4-EE906C4AA6D5}"/>
    <cellStyle name="Normal 3 22 4" xfId="23157" xr:uid="{78222065-97C1-4F6C-B48D-B5ECE2718B67}"/>
    <cellStyle name="Normal 3 22 4 2" xfId="23158" xr:uid="{515A9BA5-9AA7-41E1-A416-E945F7702110}"/>
    <cellStyle name="Normal 3 22 4 2 2" xfId="23159" xr:uid="{F0BC1855-22A7-4165-B0B6-DC27709495FE}"/>
    <cellStyle name="Normal 3 22 4 2 3" xfId="23160" xr:uid="{D00565A4-AD1F-4D0C-A123-968BEAEF6510}"/>
    <cellStyle name="Normal 3 22 4 3" xfId="23161" xr:uid="{1A4EE199-0A5C-4E70-856E-1E4E1544A871}"/>
    <cellStyle name="Normal 3 22 4 3 2" xfId="23162" xr:uid="{FF732B2C-22D6-4B70-BAEB-CEB19B2DD81E}"/>
    <cellStyle name="Normal 3 22 4 3 3" xfId="23163" xr:uid="{097C7CB7-C625-435B-BCF8-4D04CA1A2932}"/>
    <cellStyle name="Normal 3 22 4 4" xfId="23164" xr:uid="{B981D71A-4779-4D93-BDC9-6B28B0A0BDB1}"/>
    <cellStyle name="Normal 3 22 4 5" xfId="23165" xr:uid="{7B2423AA-29D8-4771-A245-960CB16F8A0E}"/>
    <cellStyle name="Normal 3 22 5" xfId="23166" xr:uid="{4F76A6DB-B375-4764-9102-606D34C83DF3}"/>
    <cellStyle name="Normal 3 22 5 2" xfId="23167" xr:uid="{47894920-94B9-4806-98E0-985037CE2977}"/>
    <cellStyle name="Normal 3 22 5 2 2" xfId="23168" xr:uid="{3099485A-81E8-4B75-A063-C70918705E06}"/>
    <cellStyle name="Normal 3 22 5 2 3" xfId="23169" xr:uid="{630157B4-569F-4D2C-98EC-8CF4016A88FB}"/>
    <cellStyle name="Normal 3 22 5 3" xfId="23170" xr:uid="{094DB07D-1F54-40E5-ACC9-AE5F7122D59A}"/>
    <cellStyle name="Normal 3 22 5 3 2" xfId="23171" xr:uid="{C692635A-1500-4DB7-825A-72BEEFDDAA48}"/>
    <cellStyle name="Normal 3 22 5 3 3" xfId="23172" xr:uid="{5A5853DF-1561-42F1-8F1E-A738C8F21FAF}"/>
    <cellStyle name="Normal 3 22 5 4" xfId="23173" xr:uid="{9F41C87A-FC3F-433F-8D00-27258266924A}"/>
    <cellStyle name="Normal 3 22 5 5" xfId="23174" xr:uid="{9A00664C-EE0E-4AC1-802E-FFC612DE64CC}"/>
    <cellStyle name="Normal 3 22 6" xfId="23175" xr:uid="{D78C913C-97CF-4D71-8C82-954CEC36613D}"/>
    <cellStyle name="Normal 3 22 6 2" xfId="23176" xr:uid="{B2BF61E2-5241-4972-8202-91D6125DD623}"/>
    <cellStyle name="Normal 3 22 6 2 2" xfId="23177" xr:uid="{4D812C54-4209-478B-BD13-6D9B6ED2EE6C}"/>
    <cellStyle name="Normal 3 22 6 2 3" xfId="23178" xr:uid="{1C00C80E-BE6A-46A2-A346-57E326665DB2}"/>
    <cellStyle name="Normal 3 22 6 3" xfId="23179" xr:uid="{B30129B4-8284-4967-9EFE-0E9D90AE95AC}"/>
    <cellStyle name="Normal 3 22 6 3 2" xfId="23180" xr:uid="{4188C227-A837-4C8E-955B-51C7D63B44D6}"/>
    <cellStyle name="Normal 3 22 6 3 3" xfId="23181" xr:uid="{E496CEE5-7112-408E-AED8-53F18B0B83AD}"/>
    <cellStyle name="Normal 3 22 6 4" xfId="23182" xr:uid="{E7F76C68-141D-4CA8-A8FC-AA644ADE0494}"/>
    <cellStyle name="Normal 3 22 6 5" xfId="23183" xr:uid="{6290C74A-A859-4C39-B137-D5DD57DB2E56}"/>
    <cellStyle name="Normal 3 22 7" xfId="23184" xr:uid="{B7D5BE0B-D306-4C6C-BD94-4DFFCE81B750}"/>
    <cellStyle name="Normal 3 22 7 2" xfId="23185" xr:uid="{61D549FD-052B-4633-91A8-D36A3AE914D6}"/>
    <cellStyle name="Normal 3 22 7 2 2" xfId="23186" xr:uid="{BD20736C-ED42-43CD-AA1A-7B92B6AFF206}"/>
    <cellStyle name="Normal 3 22 7 2 3" xfId="23187" xr:uid="{0BE35BB7-C060-412C-9A83-C00A2260CE61}"/>
    <cellStyle name="Normal 3 22 7 3" xfId="23188" xr:uid="{C4298AC3-AAF4-4F3C-B805-7560DE8DFA1D}"/>
    <cellStyle name="Normal 3 22 7 3 2" xfId="23189" xr:uid="{A2499E9B-ECC4-434A-B525-624723BD6202}"/>
    <cellStyle name="Normal 3 22 7 3 3" xfId="23190" xr:uid="{621119B8-BD6E-4EBA-9662-568702E0DCE4}"/>
    <cellStyle name="Normal 3 22 7 4" xfId="23191" xr:uid="{AE8B222E-8CCC-48BA-BB09-BA7273013E07}"/>
    <cellStyle name="Normal 3 22 7 5" xfId="23192" xr:uid="{57FE77EA-0414-43AB-ABEA-8ED6B3152947}"/>
    <cellStyle name="Normal 3 22 8" xfId="23193" xr:uid="{4EA29261-889C-4610-B4DB-7E69AEE4110D}"/>
    <cellStyle name="Normal 3 22 8 2" xfId="23194" xr:uid="{4201A3DF-2D5F-4F48-AD71-33D5FB682059}"/>
    <cellStyle name="Normal 3 22 8 2 2" xfId="23195" xr:uid="{29B6229B-0FFF-496D-B488-E55C18CA06BD}"/>
    <cellStyle name="Normal 3 22 8 2 3" xfId="23196" xr:uid="{7ADF90FB-C279-4089-AD99-CE1B2C5FC3FA}"/>
    <cellStyle name="Normal 3 22 8 3" xfId="23197" xr:uid="{F1CE3179-7554-44C0-B65D-E290A2D83C7C}"/>
    <cellStyle name="Normal 3 22 8 3 2" xfId="23198" xr:uid="{F8E69646-9008-4ECB-A8C8-99340E9D0728}"/>
    <cellStyle name="Normal 3 22 8 3 3" xfId="23199" xr:uid="{AA6B008D-96CB-45BC-833B-AE9A262F4A75}"/>
    <cellStyle name="Normal 3 22 8 4" xfId="23200" xr:uid="{240FCCA6-F373-4C2D-BA55-8F073B4D269C}"/>
    <cellStyle name="Normal 3 22 8 5" xfId="23201" xr:uid="{A967654B-39FF-406B-B4E0-544C5A26240E}"/>
    <cellStyle name="Normal 3 22 9" xfId="23202" xr:uid="{DFBBD6CA-0A75-4EDE-9B94-5FAAB079C6C9}"/>
    <cellStyle name="Normal 3 22 9 2" xfId="23203" xr:uid="{C8BAC6C7-0E8D-4855-8D01-4029682E673D}"/>
    <cellStyle name="Normal 3 22 9 2 2" xfId="23204" xr:uid="{7DAED44C-7723-4B62-A59C-9E8A1FFB4EAA}"/>
    <cellStyle name="Normal 3 22 9 2 3" xfId="23205" xr:uid="{E2862A90-F162-433E-85E6-731596BB23A1}"/>
    <cellStyle name="Normal 3 22 9 3" xfId="23206" xr:uid="{5B3801A5-E309-494B-9EAD-E589A04159DF}"/>
    <cellStyle name="Normal 3 22 9 3 2" xfId="23207" xr:uid="{75656B9A-0834-4F55-8629-4EE73B4DCC02}"/>
    <cellStyle name="Normal 3 22 9 3 3" xfId="23208" xr:uid="{E02D08F0-9FB8-4191-8F2F-914FF7C7C0BF}"/>
    <cellStyle name="Normal 3 22 9 4" xfId="23209" xr:uid="{F1A39F20-368B-427E-A224-79835312ED84}"/>
    <cellStyle name="Normal 3 22 9 5" xfId="23210" xr:uid="{048321A6-C10D-479E-95F4-B85845D499DF}"/>
    <cellStyle name="Normal 3 23" xfId="23211" xr:uid="{C99081FA-C65F-494F-9263-8650758EB0E1}"/>
    <cellStyle name="Normal 3 23 10" xfId="23212" xr:uid="{79070E52-20B3-432F-A2C1-1A8B25FA3750}"/>
    <cellStyle name="Normal 3 23 10 2" xfId="23213" xr:uid="{815530CC-912A-4C0F-ABDA-67A57EA6C067}"/>
    <cellStyle name="Normal 3 23 10 2 2" xfId="23214" xr:uid="{C856AC4F-96FC-4B10-A011-7F7F9DD60640}"/>
    <cellStyle name="Normal 3 23 10 2 3" xfId="23215" xr:uid="{0310E515-0028-4359-8AA1-AE9C34E03BD5}"/>
    <cellStyle name="Normal 3 23 10 3" xfId="23216" xr:uid="{1398C696-E54E-4E84-9FAF-0C4E3696D364}"/>
    <cellStyle name="Normal 3 23 10 3 2" xfId="23217" xr:uid="{1B84482C-476A-4C3E-8840-987B1DA204A6}"/>
    <cellStyle name="Normal 3 23 10 3 3" xfId="23218" xr:uid="{4C72ECAC-0D04-4455-91E2-7F8F0AAA57BB}"/>
    <cellStyle name="Normal 3 23 10 4" xfId="23219" xr:uid="{4BDF5D0B-A08F-4D0E-9A0E-FA32D6F578E2}"/>
    <cellStyle name="Normal 3 23 10 5" xfId="23220" xr:uid="{9F55BD35-DBFE-45A0-B8E8-9D26DFFFC7F9}"/>
    <cellStyle name="Normal 3 23 11" xfId="23221" xr:uid="{713CC64D-21D4-4C0C-83BD-461869A9DACD}"/>
    <cellStyle name="Normal 3 23 11 2" xfId="23222" xr:uid="{A87D8485-EADE-4C5C-A83D-5F9E08AB5581}"/>
    <cellStyle name="Normal 3 23 11 2 2" xfId="23223" xr:uid="{EF72984B-992F-4DD2-B216-8EC0C0EF83A2}"/>
    <cellStyle name="Normal 3 23 11 2 3" xfId="23224" xr:uid="{7F4BD81A-9128-40AB-A55C-DE44EDD9B9FA}"/>
    <cellStyle name="Normal 3 23 11 3" xfId="23225" xr:uid="{E7B50F4E-A38E-49AE-8212-2E45A83F1569}"/>
    <cellStyle name="Normal 3 23 11 3 2" xfId="23226" xr:uid="{C6B2FEE2-334E-4EC2-87AD-8402F83B88E4}"/>
    <cellStyle name="Normal 3 23 11 3 3" xfId="23227" xr:uid="{F4291499-BE31-45E3-99D9-39F464C6D635}"/>
    <cellStyle name="Normal 3 23 11 4" xfId="23228" xr:uid="{5A6B92A9-41EB-4641-B71D-82F354EE39BE}"/>
    <cellStyle name="Normal 3 23 11 5" xfId="23229" xr:uid="{02761C95-B68F-4B85-8817-9EB248736A96}"/>
    <cellStyle name="Normal 3 23 12" xfId="23230" xr:uid="{51034488-29EC-472C-84CE-88FE3F9B0FA9}"/>
    <cellStyle name="Normal 3 23 12 2" xfId="23231" xr:uid="{07026388-4B87-4716-BDE8-4062E273F0C5}"/>
    <cellStyle name="Normal 3 23 12 2 2" xfId="23232" xr:uid="{C99A27EF-777D-4DC3-A6C4-A6217BF65891}"/>
    <cellStyle name="Normal 3 23 12 2 3" xfId="23233" xr:uid="{4CF07E62-8B4A-454D-AFC9-F9D5BF6E8E6A}"/>
    <cellStyle name="Normal 3 23 12 3" xfId="23234" xr:uid="{712A3F46-1365-4837-AA53-1E964F74AD3E}"/>
    <cellStyle name="Normal 3 23 12 3 2" xfId="23235" xr:uid="{1962E39E-DEB2-48AC-A823-127CA0959BED}"/>
    <cellStyle name="Normal 3 23 12 3 3" xfId="23236" xr:uid="{3AEFCF45-1D11-47F8-A557-4A03ABF10E9A}"/>
    <cellStyle name="Normal 3 23 12 4" xfId="23237" xr:uid="{30793D8F-BF66-42A0-A146-4855EFAB71FE}"/>
    <cellStyle name="Normal 3 23 12 5" xfId="23238" xr:uid="{4FF7A671-5791-480D-9ACA-43D0B2533921}"/>
    <cellStyle name="Normal 3 23 13" xfId="23239" xr:uid="{FFA020B2-ED33-47ED-A222-8D839515D527}"/>
    <cellStyle name="Normal 3 23 13 2" xfId="23240" xr:uid="{FD2FACBD-2C16-42DC-BCDA-D8CB9403B65D}"/>
    <cellStyle name="Normal 3 23 13 2 2" xfId="23241" xr:uid="{4B9CD472-4BCC-47AA-9E1C-479FEDC45AB8}"/>
    <cellStyle name="Normal 3 23 13 2 3" xfId="23242" xr:uid="{948BE3F4-0DFE-48B4-8922-F601E2349B0E}"/>
    <cellStyle name="Normal 3 23 13 3" xfId="23243" xr:uid="{2AC20959-438F-405A-8FD6-97E9A60040E1}"/>
    <cellStyle name="Normal 3 23 13 3 2" xfId="23244" xr:uid="{7BCCB9E1-D25B-4115-8B17-390B89F34421}"/>
    <cellStyle name="Normal 3 23 13 3 3" xfId="23245" xr:uid="{9E7BD91D-FF5F-4666-9111-0006D9C397C9}"/>
    <cellStyle name="Normal 3 23 13 4" xfId="23246" xr:uid="{90CE581C-DA5E-46A4-80B9-FAD1D011B56F}"/>
    <cellStyle name="Normal 3 23 13 5" xfId="23247" xr:uid="{F207524E-2A45-4465-8414-B1C9997EA991}"/>
    <cellStyle name="Normal 3 23 14" xfId="23248" xr:uid="{0995D727-0D78-49AF-8452-25438E3F9573}"/>
    <cellStyle name="Normal 3 23 14 2" xfId="23249" xr:uid="{BF4C2DA2-E39F-4098-B836-D23B5CE1B0B2}"/>
    <cellStyle name="Normal 3 23 14 2 2" xfId="23250" xr:uid="{DAE9CA07-B693-469D-B22C-0CFF6248FC98}"/>
    <cellStyle name="Normal 3 23 14 2 3" xfId="23251" xr:uid="{4225EF90-3B49-49AC-B255-B75937603572}"/>
    <cellStyle name="Normal 3 23 14 3" xfId="23252" xr:uid="{6A8E14AA-A6F6-4772-A73C-79B98EE1282C}"/>
    <cellStyle name="Normal 3 23 14 3 2" xfId="23253" xr:uid="{D21A9F24-2EF3-40F9-9A99-7101685ACC84}"/>
    <cellStyle name="Normal 3 23 14 3 3" xfId="23254" xr:uid="{345C1BFB-E204-4A45-B42A-81A178566190}"/>
    <cellStyle name="Normal 3 23 14 4" xfId="23255" xr:uid="{634DA002-7EA6-4143-95FF-C212371B2049}"/>
    <cellStyle name="Normal 3 23 14 5" xfId="23256" xr:uid="{FB96F554-A12D-43E2-9336-29CAEE31A2B5}"/>
    <cellStyle name="Normal 3 23 15" xfId="23257" xr:uid="{6BEF5224-8D63-4CB7-97A0-3408F5059433}"/>
    <cellStyle name="Normal 3 23 15 2" xfId="23258" xr:uid="{8DB10191-C07C-4D95-8481-0CE9EDDAC113}"/>
    <cellStyle name="Normal 3 23 15 2 2" xfId="23259" xr:uid="{EB97D6C5-A065-43A5-9B1B-70950B5A81E0}"/>
    <cellStyle name="Normal 3 23 15 2 3" xfId="23260" xr:uid="{41924A86-A01A-417B-9605-AC47CCB85FC3}"/>
    <cellStyle name="Normal 3 23 15 3" xfId="23261" xr:uid="{5B0C566C-7605-48FC-A395-AE62B293F904}"/>
    <cellStyle name="Normal 3 23 15 3 2" xfId="23262" xr:uid="{16F82F52-C6C4-4248-9C77-C739569F6B48}"/>
    <cellStyle name="Normal 3 23 15 3 3" xfId="23263" xr:uid="{64C3ABD0-3F19-4C59-A4DF-3EBDCD33CBEE}"/>
    <cellStyle name="Normal 3 23 15 4" xfId="23264" xr:uid="{DD3AD459-AA1C-4927-A3A4-1073BE4F1386}"/>
    <cellStyle name="Normal 3 23 15 5" xfId="23265" xr:uid="{A8B2CE26-60D1-4184-987A-AD4DAB69CB02}"/>
    <cellStyle name="Normal 3 23 16" xfId="23266" xr:uid="{E7EE1438-E2FA-4AC0-8D81-1D17D4695308}"/>
    <cellStyle name="Normal 3 23 16 2" xfId="23267" xr:uid="{39EA3BCB-75F3-42A2-8643-B1BB865BD9DD}"/>
    <cellStyle name="Normal 3 23 16 2 2" xfId="23268" xr:uid="{9C63A7B2-BD1A-4727-A4B9-0D670F35F205}"/>
    <cellStyle name="Normal 3 23 16 2 3" xfId="23269" xr:uid="{6ED3BCD9-D9FD-4433-982A-168FF71AA6E4}"/>
    <cellStyle name="Normal 3 23 16 3" xfId="23270" xr:uid="{7B543109-05FA-4615-9F17-010A6C504EA1}"/>
    <cellStyle name="Normal 3 23 16 3 2" xfId="23271" xr:uid="{0F1DFA54-FB9B-4AFF-B4BA-5B1CB14C665A}"/>
    <cellStyle name="Normal 3 23 16 3 3" xfId="23272" xr:uid="{1DE12089-D755-4BBC-831D-6076D965D991}"/>
    <cellStyle name="Normal 3 23 16 4" xfId="23273" xr:uid="{B0820E2A-CC57-43F5-8877-27523F7F4F4E}"/>
    <cellStyle name="Normal 3 23 16 5" xfId="23274" xr:uid="{FE9D50F2-1C16-4322-8494-3AFA2AD32902}"/>
    <cellStyle name="Normal 3 23 17" xfId="23275" xr:uid="{A552B531-4FC4-4B9E-93D6-EFB0FDD7A2C7}"/>
    <cellStyle name="Normal 3 23 17 2" xfId="23276" xr:uid="{627A4689-0E6A-47DC-8743-84DEF39B1CDB}"/>
    <cellStyle name="Normal 3 23 17 2 2" xfId="23277" xr:uid="{CEF9A486-D75C-4002-8D0A-F7CBB5C558DB}"/>
    <cellStyle name="Normal 3 23 17 2 3" xfId="23278" xr:uid="{EDC7B32F-0C26-447A-9ED7-B1FAD0A8182C}"/>
    <cellStyle name="Normal 3 23 17 3" xfId="23279" xr:uid="{E57D2F21-E873-4172-882B-C5259F0A640B}"/>
    <cellStyle name="Normal 3 23 17 3 2" xfId="23280" xr:uid="{0B5DFD30-AC2C-446C-BE92-316EB3893AA0}"/>
    <cellStyle name="Normal 3 23 17 3 3" xfId="23281" xr:uid="{5FF7AF34-12C1-4EE0-B88A-1E3758EED2AC}"/>
    <cellStyle name="Normal 3 23 17 4" xfId="23282" xr:uid="{7AFF5B9C-2ABD-435A-A191-D215612019E0}"/>
    <cellStyle name="Normal 3 23 17 5" xfId="23283" xr:uid="{1A2C7B92-A159-4064-8BFA-4BC56FDFC13E}"/>
    <cellStyle name="Normal 3 23 18" xfId="23284" xr:uid="{C03D44B2-872F-4766-A2AC-1C0D96E08BDF}"/>
    <cellStyle name="Normal 3 23 18 2" xfId="23285" xr:uid="{EA2D67D6-3D97-42FB-90F8-B7CF99BDE5B3}"/>
    <cellStyle name="Normal 3 23 18 2 2" xfId="23286" xr:uid="{0F8C2212-6667-4DDF-B7D8-06B5144F9BAA}"/>
    <cellStyle name="Normal 3 23 18 2 3" xfId="23287" xr:uid="{87774040-50A3-4719-AEE6-9A897E7D44D7}"/>
    <cellStyle name="Normal 3 23 18 3" xfId="23288" xr:uid="{5E2DFAC0-B975-4900-ADC8-A11CBA8821C6}"/>
    <cellStyle name="Normal 3 23 18 3 2" xfId="23289" xr:uid="{4F2B7ACB-5F73-4997-8C93-2A95415BFB61}"/>
    <cellStyle name="Normal 3 23 18 3 3" xfId="23290" xr:uid="{B48425AA-EE43-43C2-85C9-E80E26308479}"/>
    <cellStyle name="Normal 3 23 18 4" xfId="23291" xr:uid="{67F3B8CD-CA32-43DE-BE26-35D2D721253E}"/>
    <cellStyle name="Normal 3 23 18 5" xfId="23292" xr:uid="{DF418C58-A50A-4F23-BF27-59C23EDB5843}"/>
    <cellStyle name="Normal 3 23 19" xfId="23293" xr:uid="{1E65DECD-82DA-4C8D-B189-BF3A02C9B1E4}"/>
    <cellStyle name="Normal 3 23 19 2" xfId="23294" xr:uid="{54D84F30-A055-472A-8A47-41EB3744F455}"/>
    <cellStyle name="Normal 3 23 19 2 2" xfId="23295" xr:uid="{530DC9A7-E368-4042-B549-39FA7CB976E8}"/>
    <cellStyle name="Normal 3 23 19 2 3" xfId="23296" xr:uid="{81129E01-BDF2-4CAF-B058-861A0D148986}"/>
    <cellStyle name="Normal 3 23 19 3" xfId="23297" xr:uid="{48AAEC99-B131-4CEC-8B1B-FE022E6D7A4B}"/>
    <cellStyle name="Normal 3 23 19 3 2" xfId="23298" xr:uid="{CADA3036-D16B-43C1-A3F6-67936A531DE6}"/>
    <cellStyle name="Normal 3 23 19 3 3" xfId="23299" xr:uid="{558ADE14-0D6F-46CE-9131-3306B94FF875}"/>
    <cellStyle name="Normal 3 23 19 4" xfId="23300" xr:uid="{DA49F958-7768-4700-B2C2-09FFD135855C}"/>
    <cellStyle name="Normal 3 23 19 5" xfId="23301" xr:uid="{47623485-C487-4CB8-9DC4-11E6818845AB}"/>
    <cellStyle name="Normal 3 23 2" xfId="23302" xr:uid="{2278FBC3-1CB7-4CB0-B9D6-F68C9307FB59}"/>
    <cellStyle name="Normal 3 23 2 2" xfId="23303" xr:uid="{FEF61902-363E-48FA-A47E-F0756BB32FB7}"/>
    <cellStyle name="Normal 3 23 2 2 2" xfId="23304" xr:uid="{238FB075-0F68-4375-9A47-566C4D55CBF7}"/>
    <cellStyle name="Normal 3 23 2 2 3" xfId="23305" xr:uid="{870230F4-D44B-4706-837B-BA9EDC38418C}"/>
    <cellStyle name="Normal 3 23 2 3" xfId="23306" xr:uid="{E4196E52-28CC-4DD9-9FC4-2925E2C22B50}"/>
    <cellStyle name="Normal 3 23 2 3 2" xfId="23307" xr:uid="{B079A220-36AD-4882-A956-95F5B9B5989A}"/>
    <cellStyle name="Normal 3 23 2 3 3" xfId="23308" xr:uid="{774087EC-D255-4B8B-ABDB-DD4A0A54F0BC}"/>
    <cellStyle name="Normal 3 23 2 4" xfId="23309" xr:uid="{DA931961-A6E7-4CEB-981D-893C0E1B30FA}"/>
    <cellStyle name="Normal 3 23 2 5" xfId="23310" xr:uid="{99F4EB44-D727-4FEC-9F33-4454AAF27D24}"/>
    <cellStyle name="Normal 3 23 20" xfId="23311" xr:uid="{3018CF3C-2AFA-44BD-A7F5-51250F1E3EE0}"/>
    <cellStyle name="Normal 3 23 20 2" xfId="23312" xr:uid="{6C243C82-A428-4D75-80A1-579A8C2DBF9E}"/>
    <cellStyle name="Normal 3 23 20 2 2" xfId="23313" xr:uid="{697D71E4-BA8D-4009-B61A-F50337EFE9EE}"/>
    <cellStyle name="Normal 3 23 20 2 3" xfId="23314" xr:uid="{553DA74F-1644-42BC-8089-1ACB1392205D}"/>
    <cellStyle name="Normal 3 23 20 3" xfId="23315" xr:uid="{A8AA4C12-7A9C-4E5B-8F2F-224353F1A8E3}"/>
    <cellStyle name="Normal 3 23 20 3 2" xfId="23316" xr:uid="{F1B9E96A-9BE5-49B9-A9AB-9C135E035485}"/>
    <cellStyle name="Normal 3 23 20 3 3" xfId="23317" xr:uid="{886FC84B-F477-4FC5-A486-2E5F5FA48268}"/>
    <cellStyle name="Normal 3 23 20 4" xfId="23318" xr:uid="{88369E75-420B-436E-AB40-CEFDEB48B348}"/>
    <cellStyle name="Normal 3 23 20 5" xfId="23319" xr:uid="{A8A330F2-F45D-4723-B982-73903B28A59B}"/>
    <cellStyle name="Normal 3 23 21" xfId="23320" xr:uid="{6C2FDACD-F786-44C2-9A3A-A0B3F2A5B495}"/>
    <cellStyle name="Normal 3 23 21 2" xfId="23321" xr:uid="{6D9B5B5A-FB93-434B-A9BE-7DD4EB8165AE}"/>
    <cellStyle name="Normal 3 23 21 2 2" xfId="23322" xr:uid="{16326118-0F25-4CED-8403-5535812DF820}"/>
    <cellStyle name="Normal 3 23 21 2 3" xfId="23323" xr:uid="{C57FCDDA-89BF-4FD4-9525-E06A02DC3AA5}"/>
    <cellStyle name="Normal 3 23 21 3" xfId="23324" xr:uid="{A6E143C9-A761-4D5E-ACF1-21709C188B3D}"/>
    <cellStyle name="Normal 3 23 21 3 2" xfId="23325" xr:uid="{0B3F8039-7ABA-45B1-AB38-C15B204EA0FD}"/>
    <cellStyle name="Normal 3 23 21 3 3" xfId="23326" xr:uid="{B6DE6DC0-7302-40F3-97DF-16A1FE01AB80}"/>
    <cellStyle name="Normal 3 23 21 4" xfId="23327" xr:uid="{7AA20066-E7C1-41EC-83C5-68C5F7695E6C}"/>
    <cellStyle name="Normal 3 23 21 5" xfId="23328" xr:uid="{9C9B2712-FC2D-4791-9072-7D9A5D7DF011}"/>
    <cellStyle name="Normal 3 23 22" xfId="23329" xr:uid="{FD9E0E4A-C5C7-40A1-BE67-FE7768FA7F14}"/>
    <cellStyle name="Normal 3 23 22 2" xfId="23330" xr:uid="{FDD9AE1A-BE0E-44D2-AE28-6169C7C00B77}"/>
    <cellStyle name="Normal 3 23 22 2 2" xfId="23331" xr:uid="{C92EE599-A6C4-481A-BD5D-ED0D9181F031}"/>
    <cellStyle name="Normal 3 23 22 2 3" xfId="23332" xr:uid="{9BFBD11D-1670-4AD5-AA64-253AD504731E}"/>
    <cellStyle name="Normal 3 23 22 3" xfId="23333" xr:uid="{6BAC0203-FF9E-447B-9867-FF7BFC31B2BF}"/>
    <cellStyle name="Normal 3 23 22 3 2" xfId="23334" xr:uid="{59096E4F-190D-4295-A733-D6555C6200B0}"/>
    <cellStyle name="Normal 3 23 22 3 3" xfId="23335" xr:uid="{A1BCD55C-2E5A-448E-A2AA-C9610785BF70}"/>
    <cellStyle name="Normal 3 23 22 4" xfId="23336" xr:uid="{F6C2A6FD-7662-45C9-BFF8-1B8D952C44E2}"/>
    <cellStyle name="Normal 3 23 22 5" xfId="23337" xr:uid="{6F7D6F99-E326-45D0-9FFA-39AB3B490BC7}"/>
    <cellStyle name="Normal 3 23 23" xfId="23338" xr:uid="{3CF3189E-105B-499E-BE27-2F42DDAFC0DA}"/>
    <cellStyle name="Normal 3 23 23 2" xfId="23339" xr:uid="{4239F8AA-8229-484B-AD09-1F4C608A8349}"/>
    <cellStyle name="Normal 3 23 23 2 2" xfId="23340" xr:uid="{09EDCB68-3D6F-4581-9E61-D33E6E730B2A}"/>
    <cellStyle name="Normal 3 23 23 2 3" xfId="23341" xr:uid="{F52ADA65-C49A-4BFE-A2C5-61F6D6A1CF40}"/>
    <cellStyle name="Normal 3 23 23 3" xfId="23342" xr:uid="{12144CC4-2690-4ADB-9321-592C959F9D10}"/>
    <cellStyle name="Normal 3 23 23 3 2" xfId="23343" xr:uid="{32D09E3D-9E77-4CC0-A469-D28A3F9E71C6}"/>
    <cellStyle name="Normal 3 23 23 3 3" xfId="23344" xr:uid="{9D5EFCC0-603F-468B-BD91-BF5023F524F0}"/>
    <cellStyle name="Normal 3 23 23 4" xfId="23345" xr:uid="{38538D8E-FCD8-419B-B943-98300B8132DB}"/>
    <cellStyle name="Normal 3 23 23 5" xfId="23346" xr:uid="{217FADB9-0CD5-4910-AFE8-D62934C32A3F}"/>
    <cellStyle name="Normal 3 23 24" xfId="23347" xr:uid="{98BA2D31-80B0-4437-812C-7BC888DE1513}"/>
    <cellStyle name="Normal 3 23 24 2" xfId="23348" xr:uid="{C522AB28-700E-4667-9212-A5C6B36102CB}"/>
    <cellStyle name="Normal 3 23 24 3" xfId="23349" xr:uid="{9B2B47C6-A249-48E5-A94F-8D3F9B92B6D1}"/>
    <cellStyle name="Normal 3 23 25" xfId="23350" xr:uid="{B355FEEB-3965-4C83-8743-67D2479318F2}"/>
    <cellStyle name="Normal 3 23 25 2" xfId="23351" xr:uid="{1169CBC5-7F31-4220-B1DA-3EC532BFAFED}"/>
    <cellStyle name="Normal 3 23 25 3" xfId="23352" xr:uid="{5DC221C4-6A8E-46F2-9437-B3AA67FF89A2}"/>
    <cellStyle name="Normal 3 23 26" xfId="23353" xr:uid="{6B931583-51E8-4FCB-95C8-C8CEA62B0CBC}"/>
    <cellStyle name="Normal 3 23 27" xfId="23354" xr:uid="{C37B1EDE-068B-42E2-96D2-22DBA7AA42A4}"/>
    <cellStyle name="Normal 3 23 3" xfId="23355" xr:uid="{6AE72643-A0C8-4582-B00F-FB4057E0F4E2}"/>
    <cellStyle name="Normal 3 23 3 2" xfId="23356" xr:uid="{E5646A62-7C6E-46B3-B919-654394F91B03}"/>
    <cellStyle name="Normal 3 23 3 2 2" xfId="23357" xr:uid="{14AFB104-B748-4E71-8FED-F15323FA54F2}"/>
    <cellStyle name="Normal 3 23 3 2 3" xfId="23358" xr:uid="{654700DA-EEE5-4F91-B7D0-BFAF95171742}"/>
    <cellStyle name="Normal 3 23 3 3" xfId="23359" xr:uid="{95891B17-EB76-4669-BA17-9DE52C8F28C9}"/>
    <cellStyle name="Normal 3 23 3 3 2" xfId="23360" xr:uid="{FC7050BA-C91B-4782-885E-11A39667105A}"/>
    <cellStyle name="Normal 3 23 3 3 3" xfId="23361" xr:uid="{9D769E4A-3D0B-4990-83B0-EA60D9900B38}"/>
    <cellStyle name="Normal 3 23 3 4" xfId="23362" xr:uid="{71BACE88-9BC5-4A0F-81A3-783C1D88D969}"/>
    <cellStyle name="Normal 3 23 3 5" xfId="23363" xr:uid="{60792952-02D5-417F-A69D-161296C0D62E}"/>
    <cellStyle name="Normal 3 23 4" xfId="23364" xr:uid="{E578CB4F-AF04-4042-8A08-304DC001774F}"/>
    <cellStyle name="Normal 3 23 4 2" xfId="23365" xr:uid="{54B9A6AA-83B5-413D-AB6B-3C72B5E77973}"/>
    <cellStyle name="Normal 3 23 4 2 2" xfId="23366" xr:uid="{732ED587-043B-477A-96C8-9474FA3C4F2C}"/>
    <cellStyle name="Normal 3 23 4 2 3" xfId="23367" xr:uid="{F10BAD6F-89B6-44E4-8FAD-C31DB4BC08D4}"/>
    <cellStyle name="Normal 3 23 4 3" xfId="23368" xr:uid="{A36FF005-7002-4B2F-914B-3C7F2C4CEBBA}"/>
    <cellStyle name="Normal 3 23 4 3 2" xfId="23369" xr:uid="{EC84F766-D5EE-4BAA-BB71-213735A336CD}"/>
    <cellStyle name="Normal 3 23 4 3 3" xfId="23370" xr:uid="{164905A9-D07F-4383-AEF9-AF92BE406F14}"/>
    <cellStyle name="Normal 3 23 4 4" xfId="23371" xr:uid="{7F75AD35-73E1-4B12-BDF3-0CC25925C428}"/>
    <cellStyle name="Normal 3 23 4 5" xfId="23372" xr:uid="{4325408F-8CBA-47AA-AA6B-60C403549F39}"/>
    <cellStyle name="Normal 3 23 5" xfId="23373" xr:uid="{C4E9EB03-7C72-4F84-8E9A-8C0F795369EB}"/>
    <cellStyle name="Normal 3 23 5 2" xfId="23374" xr:uid="{26A048D0-9D42-4C4D-B802-59D40C27054F}"/>
    <cellStyle name="Normal 3 23 5 2 2" xfId="23375" xr:uid="{A554E8A9-7F12-418D-8B9A-F7FC936178EB}"/>
    <cellStyle name="Normal 3 23 5 2 3" xfId="23376" xr:uid="{A537E655-B411-448E-8C9E-C6CD9F0477C8}"/>
    <cellStyle name="Normal 3 23 5 3" xfId="23377" xr:uid="{01699F36-0085-4490-ABFE-03F694DCC0B8}"/>
    <cellStyle name="Normal 3 23 5 3 2" xfId="23378" xr:uid="{AEA0B8D9-A430-4E41-893B-62DFE5E90F5C}"/>
    <cellStyle name="Normal 3 23 5 3 3" xfId="23379" xr:uid="{B0DC9688-8EBB-42F1-B75C-1FE7DD0D2C0D}"/>
    <cellStyle name="Normal 3 23 5 4" xfId="23380" xr:uid="{32732BA9-862B-4683-B78C-28CB1DE0FCAD}"/>
    <cellStyle name="Normal 3 23 5 5" xfId="23381" xr:uid="{A05065B9-CDD7-45AA-9D9C-1B04CCAFD5D4}"/>
    <cellStyle name="Normal 3 23 6" xfId="23382" xr:uid="{45CFC6F4-45D1-42C7-909E-F60D5DF00315}"/>
    <cellStyle name="Normal 3 23 6 2" xfId="23383" xr:uid="{6FD53BCA-7CF1-4DAF-AF44-6B6873895955}"/>
    <cellStyle name="Normal 3 23 6 2 2" xfId="23384" xr:uid="{A0D0F2DA-F76B-4902-A885-4411B88A85E3}"/>
    <cellStyle name="Normal 3 23 6 2 3" xfId="23385" xr:uid="{29FEC605-289F-447C-B534-9D61143C2E52}"/>
    <cellStyle name="Normal 3 23 6 3" xfId="23386" xr:uid="{985AE85D-90C9-43AF-90B2-D6312FCB1FA3}"/>
    <cellStyle name="Normal 3 23 6 3 2" xfId="23387" xr:uid="{A051C52F-A5EC-4595-AD5A-CD45CC4197B0}"/>
    <cellStyle name="Normal 3 23 6 3 3" xfId="23388" xr:uid="{E79934C3-DB36-451E-ADE8-C1F3852BDF89}"/>
    <cellStyle name="Normal 3 23 6 4" xfId="23389" xr:uid="{DA74C8ED-A2C8-408D-841F-458926B52F7F}"/>
    <cellStyle name="Normal 3 23 6 5" xfId="23390" xr:uid="{A6FF5560-0367-4FB5-8277-D47158EF4CD5}"/>
    <cellStyle name="Normal 3 23 7" xfId="23391" xr:uid="{8BD6AAE3-C641-4916-A334-2AE2C6BF57C8}"/>
    <cellStyle name="Normal 3 23 7 2" xfId="23392" xr:uid="{3521888A-CC9B-4371-A796-896B091C4661}"/>
    <cellStyle name="Normal 3 23 7 2 2" xfId="23393" xr:uid="{290B1B8A-D272-4E06-AE02-2EB40F4B2669}"/>
    <cellStyle name="Normal 3 23 7 2 3" xfId="23394" xr:uid="{B5AE4305-F321-446A-BC4A-F04A8653E125}"/>
    <cellStyle name="Normal 3 23 7 3" xfId="23395" xr:uid="{748287D9-6C3F-4572-B8D3-2146E35C2C6A}"/>
    <cellStyle name="Normal 3 23 7 3 2" xfId="23396" xr:uid="{E80E5071-A9B5-4A57-94FB-E6704E6B14D3}"/>
    <cellStyle name="Normal 3 23 7 3 3" xfId="23397" xr:uid="{DB29A8A5-2F6F-4A3D-A211-DF3D0D3B95B8}"/>
    <cellStyle name="Normal 3 23 7 4" xfId="23398" xr:uid="{AD99C504-8AA2-4AAF-ADC7-3669DFBAE1DA}"/>
    <cellStyle name="Normal 3 23 7 5" xfId="23399" xr:uid="{D6086093-F6A7-4D9D-9356-DE400906F02D}"/>
    <cellStyle name="Normal 3 23 8" xfId="23400" xr:uid="{111A383D-B699-4617-80DF-EB6667A3F696}"/>
    <cellStyle name="Normal 3 23 8 2" xfId="23401" xr:uid="{CCAFABCF-99AF-4A06-9F17-66A7C165EF3E}"/>
    <cellStyle name="Normal 3 23 8 2 2" xfId="23402" xr:uid="{4B82985A-D778-4015-9891-55FB22C97076}"/>
    <cellStyle name="Normal 3 23 8 2 3" xfId="23403" xr:uid="{10D5C9CF-E9A7-4A68-A771-8EC6A1F0A725}"/>
    <cellStyle name="Normal 3 23 8 3" xfId="23404" xr:uid="{0245AC2B-7FBF-4B8C-9B60-F11F48AF3F66}"/>
    <cellStyle name="Normal 3 23 8 3 2" xfId="23405" xr:uid="{19914D2D-58A7-43A3-A62B-BAEEA97EC3F5}"/>
    <cellStyle name="Normal 3 23 8 3 3" xfId="23406" xr:uid="{18D23FC5-A417-4B62-8975-85E6E0B6A2E5}"/>
    <cellStyle name="Normal 3 23 8 4" xfId="23407" xr:uid="{5989AE41-1C98-4CF7-81B4-A5CAD74365A9}"/>
    <cellStyle name="Normal 3 23 8 5" xfId="23408" xr:uid="{939E0BAE-0954-493E-B97E-44B5ED825E8F}"/>
    <cellStyle name="Normal 3 23 9" xfId="23409" xr:uid="{8BD5D013-C0E7-4AD5-9D1C-D75EA51D71F0}"/>
    <cellStyle name="Normal 3 23 9 2" xfId="23410" xr:uid="{01E54622-D52D-45F5-AC3F-E3000BED2696}"/>
    <cellStyle name="Normal 3 23 9 2 2" xfId="23411" xr:uid="{3B8FDBD0-693D-45E2-8EDA-C4744603010E}"/>
    <cellStyle name="Normal 3 23 9 2 3" xfId="23412" xr:uid="{79D712D2-3BDA-4AE5-B6FB-EEF1126557C7}"/>
    <cellStyle name="Normal 3 23 9 3" xfId="23413" xr:uid="{7B1483DB-B76E-425D-A7FB-1A02A9E6B691}"/>
    <cellStyle name="Normal 3 23 9 3 2" xfId="23414" xr:uid="{5A6F0A87-3289-4A9D-960B-5C4534F5B2B1}"/>
    <cellStyle name="Normal 3 23 9 3 3" xfId="23415" xr:uid="{35731DC6-6375-4FCE-9887-6B871C2EE23D}"/>
    <cellStyle name="Normal 3 23 9 4" xfId="23416" xr:uid="{581096FE-C474-439C-868C-60F88CAB2C6D}"/>
    <cellStyle name="Normal 3 23 9 5" xfId="23417" xr:uid="{F3FCB899-5281-4A94-92EF-CB87539E21F0}"/>
    <cellStyle name="Normal 3 24" xfId="23418" xr:uid="{E7B8EF23-947F-4141-B9C8-111964813ACB}"/>
    <cellStyle name="Normal 3 24 10" xfId="23419" xr:uid="{5DE8DCDC-8CEE-4C66-A66B-E73254B20A39}"/>
    <cellStyle name="Normal 3 24 10 2" xfId="23420" xr:uid="{A7A5ADF2-DEFF-4776-9457-0431B01C5285}"/>
    <cellStyle name="Normal 3 24 10 2 2" xfId="23421" xr:uid="{EACBE62D-DB28-4B18-AD0D-B68BAF46CEB7}"/>
    <cellStyle name="Normal 3 24 10 2 3" xfId="23422" xr:uid="{B38628FE-D5A8-49A8-9B6E-87B293EBCC1A}"/>
    <cellStyle name="Normal 3 24 10 3" xfId="23423" xr:uid="{336A8AAB-C130-466E-AF7C-4A732062D4E1}"/>
    <cellStyle name="Normal 3 24 10 3 2" xfId="23424" xr:uid="{642DABCE-6D4D-47A1-B52F-E2AB6DD3C32F}"/>
    <cellStyle name="Normal 3 24 10 3 3" xfId="23425" xr:uid="{BC99484F-82ED-444A-BD46-EEDBAD3AC74A}"/>
    <cellStyle name="Normal 3 24 10 4" xfId="23426" xr:uid="{1627D540-C816-49FE-BBBB-76E334D3D0CB}"/>
    <cellStyle name="Normal 3 24 10 5" xfId="23427" xr:uid="{72A77079-9540-49CA-9163-0E851B8333E7}"/>
    <cellStyle name="Normal 3 24 11" xfId="23428" xr:uid="{C02DABE5-3892-42F8-828C-60CADCAC394E}"/>
    <cellStyle name="Normal 3 24 11 2" xfId="23429" xr:uid="{064AEA74-021C-4ED3-A8F6-C221787611EA}"/>
    <cellStyle name="Normal 3 24 11 2 2" xfId="23430" xr:uid="{EB20054A-DFF5-4E0C-B95C-F54688AAF709}"/>
    <cellStyle name="Normal 3 24 11 2 3" xfId="23431" xr:uid="{61434135-26DD-4F45-8E73-0B3BA5DB5011}"/>
    <cellStyle name="Normal 3 24 11 3" xfId="23432" xr:uid="{A815B3B8-1A4D-4D17-A600-896EE2DFDDB2}"/>
    <cellStyle name="Normal 3 24 11 3 2" xfId="23433" xr:uid="{AD9B561E-D699-425F-B20E-EAF1A2D4C6C1}"/>
    <cellStyle name="Normal 3 24 11 3 3" xfId="23434" xr:uid="{E040F9B6-2C3C-4AB5-A0D1-3FF1FE4FCA86}"/>
    <cellStyle name="Normal 3 24 11 4" xfId="23435" xr:uid="{C6EE6506-0ABE-45D0-B6B3-39FC8F277F02}"/>
    <cellStyle name="Normal 3 24 11 5" xfId="23436" xr:uid="{5870FEE7-FFBF-4D6E-B875-361742E0E5FC}"/>
    <cellStyle name="Normal 3 24 12" xfId="23437" xr:uid="{B9F067F7-DB7D-4454-A0D5-EDBDAC932F0E}"/>
    <cellStyle name="Normal 3 24 12 2" xfId="23438" xr:uid="{9E0E51DE-342C-4DBE-AA2C-8FE3E393785B}"/>
    <cellStyle name="Normal 3 24 12 2 2" xfId="23439" xr:uid="{1EDAD0D9-F0F2-4228-AFAA-BB3BD8B5BDBE}"/>
    <cellStyle name="Normal 3 24 12 2 3" xfId="23440" xr:uid="{32388D7B-D884-40A6-8620-0607A9ED946B}"/>
    <cellStyle name="Normal 3 24 12 3" xfId="23441" xr:uid="{77C53631-EFF2-4800-9314-89D97F1DB445}"/>
    <cellStyle name="Normal 3 24 12 3 2" xfId="23442" xr:uid="{AA62D5D1-D4C6-4457-8E1A-AF8B5B7D8691}"/>
    <cellStyle name="Normal 3 24 12 3 3" xfId="23443" xr:uid="{62374C22-46B5-437D-9A43-F939C1676DDC}"/>
    <cellStyle name="Normal 3 24 12 4" xfId="23444" xr:uid="{D9435C74-EDBF-4002-A1D8-82D4243F8AF4}"/>
    <cellStyle name="Normal 3 24 12 5" xfId="23445" xr:uid="{86679F00-3A88-48F0-9108-BB2790D52391}"/>
    <cellStyle name="Normal 3 24 13" xfId="23446" xr:uid="{94FED529-7B65-466B-BBFB-6113CBEC22B9}"/>
    <cellStyle name="Normal 3 24 13 2" xfId="23447" xr:uid="{50041350-2072-4E66-8ACA-DEA1107CA08B}"/>
    <cellStyle name="Normal 3 24 13 2 2" xfId="23448" xr:uid="{1288A5AE-8511-4E13-96BF-BBF8B9681F47}"/>
    <cellStyle name="Normal 3 24 13 2 3" xfId="23449" xr:uid="{CB332996-D322-4515-AE72-6BEB00AA320F}"/>
    <cellStyle name="Normal 3 24 13 3" xfId="23450" xr:uid="{BC3B9ED2-C6B7-47A7-BBF5-49076B827800}"/>
    <cellStyle name="Normal 3 24 13 3 2" xfId="23451" xr:uid="{69651854-45D2-48BB-8C74-464076A2C9E6}"/>
    <cellStyle name="Normal 3 24 13 3 3" xfId="23452" xr:uid="{8E4CD467-DF8A-4452-A021-BA6BF976CD8F}"/>
    <cellStyle name="Normal 3 24 13 4" xfId="23453" xr:uid="{91455B53-0D83-40DD-9E4E-0649AE8A15CE}"/>
    <cellStyle name="Normal 3 24 13 5" xfId="23454" xr:uid="{53C85C9F-E5A5-465A-8206-3D7460657334}"/>
    <cellStyle name="Normal 3 24 14" xfId="23455" xr:uid="{8C65B8A4-C0EA-42EE-8C15-0F5609068620}"/>
    <cellStyle name="Normal 3 24 14 2" xfId="23456" xr:uid="{28227FBB-992E-41C3-99AC-C8EBE71731B1}"/>
    <cellStyle name="Normal 3 24 14 2 2" xfId="23457" xr:uid="{CA107FBC-9FEC-4CCA-8DD9-AF0349F13160}"/>
    <cellStyle name="Normal 3 24 14 2 3" xfId="23458" xr:uid="{60A7BEB9-7957-416C-820D-D273D71503A1}"/>
    <cellStyle name="Normal 3 24 14 3" xfId="23459" xr:uid="{9F0937FA-7555-4DE4-99E7-A7CCC555E442}"/>
    <cellStyle name="Normal 3 24 14 3 2" xfId="23460" xr:uid="{68A120BC-AF0F-436F-9ADE-C6D798438FC6}"/>
    <cellStyle name="Normal 3 24 14 3 3" xfId="23461" xr:uid="{0B7BB47B-8E6A-456E-8A0F-097C1077BD0A}"/>
    <cellStyle name="Normal 3 24 14 4" xfId="23462" xr:uid="{4B8A6C66-61F2-4084-9D34-43FE2A2B950E}"/>
    <cellStyle name="Normal 3 24 14 5" xfId="23463" xr:uid="{B206F666-6096-4576-B348-607139AF6947}"/>
    <cellStyle name="Normal 3 24 15" xfId="23464" xr:uid="{8124F706-A846-4006-8229-3FF4A82582CA}"/>
    <cellStyle name="Normal 3 24 15 2" xfId="23465" xr:uid="{869A2247-E6CB-4E9B-BAD0-4374F9225FE3}"/>
    <cellStyle name="Normal 3 24 15 2 2" xfId="23466" xr:uid="{92397C70-D41B-472D-945C-FDD1ECB50E26}"/>
    <cellStyle name="Normal 3 24 15 2 3" xfId="23467" xr:uid="{DD1CF2D8-D9D4-4976-911F-32B5F9348C98}"/>
    <cellStyle name="Normal 3 24 15 3" xfId="23468" xr:uid="{E5F734D4-E312-415E-AD76-68CD0499662A}"/>
    <cellStyle name="Normal 3 24 15 3 2" xfId="23469" xr:uid="{BD804EFD-940E-4BC2-8545-3D4F4CB94E37}"/>
    <cellStyle name="Normal 3 24 15 3 3" xfId="23470" xr:uid="{6C194D5B-0B88-4743-AB86-9781416AB485}"/>
    <cellStyle name="Normal 3 24 15 4" xfId="23471" xr:uid="{C41F232A-52DF-493D-B55A-F7824DDC0DD6}"/>
    <cellStyle name="Normal 3 24 15 5" xfId="23472" xr:uid="{55D43ACA-501F-4EDD-9FF8-0BC57241A4B8}"/>
    <cellStyle name="Normal 3 24 16" xfId="23473" xr:uid="{5CDDCA72-3845-4660-B974-0B77202CA164}"/>
    <cellStyle name="Normal 3 24 16 2" xfId="23474" xr:uid="{77B2C24A-A2FB-45A7-9585-525F212EB746}"/>
    <cellStyle name="Normal 3 24 16 2 2" xfId="23475" xr:uid="{56823FBD-5B89-4278-8164-F1D1FF886608}"/>
    <cellStyle name="Normal 3 24 16 2 3" xfId="23476" xr:uid="{58D6281C-3D9D-48E3-BAAA-DC770704203C}"/>
    <cellStyle name="Normal 3 24 16 3" xfId="23477" xr:uid="{16CDBF1D-7D35-4FA4-A2CD-1481971B3D8D}"/>
    <cellStyle name="Normal 3 24 16 3 2" xfId="23478" xr:uid="{2BFEFC56-30A2-4F2C-B0F9-5F1BA7B561D1}"/>
    <cellStyle name="Normal 3 24 16 3 3" xfId="23479" xr:uid="{C34973A7-B235-4570-A515-9EF3FAA75FCA}"/>
    <cellStyle name="Normal 3 24 16 4" xfId="23480" xr:uid="{6F2C80C4-B3BC-4F20-97F9-1EE925251772}"/>
    <cellStyle name="Normal 3 24 16 5" xfId="23481" xr:uid="{77CB2983-E00F-48AA-A777-52AD902A4625}"/>
    <cellStyle name="Normal 3 24 17" xfId="23482" xr:uid="{CD6C1A2B-B9FD-4452-BFC5-81D95CA34088}"/>
    <cellStyle name="Normal 3 24 17 2" xfId="23483" xr:uid="{E35F5A87-B542-46C4-B3DE-08C6FB1F04E0}"/>
    <cellStyle name="Normal 3 24 17 2 2" xfId="23484" xr:uid="{89C5EC00-44DF-45A3-B396-9D463681FD73}"/>
    <cellStyle name="Normal 3 24 17 2 3" xfId="23485" xr:uid="{3A82DF98-4B3B-45C9-918D-02B8A0A303EA}"/>
    <cellStyle name="Normal 3 24 17 3" xfId="23486" xr:uid="{65801CF9-A08A-40E0-B16B-C97BE1F46FB2}"/>
    <cellStyle name="Normal 3 24 17 3 2" xfId="23487" xr:uid="{656A16C4-00FD-4088-8A53-A8C7D205B46D}"/>
    <cellStyle name="Normal 3 24 17 3 3" xfId="23488" xr:uid="{83F67A0B-E7A5-4D27-9291-DAE20CC028CB}"/>
    <cellStyle name="Normal 3 24 17 4" xfId="23489" xr:uid="{C4CEE226-D703-4DD9-9AED-47B23269B99A}"/>
    <cellStyle name="Normal 3 24 17 5" xfId="23490" xr:uid="{C1B3C389-8EFA-4FB8-A370-D13F126B681A}"/>
    <cellStyle name="Normal 3 24 18" xfId="23491" xr:uid="{D3B7AA06-BB12-44D9-AD7B-A6E979CA8193}"/>
    <cellStyle name="Normal 3 24 18 2" xfId="23492" xr:uid="{2CF6473E-11E4-4AEC-9A63-1BC1D640AEF5}"/>
    <cellStyle name="Normal 3 24 18 2 2" xfId="23493" xr:uid="{0A10AF93-4F0E-418B-A4E1-CAE581AFBADF}"/>
    <cellStyle name="Normal 3 24 18 2 3" xfId="23494" xr:uid="{5A7B960C-D704-483C-9E62-CBD3DA7FCFDD}"/>
    <cellStyle name="Normal 3 24 18 3" xfId="23495" xr:uid="{BD2F8135-0E08-4F85-B4C1-21181C4BC84C}"/>
    <cellStyle name="Normal 3 24 18 3 2" xfId="23496" xr:uid="{357815B0-1ABD-415F-8D13-6A9DF0E73CDD}"/>
    <cellStyle name="Normal 3 24 18 3 3" xfId="23497" xr:uid="{1391106D-F366-47B6-AE26-001BEC91B61A}"/>
    <cellStyle name="Normal 3 24 18 4" xfId="23498" xr:uid="{BB10E08E-4075-47A6-8C5F-6AE98DBEC06D}"/>
    <cellStyle name="Normal 3 24 18 5" xfId="23499" xr:uid="{34818D3C-69EA-46C2-8CC3-1F4DEA986E94}"/>
    <cellStyle name="Normal 3 24 19" xfId="23500" xr:uid="{3E7D9ED0-86AB-4995-936C-2435CB3FD98A}"/>
    <cellStyle name="Normal 3 24 19 2" xfId="23501" xr:uid="{12C87328-574F-4736-AB00-49970327C45C}"/>
    <cellStyle name="Normal 3 24 19 2 2" xfId="23502" xr:uid="{94BD60A6-91C9-48AC-AE47-5179CB275E15}"/>
    <cellStyle name="Normal 3 24 19 2 3" xfId="23503" xr:uid="{51CC815B-387A-484D-AD72-74778F8022DF}"/>
    <cellStyle name="Normal 3 24 19 3" xfId="23504" xr:uid="{F32E985F-C014-4948-95DE-8F42B11A3A37}"/>
    <cellStyle name="Normal 3 24 19 3 2" xfId="23505" xr:uid="{57EBFECE-ECF9-4DE3-8648-C3313883DED4}"/>
    <cellStyle name="Normal 3 24 19 3 3" xfId="23506" xr:uid="{1B3237CF-8A18-4B66-A43B-B85E85857EFF}"/>
    <cellStyle name="Normal 3 24 19 4" xfId="23507" xr:uid="{F0E43F92-3828-4AB4-8F32-ED7F6944C946}"/>
    <cellStyle name="Normal 3 24 19 5" xfId="23508" xr:uid="{820CE5F9-C973-4A49-9B42-3F7382684EF4}"/>
    <cellStyle name="Normal 3 24 2" xfId="23509" xr:uid="{16D8BBD9-2484-4144-A5B5-A7128DA3F760}"/>
    <cellStyle name="Normal 3 24 2 2" xfId="23510" xr:uid="{6C35ECEE-1478-4B3E-8224-FBF81C43F5FD}"/>
    <cellStyle name="Normal 3 24 2 2 2" xfId="23511" xr:uid="{632DDD72-DB0D-428F-A7DD-10289913021B}"/>
    <cellStyle name="Normal 3 24 2 2 3" xfId="23512" xr:uid="{6EE621A5-1D25-4027-A587-B46F72384170}"/>
    <cellStyle name="Normal 3 24 2 3" xfId="23513" xr:uid="{EEBC651B-818B-4D86-8643-EDE89CE5B0CA}"/>
    <cellStyle name="Normal 3 24 2 3 2" xfId="23514" xr:uid="{4ABD44CC-1E73-4A57-8DF4-6A34809FAC54}"/>
    <cellStyle name="Normal 3 24 2 3 3" xfId="23515" xr:uid="{96363B1D-DF8E-4A3C-8180-14729D8B4CE3}"/>
    <cellStyle name="Normal 3 24 2 4" xfId="23516" xr:uid="{8694E891-DA80-4E45-9052-E25F2B922E4C}"/>
    <cellStyle name="Normal 3 24 2 5" xfId="23517" xr:uid="{D57A3465-7968-4C9E-BF82-DC6880BEDD54}"/>
    <cellStyle name="Normal 3 24 20" xfId="23518" xr:uid="{CBA0B829-9D5F-455E-92A6-F889861575DE}"/>
    <cellStyle name="Normal 3 24 20 2" xfId="23519" xr:uid="{62BBB78B-13C8-490B-A7D0-B27E20A056DF}"/>
    <cellStyle name="Normal 3 24 20 2 2" xfId="23520" xr:uid="{0599371D-8038-48B3-9A6B-FBC096E395C4}"/>
    <cellStyle name="Normal 3 24 20 2 3" xfId="23521" xr:uid="{E675074F-1C7A-4351-8C7D-C9075454882E}"/>
    <cellStyle name="Normal 3 24 20 3" xfId="23522" xr:uid="{F99B97E7-E583-4FBD-8E68-62DC84B49DB8}"/>
    <cellStyle name="Normal 3 24 20 3 2" xfId="23523" xr:uid="{493F58EB-1149-4EF1-8441-098C3633120E}"/>
    <cellStyle name="Normal 3 24 20 3 3" xfId="23524" xr:uid="{1087141C-0611-4830-A760-0D4C8C34D0E4}"/>
    <cellStyle name="Normal 3 24 20 4" xfId="23525" xr:uid="{444F49D5-5998-43C2-8F53-536AEE4D6481}"/>
    <cellStyle name="Normal 3 24 20 5" xfId="23526" xr:uid="{A2BCC375-46F8-423A-9419-90AAB6BA940C}"/>
    <cellStyle name="Normal 3 24 21" xfId="23527" xr:uid="{9CCB7250-1F39-4E63-9568-45B7A1634814}"/>
    <cellStyle name="Normal 3 24 21 2" xfId="23528" xr:uid="{6A69929B-687F-40CA-B7F5-04831A87D5CD}"/>
    <cellStyle name="Normal 3 24 21 2 2" xfId="23529" xr:uid="{68A0E058-EB8D-4B33-ABFF-FF65206233CC}"/>
    <cellStyle name="Normal 3 24 21 2 3" xfId="23530" xr:uid="{CE1851A7-80AC-43A8-AFFE-1DF130603374}"/>
    <cellStyle name="Normal 3 24 21 3" xfId="23531" xr:uid="{D60C7249-9AC9-4914-AA1A-210C94F575DD}"/>
    <cellStyle name="Normal 3 24 21 3 2" xfId="23532" xr:uid="{7103A924-81A0-41F1-BE72-2226B568AAB9}"/>
    <cellStyle name="Normal 3 24 21 3 3" xfId="23533" xr:uid="{0FD67DBB-143D-4697-98D7-8EE34FDE40FD}"/>
    <cellStyle name="Normal 3 24 21 4" xfId="23534" xr:uid="{16BA3D33-0780-4105-A930-187C398814A6}"/>
    <cellStyle name="Normal 3 24 21 5" xfId="23535" xr:uid="{4EBDF753-4A20-4D2F-A855-AC20A0BB479D}"/>
    <cellStyle name="Normal 3 24 22" xfId="23536" xr:uid="{A0D744B6-2588-403C-A791-7E0CFF950D8C}"/>
    <cellStyle name="Normal 3 24 22 2" xfId="23537" xr:uid="{69AC60CD-DFC5-4F97-A13A-379A9FEEBA7C}"/>
    <cellStyle name="Normal 3 24 22 2 2" xfId="23538" xr:uid="{3D0873F5-0399-48A9-B600-8CB89A7D7409}"/>
    <cellStyle name="Normal 3 24 22 2 3" xfId="23539" xr:uid="{D1CEF772-AEF1-4097-AE41-78CB7A293576}"/>
    <cellStyle name="Normal 3 24 22 3" xfId="23540" xr:uid="{3EF6CD5F-64D9-41BF-939A-9EC0B500C3BE}"/>
    <cellStyle name="Normal 3 24 22 3 2" xfId="23541" xr:uid="{BEA0F68D-E878-4ADC-8141-ED2E465CB97E}"/>
    <cellStyle name="Normal 3 24 22 3 3" xfId="23542" xr:uid="{6E2348D1-A849-4958-89E0-D0F25DEECD0B}"/>
    <cellStyle name="Normal 3 24 22 4" xfId="23543" xr:uid="{09B6CDFB-9300-4220-9AD3-E405819A5BBE}"/>
    <cellStyle name="Normal 3 24 22 5" xfId="23544" xr:uid="{BB2A8D26-B3C1-4B8B-813D-620CA674B2B3}"/>
    <cellStyle name="Normal 3 24 23" xfId="23545" xr:uid="{BEAFABAA-1E01-4AE6-A9BD-6DCE9EBB21CD}"/>
    <cellStyle name="Normal 3 24 23 2" xfId="23546" xr:uid="{42EC91A1-EE4E-41D1-B8A6-6C7CCDBD4E48}"/>
    <cellStyle name="Normal 3 24 23 2 2" xfId="23547" xr:uid="{40DDF4C1-63B9-483A-AE78-9E841F5E485C}"/>
    <cellStyle name="Normal 3 24 23 2 3" xfId="23548" xr:uid="{64819A84-2E0B-48FE-90FA-89707ADBB62C}"/>
    <cellStyle name="Normal 3 24 23 3" xfId="23549" xr:uid="{BFD232E1-2D39-405F-9B1C-3C389CB27EF6}"/>
    <cellStyle name="Normal 3 24 23 3 2" xfId="23550" xr:uid="{D0CB0E00-9EE9-47AE-9ABB-FEFB030F7DD2}"/>
    <cellStyle name="Normal 3 24 23 3 3" xfId="23551" xr:uid="{862A7927-2460-4E9A-A51A-720FCC6AD2C3}"/>
    <cellStyle name="Normal 3 24 23 4" xfId="23552" xr:uid="{0DCEB26C-27A0-490A-8E1D-89153AE52F6A}"/>
    <cellStyle name="Normal 3 24 23 5" xfId="23553" xr:uid="{820ABACE-4D66-4310-9AD4-2138E3B3B65C}"/>
    <cellStyle name="Normal 3 24 24" xfId="23554" xr:uid="{FC45EA19-1308-4B6A-99B9-DA0D474E8331}"/>
    <cellStyle name="Normal 3 24 24 2" xfId="23555" xr:uid="{F63BFD3F-5BFE-44A8-9DAD-762408083D01}"/>
    <cellStyle name="Normal 3 24 24 3" xfId="23556" xr:uid="{6422D7E9-DF4F-4D2B-A9AD-9E61763CBE65}"/>
    <cellStyle name="Normal 3 24 25" xfId="23557" xr:uid="{B610FFDE-B9EC-4600-829C-18A5A39BA15B}"/>
    <cellStyle name="Normal 3 24 25 2" xfId="23558" xr:uid="{A39B21EB-5248-4D3F-A056-90070ED0F465}"/>
    <cellStyle name="Normal 3 24 25 3" xfId="23559" xr:uid="{F46D4393-8437-4CE3-A234-404188A79BA0}"/>
    <cellStyle name="Normal 3 24 26" xfId="23560" xr:uid="{FE85245D-1323-41B5-9AE3-A34B218132A5}"/>
    <cellStyle name="Normal 3 24 27" xfId="23561" xr:uid="{45C42F45-54F2-4D45-820A-AC850328D9CD}"/>
    <cellStyle name="Normal 3 24 3" xfId="23562" xr:uid="{BF1CD5C9-2BE1-48CC-AA23-66F57A4197C2}"/>
    <cellStyle name="Normal 3 24 3 2" xfId="23563" xr:uid="{406A6EAF-72A0-42F6-95A7-27FC8738F26A}"/>
    <cellStyle name="Normal 3 24 3 2 2" xfId="23564" xr:uid="{BA03FBF8-1B37-4E16-9EF4-D26FB8F5818F}"/>
    <cellStyle name="Normal 3 24 3 2 3" xfId="23565" xr:uid="{83145457-2D7E-4726-8BF3-57160DE86758}"/>
    <cellStyle name="Normal 3 24 3 3" xfId="23566" xr:uid="{C6641F2D-77B1-4CE0-B58F-FDF976575379}"/>
    <cellStyle name="Normal 3 24 3 3 2" xfId="23567" xr:uid="{23A18D5E-CA65-4EF8-8908-494C2490F302}"/>
    <cellStyle name="Normal 3 24 3 3 3" xfId="23568" xr:uid="{6021AD38-185C-4D9D-9547-EB15AB02E18C}"/>
    <cellStyle name="Normal 3 24 3 4" xfId="23569" xr:uid="{5B6BD241-1289-4656-9EDD-9BE70C5DF7E5}"/>
    <cellStyle name="Normal 3 24 3 5" xfId="23570" xr:uid="{A9C40744-8AA2-4310-AF62-B7A100C0367D}"/>
    <cellStyle name="Normal 3 24 4" xfId="23571" xr:uid="{DEED4F04-1EFD-4685-94DB-10A7FE16BD32}"/>
    <cellStyle name="Normal 3 24 4 2" xfId="23572" xr:uid="{D3E0164D-9677-467C-B6B1-B6186FE4F5E4}"/>
    <cellStyle name="Normal 3 24 4 2 2" xfId="23573" xr:uid="{A3A53E3A-51E5-466D-9271-437B4A22C61B}"/>
    <cellStyle name="Normal 3 24 4 2 3" xfId="23574" xr:uid="{BDED7E68-3262-44B6-9E04-F8F5CA6D766E}"/>
    <cellStyle name="Normal 3 24 4 3" xfId="23575" xr:uid="{E70EC004-2B03-40DC-88DB-05940783AE6A}"/>
    <cellStyle name="Normal 3 24 4 3 2" xfId="23576" xr:uid="{4CFF483B-7C7E-4184-85EA-E159EEFA13D2}"/>
    <cellStyle name="Normal 3 24 4 3 3" xfId="23577" xr:uid="{DB9CCA8A-1F01-4C3A-AC6F-506221C4AE9F}"/>
    <cellStyle name="Normal 3 24 4 4" xfId="23578" xr:uid="{DAF668DC-5FCD-4999-8B9D-069ECF85D387}"/>
    <cellStyle name="Normal 3 24 4 5" xfId="23579" xr:uid="{814D377A-96D9-4A9A-959C-981F2763771A}"/>
    <cellStyle name="Normal 3 24 5" xfId="23580" xr:uid="{F7533E52-6741-4CFE-B34C-96D85AACAC0A}"/>
    <cellStyle name="Normal 3 24 5 2" xfId="23581" xr:uid="{48526FD8-AC73-4BDE-88E5-30571AB7BAFF}"/>
    <cellStyle name="Normal 3 24 5 2 2" xfId="23582" xr:uid="{9030BD4C-9B2D-48B7-A6AB-2422E193DB4D}"/>
    <cellStyle name="Normal 3 24 5 2 3" xfId="23583" xr:uid="{CD4FEC94-D08C-4755-BBC6-F46DAFD3E517}"/>
    <cellStyle name="Normal 3 24 5 3" xfId="23584" xr:uid="{3AC124D6-D4B6-4B8C-9150-7B5A1A1D4759}"/>
    <cellStyle name="Normal 3 24 5 3 2" xfId="23585" xr:uid="{DC573E9A-32E8-4809-B2F3-C4B7D5B655EF}"/>
    <cellStyle name="Normal 3 24 5 3 3" xfId="23586" xr:uid="{5B9E8EF2-9928-4593-89DB-1F031748E8BA}"/>
    <cellStyle name="Normal 3 24 5 4" xfId="23587" xr:uid="{7A455E20-962B-409D-BB0D-DC9B4C3D53E2}"/>
    <cellStyle name="Normal 3 24 5 5" xfId="23588" xr:uid="{F9FD715F-2B92-463A-9201-FB3F7D0F9E36}"/>
    <cellStyle name="Normal 3 24 6" xfId="23589" xr:uid="{5D812019-4FD6-4DDB-9015-34D5587359DF}"/>
    <cellStyle name="Normal 3 24 6 2" xfId="23590" xr:uid="{41D8FAAA-A016-4656-A6DE-6D2C0136B0CA}"/>
    <cellStyle name="Normal 3 24 6 2 2" xfId="23591" xr:uid="{6296DEEB-6E42-449B-B882-708681F10BA7}"/>
    <cellStyle name="Normal 3 24 6 2 3" xfId="23592" xr:uid="{3755C522-53D9-4474-99B5-25B76D8FBDBA}"/>
    <cellStyle name="Normal 3 24 6 3" xfId="23593" xr:uid="{55789D46-F7B3-42BA-BFED-2C6F42119C68}"/>
    <cellStyle name="Normal 3 24 6 3 2" xfId="23594" xr:uid="{7C363666-950B-4774-AA41-5AF4540ECFC3}"/>
    <cellStyle name="Normal 3 24 6 3 3" xfId="23595" xr:uid="{70E0987A-2969-4D68-882B-B5CFDC2BB1A3}"/>
    <cellStyle name="Normal 3 24 6 4" xfId="23596" xr:uid="{91ADB311-D44B-4DB6-BA6B-8C2C51D390B2}"/>
    <cellStyle name="Normal 3 24 6 5" xfId="23597" xr:uid="{31506E86-8F81-4A07-9452-E95BC4B11463}"/>
    <cellStyle name="Normal 3 24 7" xfId="23598" xr:uid="{2572B1DA-EB8C-475A-B13D-2548C45BE8FF}"/>
    <cellStyle name="Normal 3 24 7 2" xfId="23599" xr:uid="{ADB3092B-582A-4078-8FEB-706613E4907F}"/>
    <cellStyle name="Normal 3 24 7 2 2" xfId="23600" xr:uid="{8767B920-83D3-4810-B8A6-33C5622692C6}"/>
    <cellStyle name="Normal 3 24 7 2 3" xfId="23601" xr:uid="{06A2548E-4C9F-44C6-B4B2-7E40E39F7FC2}"/>
    <cellStyle name="Normal 3 24 7 3" xfId="23602" xr:uid="{6C02CEC9-8A14-4091-A5B5-647DABE07ACB}"/>
    <cellStyle name="Normal 3 24 7 3 2" xfId="23603" xr:uid="{CBD6F57F-EF4E-45D5-BDAE-B5CDAE27CED9}"/>
    <cellStyle name="Normal 3 24 7 3 3" xfId="23604" xr:uid="{F1C1101E-6341-4A51-8CCB-435D0A6CB686}"/>
    <cellStyle name="Normal 3 24 7 4" xfId="23605" xr:uid="{AF735DDF-CD55-4660-AA56-6E75E192F6DA}"/>
    <cellStyle name="Normal 3 24 7 5" xfId="23606" xr:uid="{3D2B3212-085C-41A7-AFFB-705409CEA64A}"/>
    <cellStyle name="Normal 3 24 8" xfId="23607" xr:uid="{04172A62-15A6-4FA1-B8BE-ED0276F3745C}"/>
    <cellStyle name="Normal 3 24 8 2" xfId="23608" xr:uid="{45E2A8C0-A6BB-4B55-97FD-A8FB18BC1477}"/>
    <cellStyle name="Normal 3 24 8 2 2" xfId="23609" xr:uid="{AA823B9B-05AA-485C-98F7-D7CC2CEC5C28}"/>
    <cellStyle name="Normal 3 24 8 2 3" xfId="23610" xr:uid="{05AB4EEE-5324-496A-9B6C-C27C318E6B81}"/>
    <cellStyle name="Normal 3 24 8 3" xfId="23611" xr:uid="{A34D2B5B-3506-43D3-9216-A4882CEB41B2}"/>
    <cellStyle name="Normal 3 24 8 3 2" xfId="23612" xr:uid="{44BBAA21-8D4F-437F-9F18-D9CEA956CF10}"/>
    <cellStyle name="Normal 3 24 8 3 3" xfId="23613" xr:uid="{C2D40B77-98EB-4F98-B4EC-415A9CC23786}"/>
    <cellStyle name="Normal 3 24 8 4" xfId="23614" xr:uid="{C328A2E1-7EBA-41D3-9D14-E92A03E0B0D8}"/>
    <cellStyle name="Normal 3 24 8 5" xfId="23615" xr:uid="{B1904446-3485-4C3A-B689-0A14E1A94746}"/>
    <cellStyle name="Normal 3 24 9" xfId="23616" xr:uid="{9CE3EE43-5F8F-483C-96E1-66F7B9AB6E58}"/>
    <cellStyle name="Normal 3 24 9 2" xfId="23617" xr:uid="{5E3E870F-712D-452F-9EBC-574F438C33EA}"/>
    <cellStyle name="Normal 3 24 9 2 2" xfId="23618" xr:uid="{4BAAFE70-6694-4DD3-9490-BBA5ECF41332}"/>
    <cellStyle name="Normal 3 24 9 2 3" xfId="23619" xr:uid="{B7BBA40A-A2D1-4B8F-A6A0-B9522BB2223E}"/>
    <cellStyle name="Normal 3 24 9 3" xfId="23620" xr:uid="{64DD1C31-B66C-4343-A5E8-09F5D4A66A5A}"/>
    <cellStyle name="Normal 3 24 9 3 2" xfId="23621" xr:uid="{34849393-203E-43F7-8219-5269329961C0}"/>
    <cellStyle name="Normal 3 24 9 3 3" xfId="23622" xr:uid="{1B2DC9B0-5CF4-45EC-A109-21C8D2311CAF}"/>
    <cellStyle name="Normal 3 24 9 4" xfId="23623" xr:uid="{CC062F95-6E84-4439-8495-BB096B58CB0D}"/>
    <cellStyle name="Normal 3 24 9 5" xfId="23624" xr:uid="{8BF19B6A-DB8F-41E4-A34D-44E0E17199B6}"/>
    <cellStyle name="Normal 3 25" xfId="23625" xr:uid="{182E081E-4306-4425-83C2-3FAD67C80A47}"/>
    <cellStyle name="Normal 3 25 10" xfId="23626" xr:uid="{EF6FC0D1-7CCC-4C38-BFF1-E47CC19FC0BA}"/>
    <cellStyle name="Normal 3 25 10 2" xfId="23627" xr:uid="{CBE7F3A0-8C1B-49D2-9074-30F0031D0BE8}"/>
    <cellStyle name="Normal 3 25 10 2 2" xfId="23628" xr:uid="{7F1948AD-C8DD-476F-88E8-D63A86253969}"/>
    <cellStyle name="Normal 3 25 10 2 3" xfId="23629" xr:uid="{1A9F8608-1DE8-4616-BF5C-BED769A1E9A4}"/>
    <cellStyle name="Normal 3 25 10 3" xfId="23630" xr:uid="{23622994-21A3-453F-90CF-DED00AADF5A5}"/>
    <cellStyle name="Normal 3 25 10 3 2" xfId="23631" xr:uid="{B8F7B85B-81FE-48A7-A001-C3553E7ED7F5}"/>
    <cellStyle name="Normal 3 25 10 3 3" xfId="23632" xr:uid="{D5AA6C0F-0FA9-4249-ABAE-37FB01317150}"/>
    <cellStyle name="Normal 3 25 10 4" xfId="23633" xr:uid="{9C354C8C-50F3-48AB-B961-FE3D3F27EA76}"/>
    <cellStyle name="Normal 3 25 10 5" xfId="23634" xr:uid="{0BF7C862-2879-47E7-B7DB-08F3720BE77B}"/>
    <cellStyle name="Normal 3 25 11" xfId="23635" xr:uid="{BFC787E0-A6B0-4333-AC7F-E35987630044}"/>
    <cellStyle name="Normal 3 25 11 2" xfId="23636" xr:uid="{920CBF60-8542-4A0D-B22C-0422006D783D}"/>
    <cellStyle name="Normal 3 25 11 2 2" xfId="23637" xr:uid="{905AE874-6BBD-483D-9FF0-D3901CB6ACBF}"/>
    <cellStyle name="Normal 3 25 11 2 3" xfId="23638" xr:uid="{05FA3BA6-1B80-4BFB-8EFE-974A906273F1}"/>
    <cellStyle name="Normal 3 25 11 3" xfId="23639" xr:uid="{38F19CDB-99B1-454D-A498-8B557E132903}"/>
    <cellStyle name="Normal 3 25 11 3 2" xfId="23640" xr:uid="{9537A148-2333-4B08-8E70-BF308FC37F76}"/>
    <cellStyle name="Normal 3 25 11 3 3" xfId="23641" xr:uid="{E92C38CF-BF73-4256-8DDE-879355CB83EC}"/>
    <cellStyle name="Normal 3 25 11 4" xfId="23642" xr:uid="{4C954BF5-C61B-4FF0-94A8-B845FB0E3005}"/>
    <cellStyle name="Normal 3 25 11 5" xfId="23643" xr:uid="{20D05288-2FC8-4521-A70E-6C5022205948}"/>
    <cellStyle name="Normal 3 25 12" xfId="23644" xr:uid="{FABA7C3B-699C-4E65-98C4-88DA8DDE910C}"/>
    <cellStyle name="Normal 3 25 12 2" xfId="23645" xr:uid="{1A7B6853-F2FE-42B8-954E-F205A936CF67}"/>
    <cellStyle name="Normal 3 25 12 2 2" xfId="23646" xr:uid="{1A8B42BC-6C3E-4F26-B9B1-B1FFD35509E8}"/>
    <cellStyle name="Normal 3 25 12 2 3" xfId="23647" xr:uid="{083B7438-D481-4BD4-81CD-9F082EEA7C4D}"/>
    <cellStyle name="Normal 3 25 12 3" xfId="23648" xr:uid="{1D20D135-8649-4CF7-8888-A7EC5158BF42}"/>
    <cellStyle name="Normal 3 25 12 3 2" xfId="23649" xr:uid="{2AA0ABFF-880D-4C18-BF20-CFA0CF26F5B4}"/>
    <cellStyle name="Normal 3 25 12 3 3" xfId="23650" xr:uid="{0B8C77F8-7BFE-4EAA-8360-58D1DF8A2380}"/>
    <cellStyle name="Normal 3 25 12 4" xfId="23651" xr:uid="{1552CC07-5DEB-49DE-9F01-17CB481E191E}"/>
    <cellStyle name="Normal 3 25 12 5" xfId="23652" xr:uid="{51288CFE-A9F7-4D92-A3D0-008C6CB4F2C1}"/>
    <cellStyle name="Normal 3 25 13" xfId="23653" xr:uid="{E973AB9F-41C1-4BFB-86C7-3067619CD1C5}"/>
    <cellStyle name="Normal 3 25 13 2" xfId="23654" xr:uid="{F5E62538-951F-4407-BDBC-42719BA2F406}"/>
    <cellStyle name="Normal 3 25 13 2 2" xfId="23655" xr:uid="{ECDC9643-A930-44F6-9FE9-B8E3DDEABD18}"/>
    <cellStyle name="Normal 3 25 13 2 3" xfId="23656" xr:uid="{D4E8086D-B8D2-48C7-9408-AD45ACB35F6E}"/>
    <cellStyle name="Normal 3 25 13 3" xfId="23657" xr:uid="{39F2FE8F-1126-4DF6-B980-5F83A54F1B6B}"/>
    <cellStyle name="Normal 3 25 13 3 2" xfId="23658" xr:uid="{D2BE410A-3CA7-4BE3-9E2E-9D31A37E99D8}"/>
    <cellStyle name="Normal 3 25 13 3 3" xfId="23659" xr:uid="{8F71C5A4-89E0-4BEF-AD72-17B6B464896A}"/>
    <cellStyle name="Normal 3 25 13 4" xfId="23660" xr:uid="{ABBB9B4F-5710-4754-9DEC-ED8EFA1D1762}"/>
    <cellStyle name="Normal 3 25 13 5" xfId="23661" xr:uid="{1EFF1609-D582-481F-B591-6F661C319991}"/>
    <cellStyle name="Normal 3 25 14" xfId="23662" xr:uid="{C74DFA72-4616-46DB-8EFD-B4E8258900CF}"/>
    <cellStyle name="Normal 3 25 14 2" xfId="23663" xr:uid="{D129F732-A035-4358-9C70-395EF9E791F6}"/>
    <cellStyle name="Normal 3 25 14 2 2" xfId="23664" xr:uid="{615185AE-E35C-4583-B5E8-9E6BFC725C68}"/>
    <cellStyle name="Normal 3 25 14 2 3" xfId="23665" xr:uid="{79CA29EC-488B-4C96-95D6-55DC224B68BD}"/>
    <cellStyle name="Normal 3 25 14 3" xfId="23666" xr:uid="{6C8F7C54-9708-4EFF-B119-D30FA611B257}"/>
    <cellStyle name="Normal 3 25 14 3 2" xfId="23667" xr:uid="{A1748718-0DC3-419D-BC58-FF0DECF064D1}"/>
    <cellStyle name="Normal 3 25 14 3 3" xfId="23668" xr:uid="{4BFD57D3-47D6-4AC3-9D3C-46D960072F3A}"/>
    <cellStyle name="Normal 3 25 14 4" xfId="23669" xr:uid="{5C7B53E8-A317-4A0A-A3C9-C2C26DBE8824}"/>
    <cellStyle name="Normal 3 25 14 5" xfId="23670" xr:uid="{106800D4-41AB-4D81-802D-1967A222A1D5}"/>
    <cellStyle name="Normal 3 25 15" xfId="23671" xr:uid="{8617B9AE-A4F9-44F0-BDAA-65B324951433}"/>
    <cellStyle name="Normal 3 25 15 2" xfId="23672" xr:uid="{09B26632-3B8E-4D66-9A69-BAF703B0E194}"/>
    <cellStyle name="Normal 3 25 15 2 2" xfId="23673" xr:uid="{A4EA76E8-47A7-4CB0-A862-EED36D3C9871}"/>
    <cellStyle name="Normal 3 25 15 2 3" xfId="23674" xr:uid="{9A55E806-BFBE-4E2B-A01D-DE7529511ECF}"/>
    <cellStyle name="Normal 3 25 15 3" xfId="23675" xr:uid="{53F88027-CE10-45E0-80B2-275DFD2DA975}"/>
    <cellStyle name="Normal 3 25 15 3 2" xfId="23676" xr:uid="{C89440F0-5B9E-4DE7-868A-4DC82F3657C5}"/>
    <cellStyle name="Normal 3 25 15 3 3" xfId="23677" xr:uid="{1DC9EE07-F8F4-404B-8F23-A1E13A0740D2}"/>
    <cellStyle name="Normal 3 25 15 4" xfId="23678" xr:uid="{FFC2F332-CDAF-4F2B-B06C-9D7D60D28785}"/>
    <cellStyle name="Normal 3 25 15 5" xfId="23679" xr:uid="{3589C38E-4F21-4943-A061-BAE5751C99E2}"/>
    <cellStyle name="Normal 3 25 16" xfId="23680" xr:uid="{ADEB7755-4685-4B12-9231-DDB493CD4F65}"/>
    <cellStyle name="Normal 3 25 16 2" xfId="23681" xr:uid="{C704512C-80E4-4C3A-9D21-FB1842C1DC5B}"/>
    <cellStyle name="Normal 3 25 16 2 2" xfId="23682" xr:uid="{569B4FE5-3906-4B45-9118-F0EEABE870BF}"/>
    <cellStyle name="Normal 3 25 16 2 3" xfId="23683" xr:uid="{CA49A9F4-0B81-424E-B3A4-DBEC498B3B76}"/>
    <cellStyle name="Normal 3 25 16 3" xfId="23684" xr:uid="{AA13507F-D049-4A01-9F61-9F07C3796B1E}"/>
    <cellStyle name="Normal 3 25 16 3 2" xfId="23685" xr:uid="{5F23B883-6EDB-46DE-9D8C-2254AE82E80A}"/>
    <cellStyle name="Normal 3 25 16 3 3" xfId="23686" xr:uid="{7E73BF8A-76F2-4B7B-BF61-E231F67B743E}"/>
    <cellStyle name="Normal 3 25 16 4" xfId="23687" xr:uid="{B4AA9021-BC9B-456F-A77F-A6DFC808C681}"/>
    <cellStyle name="Normal 3 25 16 5" xfId="23688" xr:uid="{1B84206D-3D74-415D-AE43-45C1B8A77E57}"/>
    <cellStyle name="Normal 3 25 17" xfId="23689" xr:uid="{56A368B7-ABF0-437F-81CD-28017997E1A7}"/>
    <cellStyle name="Normal 3 25 17 2" xfId="23690" xr:uid="{AB8171C4-A20E-4A60-9AB3-A15EC5F464B5}"/>
    <cellStyle name="Normal 3 25 17 2 2" xfId="23691" xr:uid="{97FFDB38-019A-4EFC-B37A-4AF4889CF8F5}"/>
    <cellStyle name="Normal 3 25 17 2 3" xfId="23692" xr:uid="{14411CE4-8F43-4EE5-903F-521B60C9FD82}"/>
    <cellStyle name="Normal 3 25 17 3" xfId="23693" xr:uid="{E722071A-7E52-43F6-ACEB-7CE8D33C8D02}"/>
    <cellStyle name="Normal 3 25 17 3 2" xfId="23694" xr:uid="{7D036DBE-505D-42D0-A5A8-60C921A99C04}"/>
    <cellStyle name="Normal 3 25 17 3 3" xfId="23695" xr:uid="{C23DD864-605C-476B-9733-1124453567C1}"/>
    <cellStyle name="Normal 3 25 17 4" xfId="23696" xr:uid="{7EA160DF-0BEC-4482-AE14-4FE7C8255185}"/>
    <cellStyle name="Normal 3 25 17 5" xfId="23697" xr:uid="{D1D03415-74AC-411C-BC65-78E91C2805C6}"/>
    <cellStyle name="Normal 3 25 18" xfId="23698" xr:uid="{863774CA-9F7A-478E-AEB2-97562C988E5E}"/>
    <cellStyle name="Normal 3 25 18 2" xfId="23699" xr:uid="{68A789A7-0989-4E1E-A675-881257BA28D7}"/>
    <cellStyle name="Normal 3 25 18 2 2" xfId="23700" xr:uid="{8C717319-F08B-4B85-8CBA-6F5662320B79}"/>
    <cellStyle name="Normal 3 25 18 2 3" xfId="23701" xr:uid="{C05BD0D9-89D6-453E-9316-A09FFE3DE63D}"/>
    <cellStyle name="Normal 3 25 18 3" xfId="23702" xr:uid="{FDDE4F4E-2C15-4A7F-9BFE-EA676840874D}"/>
    <cellStyle name="Normal 3 25 18 3 2" xfId="23703" xr:uid="{865C502F-7016-425F-8053-22921CF6F35C}"/>
    <cellStyle name="Normal 3 25 18 3 3" xfId="23704" xr:uid="{646A5B2A-8FEA-4C75-8BE4-A4643496F8A8}"/>
    <cellStyle name="Normal 3 25 18 4" xfId="23705" xr:uid="{783F7DFA-494E-4AF2-A939-C6DE86971D60}"/>
    <cellStyle name="Normal 3 25 18 5" xfId="23706" xr:uid="{7F8420CC-E66D-48E0-AB90-AD2C808524EC}"/>
    <cellStyle name="Normal 3 25 19" xfId="23707" xr:uid="{B21C9E36-EEF8-4274-8139-CCDB3658D299}"/>
    <cellStyle name="Normal 3 25 19 2" xfId="23708" xr:uid="{78475AD4-142E-4268-810D-309103D2D296}"/>
    <cellStyle name="Normal 3 25 19 2 2" xfId="23709" xr:uid="{16139DEE-8D00-40EC-BB9D-1D2DA86D3407}"/>
    <cellStyle name="Normal 3 25 19 2 3" xfId="23710" xr:uid="{306AE116-02F4-4F13-B8E5-4D860713B1A5}"/>
    <cellStyle name="Normal 3 25 19 3" xfId="23711" xr:uid="{CCCD7501-A294-4343-ACD6-7B4A39DAE7F4}"/>
    <cellStyle name="Normal 3 25 19 3 2" xfId="23712" xr:uid="{933DB44F-3C2E-417E-9585-C088E1A0BC65}"/>
    <cellStyle name="Normal 3 25 19 3 3" xfId="23713" xr:uid="{EBEFD0E1-4B50-4A74-960B-970C6CF76ECD}"/>
    <cellStyle name="Normal 3 25 19 4" xfId="23714" xr:uid="{61214632-B9AF-4BED-A066-75BC1EF9D02A}"/>
    <cellStyle name="Normal 3 25 19 5" xfId="23715" xr:uid="{95C9CF41-0BE9-40AA-A604-526388AC9138}"/>
    <cellStyle name="Normal 3 25 2" xfId="23716" xr:uid="{593013FA-83C7-450E-BEDB-2E4E43423818}"/>
    <cellStyle name="Normal 3 25 2 2" xfId="23717" xr:uid="{30503F27-F089-4E42-B116-F548E0F579E5}"/>
    <cellStyle name="Normal 3 25 2 2 2" xfId="23718" xr:uid="{D47425CE-E323-43A4-875B-E6379BBBACA5}"/>
    <cellStyle name="Normal 3 25 2 2 3" xfId="23719" xr:uid="{90B11445-7F8C-496C-99EA-B16104FA88FC}"/>
    <cellStyle name="Normal 3 25 2 3" xfId="23720" xr:uid="{3FE99D63-A247-4ECF-817C-A191D656AE37}"/>
    <cellStyle name="Normal 3 25 2 3 2" xfId="23721" xr:uid="{368EFD68-2F1A-49B3-A4EC-76966C4D0D21}"/>
    <cellStyle name="Normal 3 25 2 3 3" xfId="23722" xr:uid="{2A4FBC51-8B28-46AE-AFD0-5FF3445DC34F}"/>
    <cellStyle name="Normal 3 25 2 4" xfId="23723" xr:uid="{2F485647-CD5E-4E4A-B0E8-097CA7DAA1F0}"/>
    <cellStyle name="Normal 3 25 2 5" xfId="23724" xr:uid="{90CCEDC1-7569-47FD-8241-C4B6EDA10542}"/>
    <cellStyle name="Normal 3 25 20" xfId="23725" xr:uid="{74289873-0241-45EE-B13E-153792B83DC6}"/>
    <cellStyle name="Normal 3 25 20 2" xfId="23726" xr:uid="{D3ABAB00-B3FC-4601-89CB-06BCD5D471C6}"/>
    <cellStyle name="Normal 3 25 20 2 2" xfId="23727" xr:uid="{173D8DFF-9CAD-4F33-B850-CC6B1EAAF0B6}"/>
    <cellStyle name="Normal 3 25 20 2 3" xfId="23728" xr:uid="{485FC8C5-2C06-48BE-AF86-4DEE9D5D957E}"/>
    <cellStyle name="Normal 3 25 20 3" xfId="23729" xr:uid="{D99206C8-1F68-4A5A-A253-F20758414642}"/>
    <cellStyle name="Normal 3 25 20 3 2" xfId="23730" xr:uid="{F5162314-AFA5-4330-9D84-C432260C5B96}"/>
    <cellStyle name="Normal 3 25 20 3 3" xfId="23731" xr:uid="{5D8B1DFD-08CE-42AB-9F2E-355F5BF079A5}"/>
    <cellStyle name="Normal 3 25 20 4" xfId="23732" xr:uid="{A0319ED0-FD6B-4D8B-8344-5ED5CF6A3F2C}"/>
    <cellStyle name="Normal 3 25 20 5" xfId="23733" xr:uid="{9DCF55B5-0F44-4FC0-830F-E6457C380E51}"/>
    <cellStyle name="Normal 3 25 21" xfId="23734" xr:uid="{5751A5C7-C304-461F-8101-AD5C5F1AD6FC}"/>
    <cellStyle name="Normal 3 25 21 2" xfId="23735" xr:uid="{8DD75553-1E66-4230-8D41-092F9AA03BB5}"/>
    <cellStyle name="Normal 3 25 21 2 2" xfId="23736" xr:uid="{ED8F965C-9E73-4AE6-988F-C63F31554F75}"/>
    <cellStyle name="Normal 3 25 21 2 3" xfId="23737" xr:uid="{C2552FE8-1723-4338-AC90-E37396839CBE}"/>
    <cellStyle name="Normal 3 25 21 3" xfId="23738" xr:uid="{CA7C6CB9-A1ED-47C4-8B74-B2B6835402E1}"/>
    <cellStyle name="Normal 3 25 21 3 2" xfId="23739" xr:uid="{2543F653-0D22-477F-BAA4-0260BD4C1300}"/>
    <cellStyle name="Normal 3 25 21 3 3" xfId="23740" xr:uid="{4F824D51-DF6C-43C3-8D0E-A9C952A1F81B}"/>
    <cellStyle name="Normal 3 25 21 4" xfId="23741" xr:uid="{862FAD37-D5AA-4853-94BB-88FACB8F7FB5}"/>
    <cellStyle name="Normal 3 25 21 5" xfId="23742" xr:uid="{C24D3E05-8CF7-424C-B588-6CD23BFBF765}"/>
    <cellStyle name="Normal 3 25 22" xfId="23743" xr:uid="{628A794F-67C5-42F1-8A9E-BA9045D3845C}"/>
    <cellStyle name="Normal 3 25 22 2" xfId="23744" xr:uid="{0D27582F-3FAF-4478-88A1-168AA7982A6D}"/>
    <cellStyle name="Normal 3 25 22 2 2" xfId="23745" xr:uid="{01A874A0-9426-4E64-A5E5-1BA9E78B7896}"/>
    <cellStyle name="Normal 3 25 22 2 3" xfId="23746" xr:uid="{52092447-8115-4160-9A81-3D2557B414D9}"/>
    <cellStyle name="Normal 3 25 22 3" xfId="23747" xr:uid="{5ABC46F9-07D2-4FD8-AC8F-A49E34763F93}"/>
    <cellStyle name="Normal 3 25 22 3 2" xfId="23748" xr:uid="{3489ABFC-08E4-4505-8CEB-AB1E44D9C711}"/>
    <cellStyle name="Normal 3 25 22 3 3" xfId="23749" xr:uid="{8F6945E6-22F3-4E26-98C5-512809063E46}"/>
    <cellStyle name="Normal 3 25 22 4" xfId="23750" xr:uid="{BE8B820D-DC9A-4E61-9D68-973CF5C3793D}"/>
    <cellStyle name="Normal 3 25 22 5" xfId="23751" xr:uid="{5E319E8A-CE72-4DC0-835C-B5369D869EA5}"/>
    <cellStyle name="Normal 3 25 23" xfId="23752" xr:uid="{4CCCDFDC-6169-4105-BCA4-567255726FC9}"/>
    <cellStyle name="Normal 3 25 23 2" xfId="23753" xr:uid="{04B9EB2A-45F6-456F-99C2-A145135529A7}"/>
    <cellStyle name="Normal 3 25 23 2 2" xfId="23754" xr:uid="{8B602668-43C5-4113-BEA2-E4BA68AD727D}"/>
    <cellStyle name="Normal 3 25 23 2 3" xfId="23755" xr:uid="{C2C4F7DC-E7EB-41AB-AE57-4666A63BAFB7}"/>
    <cellStyle name="Normal 3 25 23 3" xfId="23756" xr:uid="{0EA1EB1E-F281-487F-B138-EDAA481D80D3}"/>
    <cellStyle name="Normal 3 25 23 3 2" xfId="23757" xr:uid="{A07B576C-432D-427E-AEF0-426A1096ABD7}"/>
    <cellStyle name="Normal 3 25 23 3 3" xfId="23758" xr:uid="{B18509D8-68FB-4CF6-9D19-40048F09B7C1}"/>
    <cellStyle name="Normal 3 25 23 4" xfId="23759" xr:uid="{8A367589-E6C7-4E2F-8F01-1E261D27E044}"/>
    <cellStyle name="Normal 3 25 23 5" xfId="23760" xr:uid="{A5EA6756-3292-48CE-AD99-7D4F430F11B5}"/>
    <cellStyle name="Normal 3 25 24" xfId="23761" xr:uid="{6AE9AD03-26B7-4E2B-B52C-6A5A953D5D16}"/>
    <cellStyle name="Normal 3 25 24 2" xfId="23762" xr:uid="{BC751992-AE28-4E00-A0FF-0F939A290F44}"/>
    <cellStyle name="Normal 3 25 24 3" xfId="23763" xr:uid="{271CC10E-B03A-4193-AEBA-8040F7298F8F}"/>
    <cellStyle name="Normal 3 25 25" xfId="23764" xr:uid="{18BCA7C3-01E1-4E03-A8F4-196EFF29BEB6}"/>
    <cellStyle name="Normal 3 25 25 2" xfId="23765" xr:uid="{440A2B37-E134-4407-AC9C-248472DFF7D1}"/>
    <cellStyle name="Normal 3 25 25 3" xfId="23766" xr:uid="{D0D4A33C-8AE1-4FF0-BD66-48C89581848D}"/>
    <cellStyle name="Normal 3 25 26" xfId="23767" xr:uid="{AD8C93BA-4BDB-48C0-870C-5CF9351D291C}"/>
    <cellStyle name="Normal 3 25 27" xfId="23768" xr:uid="{1A5F2E02-CA20-4006-9D3D-9920D51A66C5}"/>
    <cellStyle name="Normal 3 25 3" xfId="23769" xr:uid="{8E4472AA-F498-49DA-9C7F-5F1D09687654}"/>
    <cellStyle name="Normal 3 25 3 2" xfId="23770" xr:uid="{86BC3F04-FFBF-4184-A3E4-86CD2BCBCF3E}"/>
    <cellStyle name="Normal 3 25 3 2 2" xfId="23771" xr:uid="{60C9241A-E1A7-4C1B-8751-4F60366AC85A}"/>
    <cellStyle name="Normal 3 25 3 2 3" xfId="23772" xr:uid="{9F9A6B2C-643B-4E85-AE9B-9264F63AC82A}"/>
    <cellStyle name="Normal 3 25 3 3" xfId="23773" xr:uid="{67D84F3A-6B3E-495E-BEA2-D4CDEFDD5959}"/>
    <cellStyle name="Normal 3 25 3 3 2" xfId="23774" xr:uid="{C481CE42-6C78-473C-A929-F479249DBE97}"/>
    <cellStyle name="Normal 3 25 3 3 3" xfId="23775" xr:uid="{7D93F56C-0372-4EF1-900A-98A8F63C9462}"/>
    <cellStyle name="Normal 3 25 3 4" xfId="23776" xr:uid="{A139E08A-A5D4-4751-BC37-F6833A8E50FD}"/>
    <cellStyle name="Normal 3 25 3 5" xfId="23777" xr:uid="{792A364B-4372-4A9A-BA84-A87DABB9FE25}"/>
    <cellStyle name="Normal 3 25 4" xfId="23778" xr:uid="{D5651117-C84E-452D-8526-35473EB89987}"/>
    <cellStyle name="Normal 3 25 4 2" xfId="23779" xr:uid="{5F40B6E9-03D2-4CE1-AF1D-D54E324A5101}"/>
    <cellStyle name="Normal 3 25 4 2 2" xfId="23780" xr:uid="{90487853-8C3E-4328-8E27-ED1157C92AF1}"/>
    <cellStyle name="Normal 3 25 4 2 3" xfId="23781" xr:uid="{E7D97CF3-987D-45E4-B7A2-19E5F8AD973E}"/>
    <cellStyle name="Normal 3 25 4 3" xfId="23782" xr:uid="{2DBC2156-08C4-4CF2-A3A5-1246847801AE}"/>
    <cellStyle name="Normal 3 25 4 3 2" xfId="23783" xr:uid="{DF78FFE5-5731-4F16-BA01-1B295798641E}"/>
    <cellStyle name="Normal 3 25 4 3 3" xfId="23784" xr:uid="{9B1E05BC-725A-4356-BA79-1157FB28B855}"/>
    <cellStyle name="Normal 3 25 4 4" xfId="23785" xr:uid="{7B0138B1-D78B-4209-9197-22E774A42B5D}"/>
    <cellStyle name="Normal 3 25 4 5" xfId="23786" xr:uid="{4DF0E37F-33EE-4E2D-ADFF-FE76D13614B6}"/>
    <cellStyle name="Normal 3 25 5" xfId="23787" xr:uid="{17CAEB84-E19B-4B8B-B646-B3349A08739B}"/>
    <cellStyle name="Normal 3 25 5 2" xfId="23788" xr:uid="{675FC8BB-CF61-4B36-9569-E1644DE1ABFE}"/>
    <cellStyle name="Normal 3 25 5 2 2" xfId="23789" xr:uid="{5A8B943A-8BA2-4CE0-B55E-55B9E98C1E9E}"/>
    <cellStyle name="Normal 3 25 5 2 3" xfId="23790" xr:uid="{6CEFE03C-8D33-4CE4-B514-79791006FD80}"/>
    <cellStyle name="Normal 3 25 5 3" xfId="23791" xr:uid="{5A617B2C-0B9E-475A-8607-640B474E2AE8}"/>
    <cellStyle name="Normal 3 25 5 3 2" xfId="23792" xr:uid="{D70CB2FA-7CA0-427C-BE58-7D02CCDC19B1}"/>
    <cellStyle name="Normal 3 25 5 3 3" xfId="23793" xr:uid="{EF9AC630-3ADC-4B0C-93E7-251DAFE090FD}"/>
    <cellStyle name="Normal 3 25 5 4" xfId="23794" xr:uid="{9B00A138-FF1A-4FBE-BC5D-BAB45E92747C}"/>
    <cellStyle name="Normal 3 25 5 5" xfId="23795" xr:uid="{3D56476C-D608-4C98-8728-4D854956DDFA}"/>
    <cellStyle name="Normal 3 25 6" xfId="23796" xr:uid="{C2E96180-9B53-4E41-85DD-D7591E8722A2}"/>
    <cellStyle name="Normal 3 25 6 2" xfId="23797" xr:uid="{8232DB15-3600-4EB5-A23B-7A5EE7C576EF}"/>
    <cellStyle name="Normal 3 25 6 2 2" xfId="23798" xr:uid="{FE5156AF-B55C-4F90-9CB9-CAABDFE1AB45}"/>
    <cellStyle name="Normal 3 25 6 2 3" xfId="23799" xr:uid="{85C287D2-734E-4CC8-8AB8-01555E04AA24}"/>
    <cellStyle name="Normal 3 25 6 3" xfId="23800" xr:uid="{486C8426-DC93-4C97-AE45-C754ACCEAF95}"/>
    <cellStyle name="Normal 3 25 6 3 2" xfId="23801" xr:uid="{B7FD7D42-B91E-4CC1-B754-E0CB8757B5CF}"/>
    <cellStyle name="Normal 3 25 6 3 3" xfId="23802" xr:uid="{295FC00F-0E49-416B-A02B-CFE54D29D39E}"/>
    <cellStyle name="Normal 3 25 6 4" xfId="23803" xr:uid="{0A79E1A6-C1E7-4BC2-B468-66205D16300B}"/>
    <cellStyle name="Normal 3 25 6 5" xfId="23804" xr:uid="{7C42EE67-AB6F-48EA-8061-E3E7AB59E3FF}"/>
    <cellStyle name="Normal 3 25 7" xfId="23805" xr:uid="{BC42A2C0-FB05-4D28-A45D-7A03CC5A7311}"/>
    <cellStyle name="Normal 3 25 7 2" xfId="23806" xr:uid="{C019A7D7-FE3C-428C-A726-E9A216DF4611}"/>
    <cellStyle name="Normal 3 25 7 2 2" xfId="23807" xr:uid="{134105EB-BE13-4575-B28D-66703B602CBD}"/>
    <cellStyle name="Normal 3 25 7 2 3" xfId="23808" xr:uid="{51799467-BEBF-4D37-8285-ACFA4C22EAF8}"/>
    <cellStyle name="Normal 3 25 7 3" xfId="23809" xr:uid="{2BAF4D24-C2EA-4011-B6B2-FFC24E194325}"/>
    <cellStyle name="Normal 3 25 7 3 2" xfId="23810" xr:uid="{5637237F-3587-4443-8675-9CA7A05F4408}"/>
    <cellStyle name="Normal 3 25 7 3 3" xfId="23811" xr:uid="{BEA0BC73-3AE1-4F41-A637-36044D0ED6FC}"/>
    <cellStyle name="Normal 3 25 7 4" xfId="23812" xr:uid="{BFBE2E8B-5FC8-43EC-B3F4-0E5DA195E64C}"/>
    <cellStyle name="Normal 3 25 7 5" xfId="23813" xr:uid="{392C1354-5AE8-40D6-8DD2-D390980215F5}"/>
    <cellStyle name="Normal 3 25 8" xfId="23814" xr:uid="{F083115A-EA44-4F1B-AB46-CBE6EC08A508}"/>
    <cellStyle name="Normal 3 25 8 2" xfId="23815" xr:uid="{918F83FA-396C-4132-A634-46BDBA3C24AB}"/>
    <cellStyle name="Normal 3 25 8 2 2" xfId="23816" xr:uid="{5EC2E2E1-C64C-4478-905D-19DA3929568F}"/>
    <cellStyle name="Normal 3 25 8 2 3" xfId="23817" xr:uid="{B087C6CA-7ABD-4BE1-8460-A3177B44900E}"/>
    <cellStyle name="Normal 3 25 8 3" xfId="23818" xr:uid="{163DD007-72CC-4C25-A1A7-091C7760CE39}"/>
    <cellStyle name="Normal 3 25 8 3 2" xfId="23819" xr:uid="{D999C4A8-FC4D-4EE9-82F1-C90D5C8539D3}"/>
    <cellStyle name="Normal 3 25 8 3 3" xfId="23820" xr:uid="{03018EC2-E805-4595-BE41-65EEA9AD3311}"/>
    <cellStyle name="Normal 3 25 8 4" xfId="23821" xr:uid="{4ABEE9F7-DF01-409C-86DD-CEEF19816FB8}"/>
    <cellStyle name="Normal 3 25 8 5" xfId="23822" xr:uid="{8F11806F-D8F4-4B51-875E-4C213DA4361E}"/>
    <cellStyle name="Normal 3 25 9" xfId="23823" xr:uid="{C2AF9BE2-E966-4827-8067-6DB2A4AB37EC}"/>
    <cellStyle name="Normal 3 25 9 2" xfId="23824" xr:uid="{11F2D3AF-4B0B-4D03-AEF5-AE288ADD68F9}"/>
    <cellStyle name="Normal 3 25 9 2 2" xfId="23825" xr:uid="{B464F66B-164E-4744-AEBF-6AC297B0694D}"/>
    <cellStyle name="Normal 3 25 9 2 3" xfId="23826" xr:uid="{A4F06BD1-0702-45D6-9CC4-4BF0F3397A57}"/>
    <cellStyle name="Normal 3 25 9 3" xfId="23827" xr:uid="{BD3537FC-DD2F-4FE8-9CFA-0256A227277B}"/>
    <cellStyle name="Normal 3 25 9 3 2" xfId="23828" xr:uid="{A711EABB-88FC-49D0-9F46-67FD330AF616}"/>
    <cellStyle name="Normal 3 25 9 3 3" xfId="23829" xr:uid="{F881DCD9-74D8-4C6C-B558-7E788CA4420D}"/>
    <cellStyle name="Normal 3 25 9 4" xfId="23830" xr:uid="{BF5C467E-B46E-4747-8451-5456D3644826}"/>
    <cellStyle name="Normal 3 25 9 5" xfId="23831" xr:uid="{B9CFEBDC-E7B1-47DD-B1E1-A1A6BCE6D518}"/>
    <cellStyle name="Normal 3 26" xfId="23832" xr:uid="{A0593271-B5A0-4E1D-ABB5-C5E953092C0A}"/>
    <cellStyle name="Normal 3 26 10" xfId="23833" xr:uid="{D4214686-65CF-4226-9C20-A3E866A72A5C}"/>
    <cellStyle name="Normal 3 26 10 2" xfId="23834" xr:uid="{FBDE3ECA-E981-4DA3-9F4E-087E7A023098}"/>
    <cellStyle name="Normal 3 26 10 2 2" xfId="23835" xr:uid="{913DC1FD-799C-4E96-B3ED-FE77FAA45FCA}"/>
    <cellStyle name="Normal 3 26 10 2 3" xfId="23836" xr:uid="{C9B3B1AE-1302-40E4-BDA4-0212CBF01B97}"/>
    <cellStyle name="Normal 3 26 10 3" xfId="23837" xr:uid="{302C6251-EA7F-40F0-AC46-4D872869770B}"/>
    <cellStyle name="Normal 3 26 10 3 2" xfId="23838" xr:uid="{0A430E4D-12AF-42B3-AE4A-0E5B1DC27B89}"/>
    <cellStyle name="Normal 3 26 10 3 3" xfId="23839" xr:uid="{B73B5D7B-D85D-461A-A3B2-FE3405A38CCA}"/>
    <cellStyle name="Normal 3 26 10 4" xfId="23840" xr:uid="{AA46C783-1670-4F06-96AF-77BF5CC857E2}"/>
    <cellStyle name="Normal 3 26 10 5" xfId="23841" xr:uid="{A0B13A3B-7D03-4341-9121-BF24DF4D7F1A}"/>
    <cellStyle name="Normal 3 26 11" xfId="23842" xr:uid="{10FF61F3-F57D-48B6-938C-8F8499D428DB}"/>
    <cellStyle name="Normal 3 26 11 2" xfId="23843" xr:uid="{AA91E583-D85F-4C9F-BCF0-3D46809F93A1}"/>
    <cellStyle name="Normal 3 26 11 2 2" xfId="23844" xr:uid="{D6ADB9EF-BC59-4D33-BF35-E2EBE2FBEAB2}"/>
    <cellStyle name="Normal 3 26 11 2 3" xfId="23845" xr:uid="{7EC076EF-DF39-4361-AEA2-342FC2AAF47F}"/>
    <cellStyle name="Normal 3 26 11 3" xfId="23846" xr:uid="{5C46C9A6-7157-4EC7-A768-D8C9E9E1CCF8}"/>
    <cellStyle name="Normal 3 26 11 3 2" xfId="23847" xr:uid="{1798DB68-3834-4AB0-84BB-1FE95239DF6A}"/>
    <cellStyle name="Normal 3 26 11 3 3" xfId="23848" xr:uid="{3966AFE6-1E25-452C-BC20-1FC9BAA91E58}"/>
    <cellStyle name="Normal 3 26 11 4" xfId="23849" xr:uid="{5669DCD3-34A9-4817-A48F-C9374FB39640}"/>
    <cellStyle name="Normal 3 26 11 5" xfId="23850" xr:uid="{DB55865C-0FAB-432A-9854-8EF4B18764F7}"/>
    <cellStyle name="Normal 3 26 12" xfId="23851" xr:uid="{D6E0A674-9D6B-454F-AE9D-F6994E6DA274}"/>
    <cellStyle name="Normal 3 26 12 2" xfId="23852" xr:uid="{3C628492-F377-4C1B-B6AC-2F292FFF12E6}"/>
    <cellStyle name="Normal 3 26 12 2 2" xfId="23853" xr:uid="{FF2E3827-D88A-4795-AC15-2F6913CAA4BE}"/>
    <cellStyle name="Normal 3 26 12 2 3" xfId="23854" xr:uid="{571CD14A-5B1F-42E7-A851-8395E5515EA9}"/>
    <cellStyle name="Normal 3 26 12 3" xfId="23855" xr:uid="{40D490FF-ABE2-4F9B-9AB1-90EC44F4FE77}"/>
    <cellStyle name="Normal 3 26 12 3 2" xfId="23856" xr:uid="{B489C20C-B193-4CA2-AA10-F58B08739AB3}"/>
    <cellStyle name="Normal 3 26 12 3 3" xfId="23857" xr:uid="{6B3A1C11-97AE-4D65-A329-156300478257}"/>
    <cellStyle name="Normal 3 26 12 4" xfId="23858" xr:uid="{158013D8-AE75-4BF1-8084-F19E6C6F3A6E}"/>
    <cellStyle name="Normal 3 26 12 5" xfId="23859" xr:uid="{A91F38D7-020A-422F-9E69-F9E7C8D95E88}"/>
    <cellStyle name="Normal 3 26 13" xfId="23860" xr:uid="{EDF97DA4-6E71-467F-A685-B998AEC7CBC0}"/>
    <cellStyle name="Normal 3 26 13 2" xfId="23861" xr:uid="{290CFD2F-F03E-4B5C-A014-D3EEB8B9CC01}"/>
    <cellStyle name="Normal 3 26 13 2 2" xfId="23862" xr:uid="{0346C756-3219-4D01-A8CA-2EE22D3B810B}"/>
    <cellStyle name="Normal 3 26 13 2 3" xfId="23863" xr:uid="{01A645A7-FA1A-4EF0-A5A3-5DCEA886514F}"/>
    <cellStyle name="Normal 3 26 13 3" xfId="23864" xr:uid="{6F4CA565-7783-4755-BEC8-5F5400B869E2}"/>
    <cellStyle name="Normal 3 26 13 3 2" xfId="23865" xr:uid="{13418D4A-147F-4E96-B82A-4BE5E0B5C273}"/>
    <cellStyle name="Normal 3 26 13 3 3" xfId="23866" xr:uid="{992C9353-BC63-4E6D-B048-FB4210CDC00A}"/>
    <cellStyle name="Normal 3 26 13 4" xfId="23867" xr:uid="{43526C78-F73A-4B1B-B92D-AD0325C9621E}"/>
    <cellStyle name="Normal 3 26 13 5" xfId="23868" xr:uid="{F31ED565-EDA7-4BE4-B5A5-F69EBCE057EC}"/>
    <cellStyle name="Normal 3 26 14" xfId="23869" xr:uid="{FF6A1CD4-7747-4CA6-9894-375BAB19B80A}"/>
    <cellStyle name="Normal 3 26 14 2" xfId="23870" xr:uid="{1EBECA52-9F37-47CC-9BC0-D88198E59AEE}"/>
    <cellStyle name="Normal 3 26 14 2 2" xfId="23871" xr:uid="{2CD651BA-DFDB-4F3F-985F-D1AC1A4F0867}"/>
    <cellStyle name="Normal 3 26 14 2 3" xfId="23872" xr:uid="{CB956175-7906-4040-86FA-B07F00A637F0}"/>
    <cellStyle name="Normal 3 26 14 3" xfId="23873" xr:uid="{F4A86E5B-1688-4929-82A7-EA2BAA779E40}"/>
    <cellStyle name="Normal 3 26 14 3 2" xfId="23874" xr:uid="{84A31BBD-A1A9-43D2-9490-C720125CCA18}"/>
    <cellStyle name="Normal 3 26 14 3 3" xfId="23875" xr:uid="{EF4F6AF4-D200-41ED-BC40-35D55B3A0A97}"/>
    <cellStyle name="Normal 3 26 14 4" xfId="23876" xr:uid="{D0C7575A-CCE4-44E0-AFF8-3CD7CC835854}"/>
    <cellStyle name="Normal 3 26 14 5" xfId="23877" xr:uid="{95C09CF5-0578-4A8E-851E-E217279CE0A7}"/>
    <cellStyle name="Normal 3 26 15" xfId="23878" xr:uid="{873319FD-4BE3-4706-A3BC-99C84009EA33}"/>
    <cellStyle name="Normal 3 26 15 2" xfId="23879" xr:uid="{1A5FE625-D29E-450D-8777-B8B15C6EE18B}"/>
    <cellStyle name="Normal 3 26 15 2 2" xfId="23880" xr:uid="{8848650F-6D22-4028-A7C8-93EB0D35F176}"/>
    <cellStyle name="Normal 3 26 15 2 3" xfId="23881" xr:uid="{9B2C5A9E-7633-4E15-8750-BCDB2FE88960}"/>
    <cellStyle name="Normal 3 26 15 3" xfId="23882" xr:uid="{073123CE-353D-4F5B-BBC4-8C5C586713F6}"/>
    <cellStyle name="Normal 3 26 15 3 2" xfId="23883" xr:uid="{FEDD2A5F-5F60-4C55-9C47-30DF8F4F4825}"/>
    <cellStyle name="Normal 3 26 15 3 3" xfId="23884" xr:uid="{7BDDA11E-AAF6-43A7-AA75-4E2AC834E709}"/>
    <cellStyle name="Normal 3 26 15 4" xfId="23885" xr:uid="{C07BB7BB-A09D-4BDB-8468-663CD7E57172}"/>
    <cellStyle name="Normal 3 26 15 5" xfId="23886" xr:uid="{0AF37159-06B4-4F8B-959A-37FE82BBB7C9}"/>
    <cellStyle name="Normal 3 26 16" xfId="23887" xr:uid="{9B86E6EB-B097-482D-9225-9073247177A0}"/>
    <cellStyle name="Normal 3 26 16 2" xfId="23888" xr:uid="{70FEC5B5-408D-40DD-981C-45A8C9B2CB1A}"/>
    <cellStyle name="Normal 3 26 16 2 2" xfId="23889" xr:uid="{534B2718-040B-4EEF-846C-CD6F1496B244}"/>
    <cellStyle name="Normal 3 26 16 2 3" xfId="23890" xr:uid="{E12B4457-E048-46B6-B4A5-316BC839BA1B}"/>
    <cellStyle name="Normal 3 26 16 3" xfId="23891" xr:uid="{E4363DDA-FA26-4ECC-9E1F-6F869B63923A}"/>
    <cellStyle name="Normal 3 26 16 3 2" xfId="23892" xr:uid="{53F60D73-E0BA-4D83-A926-84D642B7B0E9}"/>
    <cellStyle name="Normal 3 26 16 3 3" xfId="23893" xr:uid="{6B13A543-463D-47D1-9312-DD3B4A1DC050}"/>
    <cellStyle name="Normal 3 26 16 4" xfId="23894" xr:uid="{A0AAB7FC-8BA8-4F8A-8D6B-9D5C44AF22B9}"/>
    <cellStyle name="Normal 3 26 16 5" xfId="23895" xr:uid="{189A56A4-1327-4AE3-B615-8C9C4B2D781E}"/>
    <cellStyle name="Normal 3 26 17" xfId="23896" xr:uid="{88D89F9B-BC43-4066-9A96-FDAAAFA680A3}"/>
    <cellStyle name="Normal 3 26 17 2" xfId="23897" xr:uid="{AD8D60F6-EA80-4A29-8F83-A87B3A95608E}"/>
    <cellStyle name="Normal 3 26 17 2 2" xfId="23898" xr:uid="{41F42C79-0543-4504-8AEF-00FD8B0487EE}"/>
    <cellStyle name="Normal 3 26 17 2 3" xfId="23899" xr:uid="{8361B9A2-2033-45D3-BDC8-FD9EBBFE4896}"/>
    <cellStyle name="Normal 3 26 17 3" xfId="23900" xr:uid="{FBD01CBC-FE76-43FB-BCED-8B06D0F9209C}"/>
    <cellStyle name="Normal 3 26 17 3 2" xfId="23901" xr:uid="{1D379D87-CAD6-49AA-8CDE-64A53A3CF2E1}"/>
    <cellStyle name="Normal 3 26 17 3 3" xfId="23902" xr:uid="{9642E5C4-66F2-43A2-B266-7E17E2B636F7}"/>
    <cellStyle name="Normal 3 26 17 4" xfId="23903" xr:uid="{D45E4FF2-10B1-4EBF-BEC4-1148CED50E05}"/>
    <cellStyle name="Normal 3 26 17 5" xfId="23904" xr:uid="{A283E3D5-1F79-4A62-A866-A1CC8EDAE8DF}"/>
    <cellStyle name="Normal 3 26 18" xfId="23905" xr:uid="{EA9867F0-DEBD-4D28-B2A4-3F0541AD1DF0}"/>
    <cellStyle name="Normal 3 26 18 2" xfId="23906" xr:uid="{749B1834-0BF8-410F-9352-ABD8A75C613F}"/>
    <cellStyle name="Normal 3 26 18 2 2" xfId="23907" xr:uid="{D877392F-0363-436E-812F-FD5ED8A607FA}"/>
    <cellStyle name="Normal 3 26 18 2 3" xfId="23908" xr:uid="{A074D849-D2A5-4D05-8AB8-75F9FA431DCE}"/>
    <cellStyle name="Normal 3 26 18 3" xfId="23909" xr:uid="{2FCC3B23-73B4-40F8-93FE-759BF6F450D6}"/>
    <cellStyle name="Normal 3 26 18 3 2" xfId="23910" xr:uid="{692E3F6A-A89B-4DEE-8EF1-99464118F22F}"/>
    <cellStyle name="Normal 3 26 18 3 3" xfId="23911" xr:uid="{B053FE33-BF34-450E-98EC-483271A1446A}"/>
    <cellStyle name="Normal 3 26 18 4" xfId="23912" xr:uid="{6B1F13B4-A56A-43AD-945D-309004FC3003}"/>
    <cellStyle name="Normal 3 26 18 5" xfId="23913" xr:uid="{09F48F2A-B890-4421-AA86-C9565F38C1B1}"/>
    <cellStyle name="Normal 3 26 19" xfId="23914" xr:uid="{4A3D1F85-2695-4424-B6CC-BD4FB6F8C9F0}"/>
    <cellStyle name="Normal 3 26 19 2" xfId="23915" xr:uid="{F3270A3A-1619-4702-BF8C-E6C24E6A0C60}"/>
    <cellStyle name="Normal 3 26 19 2 2" xfId="23916" xr:uid="{6DE1313E-2724-4DA9-9F56-31B4EF430CC8}"/>
    <cellStyle name="Normal 3 26 19 2 3" xfId="23917" xr:uid="{0E3CB2A2-2016-4C35-8165-9384E709CD4F}"/>
    <cellStyle name="Normal 3 26 19 3" xfId="23918" xr:uid="{0602F85C-5546-405A-AEE4-4CF78E6DFB1F}"/>
    <cellStyle name="Normal 3 26 19 3 2" xfId="23919" xr:uid="{D27BDD43-DB04-4206-A8D3-6E4E088D0588}"/>
    <cellStyle name="Normal 3 26 19 3 3" xfId="23920" xr:uid="{1824CB56-67D2-47D6-B6C0-212549C56D3C}"/>
    <cellStyle name="Normal 3 26 19 4" xfId="23921" xr:uid="{03D34871-BF8E-4444-9C73-7CDC6C7834F7}"/>
    <cellStyle name="Normal 3 26 19 5" xfId="23922" xr:uid="{0A6B0C51-CCD6-49C3-8596-DDF34E9E2491}"/>
    <cellStyle name="Normal 3 26 2" xfId="23923" xr:uid="{C5557217-A7B0-4B77-A5F4-DC6C7C9BD186}"/>
    <cellStyle name="Normal 3 26 2 2" xfId="23924" xr:uid="{2ADF7A71-57EF-470E-B92A-2F60F9826173}"/>
    <cellStyle name="Normal 3 26 2 2 2" xfId="23925" xr:uid="{156D26F4-D0E1-4C32-910D-D4F4615A52CE}"/>
    <cellStyle name="Normal 3 26 2 2 3" xfId="23926" xr:uid="{22E688B7-5ACD-441A-A97B-B969EC0CBD8C}"/>
    <cellStyle name="Normal 3 26 2 3" xfId="23927" xr:uid="{EEAA74F7-78A5-4F77-9235-78F3B95EF8BB}"/>
    <cellStyle name="Normal 3 26 2 3 2" xfId="23928" xr:uid="{272D1D66-3D7C-4430-A6F4-FF382CD472F8}"/>
    <cellStyle name="Normal 3 26 2 3 3" xfId="23929" xr:uid="{3AC52996-15DC-483E-8765-116450D17990}"/>
    <cellStyle name="Normal 3 26 2 4" xfId="23930" xr:uid="{9E409FBF-7771-41EC-B84F-DA952D61CCFA}"/>
    <cellStyle name="Normal 3 26 2 5" xfId="23931" xr:uid="{DCF4CFE7-7571-4ED5-B75D-097CCD24384C}"/>
    <cellStyle name="Normal 3 26 20" xfId="23932" xr:uid="{A929AE92-5E63-4B4A-84F7-30B7C95197BA}"/>
    <cellStyle name="Normal 3 26 20 2" xfId="23933" xr:uid="{635B4BA8-5218-4A19-B989-C8F29D153352}"/>
    <cellStyle name="Normal 3 26 20 2 2" xfId="23934" xr:uid="{9E70991F-D64A-4216-8686-AAAC448F7830}"/>
    <cellStyle name="Normal 3 26 20 2 3" xfId="23935" xr:uid="{79C2DAD8-EE44-4C97-8BF8-2B1A9813D87F}"/>
    <cellStyle name="Normal 3 26 20 3" xfId="23936" xr:uid="{43530051-A4ED-41E2-9113-BC5FF552ACD6}"/>
    <cellStyle name="Normal 3 26 20 3 2" xfId="23937" xr:uid="{393EB67C-3F3A-42E8-B2CE-8E821768084B}"/>
    <cellStyle name="Normal 3 26 20 3 3" xfId="23938" xr:uid="{593F991D-275F-445E-AC19-9F1901916AD3}"/>
    <cellStyle name="Normal 3 26 20 4" xfId="23939" xr:uid="{467FD78C-A4E7-47AA-84B6-F50B2B776945}"/>
    <cellStyle name="Normal 3 26 20 5" xfId="23940" xr:uid="{1EEB8C28-4300-42E3-A4D4-462D478E9595}"/>
    <cellStyle name="Normal 3 26 21" xfId="23941" xr:uid="{A7C5E3A1-E769-4BED-82BA-8868DE4618DC}"/>
    <cellStyle name="Normal 3 26 21 2" xfId="23942" xr:uid="{DDC19995-6066-4205-A4EB-91F41FE09248}"/>
    <cellStyle name="Normal 3 26 21 2 2" xfId="23943" xr:uid="{3013DC73-9B6F-4D93-BA14-656EEE33C13B}"/>
    <cellStyle name="Normal 3 26 21 2 3" xfId="23944" xr:uid="{A8B7B791-8309-434B-AE50-1CD4C814055E}"/>
    <cellStyle name="Normal 3 26 21 3" xfId="23945" xr:uid="{212E6ABD-DB3A-40A6-A935-3A90F44559DC}"/>
    <cellStyle name="Normal 3 26 21 3 2" xfId="23946" xr:uid="{86A9353D-AC4E-4029-8FFE-687A8245CCE2}"/>
    <cellStyle name="Normal 3 26 21 3 3" xfId="23947" xr:uid="{13E36BF9-6A20-4F9A-BC72-05D79C31B0F7}"/>
    <cellStyle name="Normal 3 26 21 4" xfId="23948" xr:uid="{21DA4263-A2CA-4FB2-A812-54503D270EF9}"/>
    <cellStyle name="Normal 3 26 21 5" xfId="23949" xr:uid="{68547269-AF26-44ED-B802-E1FE550C2DC5}"/>
    <cellStyle name="Normal 3 26 22" xfId="23950" xr:uid="{88B57955-1AB2-4D8D-9682-8037A8FE1E04}"/>
    <cellStyle name="Normal 3 26 22 2" xfId="23951" xr:uid="{A493AACC-A9BA-404A-9857-33D1445ABC88}"/>
    <cellStyle name="Normal 3 26 22 2 2" xfId="23952" xr:uid="{E523C2C5-4CF7-4435-B955-B2485830549B}"/>
    <cellStyle name="Normal 3 26 22 2 3" xfId="23953" xr:uid="{BB484A90-2181-4A98-9C12-30454E0F6AB3}"/>
    <cellStyle name="Normal 3 26 22 3" xfId="23954" xr:uid="{23F8F116-AFBC-42C6-8F3B-84951CEA8FAE}"/>
    <cellStyle name="Normal 3 26 22 3 2" xfId="23955" xr:uid="{BDF9DD98-2331-4C9E-9C6E-C8FDCE9CEA69}"/>
    <cellStyle name="Normal 3 26 22 3 3" xfId="23956" xr:uid="{DEFE74FB-C42F-4953-8C34-7A9B70B479FA}"/>
    <cellStyle name="Normal 3 26 22 4" xfId="23957" xr:uid="{C61E9C6C-2929-47BD-8F79-CD7D8FBCCCB5}"/>
    <cellStyle name="Normal 3 26 22 5" xfId="23958" xr:uid="{81612B7D-F165-43C2-B25F-CB8B96FC1368}"/>
    <cellStyle name="Normal 3 26 23" xfId="23959" xr:uid="{35BA46FD-D546-41B8-B473-BC7180C0A16A}"/>
    <cellStyle name="Normal 3 26 23 2" xfId="23960" xr:uid="{4FEE8726-B43F-4082-898E-CC51F33F1975}"/>
    <cellStyle name="Normal 3 26 23 2 2" xfId="23961" xr:uid="{CB0BE504-9D82-49FD-93B2-B775654EC0E1}"/>
    <cellStyle name="Normal 3 26 23 2 3" xfId="23962" xr:uid="{DD8C7C9B-7751-4928-B177-CB4AD0C302BC}"/>
    <cellStyle name="Normal 3 26 23 3" xfId="23963" xr:uid="{7D74981C-FFAE-4C0D-A0A3-F9C03B6AF1EB}"/>
    <cellStyle name="Normal 3 26 23 3 2" xfId="23964" xr:uid="{0A089C0E-2544-445C-823F-FADA562FB5A9}"/>
    <cellStyle name="Normal 3 26 23 3 3" xfId="23965" xr:uid="{8C61D0E1-AF82-420C-9F3C-CB6DA722417A}"/>
    <cellStyle name="Normal 3 26 23 4" xfId="23966" xr:uid="{130ADD97-CA27-42B5-A5B5-E56F4E0A8DD0}"/>
    <cellStyle name="Normal 3 26 23 5" xfId="23967" xr:uid="{259EC30C-6B77-4834-9A21-E4C61E493A95}"/>
    <cellStyle name="Normal 3 26 24" xfId="23968" xr:uid="{45F9DF56-E2DE-4D87-AEFE-4BCBEFF515B9}"/>
    <cellStyle name="Normal 3 26 24 2" xfId="23969" xr:uid="{5B7DFB01-DB8E-4495-AEFC-4895F0EA8D3A}"/>
    <cellStyle name="Normal 3 26 24 3" xfId="23970" xr:uid="{E6EA7C54-9401-457C-9FC4-A0B79A519717}"/>
    <cellStyle name="Normal 3 26 25" xfId="23971" xr:uid="{A074CA7D-840E-4043-A8ED-043F8CE61BC9}"/>
    <cellStyle name="Normal 3 26 25 2" xfId="23972" xr:uid="{09112927-FCC5-44E7-AD80-6B58CB6D5BF7}"/>
    <cellStyle name="Normal 3 26 25 3" xfId="23973" xr:uid="{92A71BE4-6149-44B9-8ADD-81D3508A3AB7}"/>
    <cellStyle name="Normal 3 26 26" xfId="23974" xr:uid="{F48A83F3-D6BD-4C1F-A56F-C9E793585855}"/>
    <cellStyle name="Normal 3 26 27" xfId="23975" xr:uid="{453855EF-E492-4240-9A0C-6897C6FDB02D}"/>
    <cellStyle name="Normal 3 26 3" xfId="23976" xr:uid="{DF6CB1E4-5A5D-40BB-829D-066860558815}"/>
    <cellStyle name="Normal 3 26 3 2" xfId="23977" xr:uid="{28D92BB7-61A8-4ED7-A511-C574AC15A544}"/>
    <cellStyle name="Normal 3 26 3 2 2" xfId="23978" xr:uid="{0F9A0101-1208-4FBC-BB90-49E6710A102A}"/>
    <cellStyle name="Normal 3 26 3 2 3" xfId="23979" xr:uid="{F69489E0-8D30-4F5A-9319-69CB6048F519}"/>
    <cellStyle name="Normal 3 26 3 3" xfId="23980" xr:uid="{23FBCB02-3C86-4E07-AFED-73A352EF1F68}"/>
    <cellStyle name="Normal 3 26 3 3 2" xfId="23981" xr:uid="{231D1D6E-1CA6-4B45-808C-CFCB4833064E}"/>
    <cellStyle name="Normal 3 26 3 3 3" xfId="23982" xr:uid="{283D657B-CDFB-4AF8-A35A-7759FB8CC65C}"/>
    <cellStyle name="Normal 3 26 3 4" xfId="23983" xr:uid="{604851FF-A1E1-4F4B-93C3-52A94AA81E51}"/>
    <cellStyle name="Normal 3 26 3 5" xfId="23984" xr:uid="{B8180B81-C141-44AE-9F02-D4C3264F3324}"/>
    <cellStyle name="Normal 3 26 4" xfId="23985" xr:uid="{0964CA08-4F4A-4645-BB8A-497860D5E542}"/>
    <cellStyle name="Normal 3 26 4 2" xfId="23986" xr:uid="{6C0081AC-2C23-4CF3-86D4-13B8D5011694}"/>
    <cellStyle name="Normal 3 26 4 2 2" xfId="23987" xr:uid="{7A3C7A50-2C45-4768-9A34-B27A617C9771}"/>
    <cellStyle name="Normal 3 26 4 2 3" xfId="23988" xr:uid="{E52EBC57-832A-43EA-A535-1A83D878CA9A}"/>
    <cellStyle name="Normal 3 26 4 3" xfId="23989" xr:uid="{9166122D-36D5-40B8-A226-9C3D6C9266EA}"/>
    <cellStyle name="Normal 3 26 4 3 2" xfId="23990" xr:uid="{0CED4929-F61F-4F33-9915-66FCEECE97F5}"/>
    <cellStyle name="Normal 3 26 4 3 3" xfId="23991" xr:uid="{13152E71-8B93-4CB5-A6F3-224DB9F7B392}"/>
    <cellStyle name="Normal 3 26 4 4" xfId="23992" xr:uid="{C46A31B7-2D4B-4D87-B9C5-B536EEC3B61D}"/>
    <cellStyle name="Normal 3 26 4 5" xfId="23993" xr:uid="{6FEA17FB-7DDA-4204-BBFA-DC524F61A1E1}"/>
    <cellStyle name="Normal 3 26 5" xfId="23994" xr:uid="{E0A0488D-EC2A-4D2B-8256-CD35B4447781}"/>
    <cellStyle name="Normal 3 26 5 2" xfId="23995" xr:uid="{54AFABD1-724A-41CA-A88B-993BB282A1A4}"/>
    <cellStyle name="Normal 3 26 5 2 2" xfId="23996" xr:uid="{F736CD76-6CB0-4FF1-A5BF-A90827B05404}"/>
    <cellStyle name="Normal 3 26 5 2 3" xfId="23997" xr:uid="{368DFB88-020E-4008-BA57-D2BEF1A0C82C}"/>
    <cellStyle name="Normal 3 26 5 3" xfId="23998" xr:uid="{DAEC93EE-138F-45C8-B850-D163798019D4}"/>
    <cellStyle name="Normal 3 26 5 3 2" xfId="23999" xr:uid="{C243A177-D1CD-4392-A272-28EB7ADF2B6A}"/>
    <cellStyle name="Normal 3 26 5 3 3" xfId="24000" xr:uid="{34A784DB-1862-4AF1-860C-6646D8D662E1}"/>
    <cellStyle name="Normal 3 26 5 4" xfId="24001" xr:uid="{979B5706-1294-4A52-8FFD-34891DFC5E7F}"/>
    <cellStyle name="Normal 3 26 5 5" xfId="24002" xr:uid="{3BD616D8-E9B9-4A72-A89A-BCD0A53EAF0D}"/>
    <cellStyle name="Normal 3 26 6" xfId="24003" xr:uid="{1D7779DF-D4A8-46CB-B7D5-298A20C14246}"/>
    <cellStyle name="Normal 3 26 6 2" xfId="24004" xr:uid="{9BA57825-D726-4006-A562-4EE7090F9669}"/>
    <cellStyle name="Normal 3 26 6 2 2" xfId="24005" xr:uid="{ECC7DD8F-D146-42D5-9771-7948B10AC792}"/>
    <cellStyle name="Normal 3 26 6 2 3" xfId="24006" xr:uid="{CF00DFF7-ECDA-4DFA-9D48-745327274356}"/>
    <cellStyle name="Normal 3 26 6 3" xfId="24007" xr:uid="{914E5247-ECF4-4588-98C9-C7DA75406E63}"/>
    <cellStyle name="Normal 3 26 6 3 2" xfId="24008" xr:uid="{DB4F8EE1-70E7-4C91-8D1D-5D3B9945960C}"/>
    <cellStyle name="Normal 3 26 6 3 3" xfId="24009" xr:uid="{72AE058C-2CD3-425F-B2DD-F32B28B0CF31}"/>
    <cellStyle name="Normal 3 26 6 4" xfId="24010" xr:uid="{34D6BB1E-4004-4240-87B0-C3807A4C2CEF}"/>
    <cellStyle name="Normal 3 26 6 5" xfId="24011" xr:uid="{3D5CBBC0-18FC-49FC-9CC6-45BC519B9F0E}"/>
    <cellStyle name="Normal 3 26 7" xfId="24012" xr:uid="{D20804CA-B8A4-4EEC-A9F7-4AC4F20710AC}"/>
    <cellStyle name="Normal 3 26 7 2" xfId="24013" xr:uid="{70E1A88C-3085-4A55-B995-13CE9A6D9F2A}"/>
    <cellStyle name="Normal 3 26 7 2 2" xfId="24014" xr:uid="{19EF31F8-A0F4-4D67-8134-44FCC9297C3C}"/>
    <cellStyle name="Normal 3 26 7 2 3" xfId="24015" xr:uid="{C7FB556D-D601-4699-9C6C-2039E4FA28A5}"/>
    <cellStyle name="Normal 3 26 7 3" xfId="24016" xr:uid="{7DEDE816-AF27-40E1-A2D2-E4EABE9BA761}"/>
    <cellStyle name="Normal 3 26 7 3 2" xfId="24017" xr:uid="{1FD45131-409F-48AC-A171-13ADCFDA3BB7}"/>
    <cellStyle name="Normal 3 26 7 3 3" xfId="24018" xr:uid="{CA6378FA-31F4-47A6-96EB-0D09260489C6}"/>
    <cellStyle name="Normal 3 26 7 4" xfId="24019" xr:uid="{4BB3E010-375D-4207-80CA-FB490C0E64B1}"/>
    <cellStyle name="Normal 3 26 7 5" xfId="24020" xr:uid="{017AFF22-C6CF-4A72-BA4C-A3886443803C}"/>
    <cellStyle name="Normal 3 26 8" xfId="24021" xr:uid="{EFCB550B-E26F-4DBA-AD38-F864C1856FC5}"/>
    <cellStyle name="Normal 3 26 8 2" xfId="24022" xr:uid="{252A4350-255E-4BEF-878B-0E6B210048E3}"/>
    <cellStyle name="Normal 3 26 8 2 2" xfId="24023" xr:uid="{C7BBD747-BE47-4343-884C-374D1191143E}"/>
    <cellStyle name="Normal 3 26 8 2 3" xfId="24024" xr:uid="{4D560438-3463-4E8C-A1D3-AEBCBE2FDA21}"/>
    <cellStyle name="Normal 3 26 8 3" xfId="24025" xr:uid="{06D15763-B3ED-421E-B862-490A948C65AC}"/>
    <cellStyle name="Normal 3 26 8 3 2" xfId="24026" xr:uid="{212CC1F0-C447-4763-BD3A-9A80CCC87E4A}"/>
    <cellStyle name="Normal 3 26 8 3 3" xfId="24027" xr:uid="{3F224211-3A0C-4AE9-8919-BF2EFFFB01F1}"/>
    <cellStyle name="Normal 3 26 8 4" xfId="24028" xr:uid="{32CDC6D8-41EA-4577-AD35-27183CDD896E}"/>
    <cellStyle name="Normal 3 26 8 5" xfId="24029" xr:uid="{E6507569-E189-48CB-BA86-E7217A391594}"/>
    <cellStyle name="Normal 3 26 9" xfId="24030" xr:uid="{B32819A0-0DF3-4340-A5D6-F73188818FFB}"/>
    <cellStyle name="Normal 3 26 9 2" xfId="24031" xr:uid="{BFC97811-2C72-45F4-8BC7-FA8A3D41400F}"/>
    <cellStyle name="Normal 3 26 9 2 2" xfId="24032" xr:uid="{B0553A9F-21B8-46ED-AF86-B43FE5DC99E3}"/>
    <cellStyle name="Normal 3 26 9 2 3" xfId="24033" xr:uid="{1CE11784-88FF-49C4-A22F-3AEFC00EC12F}"/>
    <cellStyle name="Normal 3 26 9 3" xfId="24034" xr:uid="{9227558D-EE20-48EC-AB66-C7D82898F81E}"/>
    <cellStyle name="Normal 3 26 9 3 2" xfId="24035" xr:uid="{44DF42B7-1DDF-41D5-808E-16ACA41EC9D6}"/>
    <cellStyle name="Normal 3 26 9 3 3" xfId="24036" xr:uid="{644C244A-60DA-4512-A26F-1ECA011B6367}"/>
    <cellStyle name="Normal 3 26 9 4" xfId="24037" xr:uid="{0A2CB2F4-200E-4EBA-BC4D-3DB163B2D00B}"/>
    <cellStyle name="Normal 3 26 9 5" xfId="24038" xr:uid="{F1E3FE8B-0030-4FE4-9FD1-B0CCDE7105A9}"/>
    <cellStyle name="Normal 3 27" xfId="24039" xr:uid="{41ADF6FC-DE3A-4533-8528-636D4687C875}"/>
    <cellStyle name="Normal 3 27 10" xfId="24040" xr:uid="{7D9FA8C0-ED31-4601-8C56-C8E6F2D62072}"/>
    <cellStyle name="Normal 3 27 10 2" xfId="24041" xr:uid="{97E380BB-0C26-4C76-8EC0-F03F8E748D97}"/>
    <cellStyle name="Normal 3 27 10 2 2" xfId="24042" xr:uid="{5EA6FD5F-9399-4F23-A550-AEE2C9BE2D66}"/>
    <cellStyle name="Normal 3 27 10 2 3" xfId="24043" xr:uid="{5541EBFB-E7F8-4CC6-9C8E-0F79C34B31AC}"/>
    <cellStyle name="Normal 3 27 10 3" xfId="24044" xr:uid="{AA4A29A7-7D4F-4177-8035-4FDBCF3843BC}"/>
    <cellStyle name="Normal 3 27 10 3 2" xfId="24045" xr:uid="{A9A929C2-14E8-4FB5-AFA9-D06CA6F83D04}"/>
    <cellStyle name="Normal 3 27 10 3 3" xfId="24046" xr:uid="{FA050E5B-2028-4BAB-8507-1BAD08529D6C}"/>
    <cellStyle name="Normal 3 27 10 4" xfId="24047" xr:uid="{0EAD3806-1EE5-47C6-A30A-8A13DF8A7740}"/>
    <cellStyle name="Normal 3 27 10 5" xfId="24048" xr:uid="{F17BC7A0-252D-4036-8226-B3D61E6113BC}"/>
    <cellStyle name="Normal 3 27 11" xfId="24049" xr:uid="{54706F0B-5843-4183-9CC1-C68EE1FBE412}"/>
    <cellStyle name="Normal 3 27 11 2" xfId="24050" xr:uid="{41919443-332F-482A-B420-57EF76E78EC8}"/>
    <cellStyle name="Normal 3 27 11 2 2" xfId="24051" xr:uid="{CEE54C93-A330-44F9-902D-84AABA4B5F87}"/>
    <cellStyle name="Normal 3 27 11 2 3" xfId="24052" xr:uid="{90AD3236-CECD-444F-8FBF-F15E78F93514}"/>
    <cellStyle name="Normal 3 27 11 3" xfId="24053" xr:uid="{32FCA1C9-B56D-4E81-99ED-BBC2C0E9F9C4}"/>
    <cellStyle name="Normal 3 27 11 3 2" xfId="24054" xr:uid="{63A22CC3-F6DB-4AA0-9630-17365E613628}"/>
    <cellStyle name="Normal 3 27 11 3 3" xfId="24055" xr:uid="{5EA103BB-2CDF-41BA-B28B-A5FFF52642DC}"/>
    <cellStyle name="Normal 3 27 11 4" xfId="24056" xr:uid="{0F4D44B4-EB8F-4CA8-B415-D0557911A797}"/>
    <cellStyle name="Normal 3 27 11 5" xfId="24057" xr:uid="{8EA2E689-5681-4042-B323-0C68FE035C71}"/>
    <cellStyle name="Normal 3 27 12" xfId="24058" xr:uid="{F5E8A3EA-4B1E-42B6-92CF-EA4856B5E2F5}"/>
    <cellStyle name="Normal 3 27 12 2" xfId="24059" xr:uid="{978DE315-F6D4-4FDE-A4D5-081643422EA6}"/>
    <cellStyle name="Normal 3 27 12 2 2" xfId="24060" xr:uid="{54381778-F941-4D37-B3B9-79F0119F3C5A}"/>
    <cellStyle name="Normal 3 27 12 2 3" xfId="24061" xr:uid="{31CCA388-5007-497B-A3B5-D581A61D6E38}"/>
    <cellStyle name="Normal 3 27 12 3" xfId="24062" xr:uid="{6DF591A5-F4FA-47F0-A414-4BFFD0F1ECA8}"/>
    <cellStyle name="Normal 3 27 12 3 2" xfId="24063" xr:uid="{0E84ED9E-6CDD-40D7-8ABC-B57F99856E6F}"/>
    <cellStyle name="Normal 3 27 12 3 3" xfId="24064" xr:uid="{927B3350-816C-4EB0-A87C-20DEC07239BA}"/>
    <cellStyle name="Normal 3 27 12 4" xfId="24065" xr:uid="{0D6E6236-B15D-4CFC-88C7-7F7FBDFDA858}"/>
    <cellStyle name="Normal 3 27 12 5" xfId="24066" xr:uid="{332B6A90-D5E4-4996-94FE-5251E34B62B7}"/>
    <cellStyle name="Normal 3 27 13" xfId="24067" xr:uid="{FE4018DD-627B-42A7-A842-4A47E3EFC7B0}"/>
    <cellStyle name="Normal 3 27 13 2" xfId="24068" xr:uid="{9BCE1752-CB15-4621-8EB5-AA5C515E7CBB}"/>
    <cellStyle name="Normal 3 27 13 2 2" xfId="24069" xr:uid="{23C26819-A74D-4ECB-94DA-8306D1492155}"/>
    <cellStyle name="Normal 3 27 13 2 3" xfId="24070" xr:uid="{763DF405-3691-4F6E-ABCC-635B092E6849}"/>
    <cellStyle name="Normal 3 27 13 3" xfId="24071" xr:uid="{DBEF391D-CA75-41EA-99E3-DCA37DA433CB}"/>
    <cellStyle name="Normal 3 27 13 3 2" xfId="24072" xr:uid="{D4B89A2C-20CF-4B14-8C76-33597C90808A}"/>
    <cellStyle name="Normal 3 27 13 3 3" xfId="24073" xr:uid="{E9B56687-51DD-43B4-9609-A1C82B99FBC7}"/>
    <cellStyle name="Normal 3 27 13 4" xfId="24074" xr:uid="{90B708A8-6FAD-4B22-83E2-21FB6C1C978D}"/>
    <cellStyle name="Normal 3 27 13 5" xfId="24075" xr:uid="{3A3D87C4-399B-42B3-AD9D-7C9523A65743}"/>
    <cellStyle name="Normal 3 27 14" xfId="24076" xr:uid="{3A6B2706-AA96-4349-8F51-DA9C7E433402}"/>
    <cellStyle name="Normal 3 27 14 2" xfId="24077" xr:uid="{0A0BD367-FF4A-4100-A9CD-386134A43D0B}"/>
    <cellStyle name="Normal 3 27 14 2 2" xfId="24078" xr:uid="{0F7B3AD8-95E3-47C3-900B-698D961DC4EC}"/>
    <cellStyle name="Normal 3 27 14 2 3" xfId="24079" xr:uid="{B75CB8BD-BFFE-41EC-956F-C29B228623E2}"/>
    <cellStyle name="Normal 3 27 14 3" xfId="24080" xr:uid="{B4D34B8F-0B96-44FC-8655-49DD0218C695}"/>
    <cellStyle name="Normal 3 27 14 3 2" xfId="24081" xr:uid="{A8BF24E1-89A5-44B7-81F9-F115029BC012}"/>
    <cellStyle name="Normal 3 27 14 3 3" xfId="24082" xr:uid="{F77E3E42-7C0B-4A2F-A41B-8DCAE2238AC4}"/>
    <cellStyle name="Normal 3 27 14 4" xfId="24083" xr:uid="{CB035498-9422-4973-9385-5F073CF2A35D}"/>
    <cellStyle name="Normal 3 27 14 5" xfId="24084" xr:uid="{72FD4FC7-62EA-4AFE-874B-8F9474C28E33}"/>
    <cellStyle name="Normal 3 27 15" xfId="24085" xr:uid="{3427BC2F-3766-4CD2-AEBB-1E39990A5B70}"/>
    <cellStyle name="Normal 3 27 15 2" xfId="24086" xr:uid="{70F903B9-29A0-4610-94B0-3E414E86E5C4}"/>
    <cellStyle name="Normal 3 27 15 2 2" xfId="24087" xr:uid="{937A72CC-4940-4AB7-A170-3DC475F381BF}"/>
    <cellStyle name="Normal 3 27 15 2 3" xfId="24088" xr:uid="{A1FB461C-DD2B-4821-875C-30B11FAC7B44}"/>
    <cellStyle name="Normal 3 27 15 3" xfId="24089" xr:uid="{E9A74919-9CD6-4B90-942E-3D3547A04BA6}"/>
    <cellStyle name="Normal 3 27 15 3 2" xfId="24090" xr:uid="{0D5009E5-C4D1-4C35-BFCF-26BA8CD8DD6E}"/>
    <cellStyle name="Normal 3 27 15 3 3" xfId="24091" xr:uid="{8D82F998-6664-478E-8D1A-577E974DA885}"/>
    <cellStyle name="Normal 3 27 15 4" xfId="24092" xr:uid="{C7ED640A-4E10-4CE2-A50D-B5CA6077C538}"/>
    <cellStyle name="Normal 3 27 15 5" xfId="24093" xr:uid="{48B60B48-53A8-4692-B19D-4FD83CA5EF1C}"/>
    <cellStyle name="Normal 3 27 16" xfId="24094" xr:uid="{976C49DC-0D28-4998-AB8E-9B722C416CEF}"/>
    <cellStyle name="Normal 3 27 16 2" xfId="24095" xr:uid="{71075F32-B469-458A-A43E-54CAEB5A9052}"/>
    <cellStyle name="Normal 3 27 16 2 2" xfId="24096" xr:uid="{887C5378-51F9-4DE2-A725-224171F59550}"/>
    <cellStyle name="Normal 3 27 16 2 3" xfId="24097" xr:uid="{FE340608-834C-45E1-BCA6-0BD139C4377C}"/>
    <cellStyle name="Normal 3 27 16 3" xfId="24098" xr:uid="{FA341D02-7042-423C-B2C2-1806B77823D1}"/>
    <cellStyle name="Normal 3 27 16 3 2" xfId="24099" xr:uid="{A9967577-6B62-45BD-B166-EF64A0EDD4FB}"/>
    <cellStyle name="Normal 3 27 16 3 3" xfId="24100" xr:uid="{D6BB1504-8CEC-44B7-B71F-7BE461557B23}"/>
    <cellStyle name="Normal 3 27 16 4" xfId="24101" xr:uid="{3EAEAA4C-97B3-4614-8A1A-BE55F1A9A5CA}"/>
    <cellStyle name="Normal 3 27 16 5" xfId="24102" xr:uid="{C84C02E1-B8EF-4D5B-ADF4-C879793BBD7B}"/>
    <cellStyle name="Normal 3 27 17" xfId="24103" xr:uid="{6BE5B910-A596-4C72-8E62-1860FF972102}"/>
    <cellStyle name="Normal 3 27 17 2" xfId="24104" xr:uid="{F3D9D59E-E080-44B2-A906-E3A6CA613A24}"/>
    <cellStyle name="Normal 3 27 17 2 2" xfId="24105" xr:uid="{09AC0D0C-9B47-4262-AEF2-D73BFC0081AD}"/>
    <cellStyle name="Normal 3 27 17 2 3" xfId="24106" xr:uid="{76F01F40-88D1-403B-ACD8-33F3D146E17C}"/>
    <cellStyle name="Normal 3 27 17 3" xfId="24107" xr:uid="{143720A4-D7FB-4DE2-9540-DC3B22FE29B4}"/>
    <cellStyle name="Normal 3 27 17 3 2" xfId="24108" xr:uid="{7F5D585E-F362-4B2F-9114-DBD6B3A56575}"/>
    <cellStyle name="Normal 3 27 17 3 3" xfId="24109" xr:uid="{61B4091E-223A-42D8-B184-0DF1612B0BEF}"/>
    <cellStyle name="Normal 3 27 17 4" xfId="24110" xr:uid="{5E249612-2523-4897-9AE8-CD4D23743F10}"/>
    <cellStyle name="Normal 3 27 17 5" xfId="24111" xr:uid="{A9D917F3-3EA4-48D0-BF17-81B06E434175}"/>
    <cellStyle name="Normal 3 27 18" xfId="24112" xr:uid="{15A4591C-65EF-4DDB-82EC-C851AA226231}"/>
    <cellStyle name="Normal 3 27 18 2" xfId="24113" xr:uid="{A4B71CA4-DDC9-465A-A7EC-3CCB2B24617A}"/>
    <cellStyle name="Normal 3 27 18 2 2" xfId="24114" xr:uid="{EB08A441-FE5C-4F0B-965D-01CFB2E3A253}"/>
    <cellStyle name="Normal 3 27 18 2 3" xfId="24115" xr:uid="{F693206C-4F60-4E4C-8E1C-956C57B077FC}"/>
    <cellStyle name="Normal 3 27 18 3" xfId="24116" xr:uid="{BC2D3897-2361-4F45-8A08-ABDEE830F83C}"/>
    <cellStyle name="Normal 3 27 18 3 2" xfId="24117" xr:uid="{6689B0D8-4A82-4A4C-AD97-043DD36B956C}"/>
    <cellStyle name="Normal 3 27 18 3 3" xfId="24118" xr:uid="{D9D3CD3D-62BB-4714-90D1-759E246D4922}"/>
    <cellStyle name="Normal 3 27 18 4" xfId="24119" xr:uid="{785875AD-81E2-4F3D-8BC2-B231B960FFDA}"/>
    <cellStyle name="Normal 3 27 18 5" xfId="24120" xr:uid="{D0D3C562-C563-410C-ABDA-5997B70377AB}"/>
    <cellStyle name="Normal 3 27 19" xfId="24121" xr:uid="{81FB6856-7721-4A0A-8E50-D4BA74F2DAE9}"/>
    <cellStyle name="Normal 3 27 19 2" xfId="24122" xr:uid="{E14F1392-1DB3-4B7D-96E5-0C49472B2DE5}"/>
    <cellStyle name="Normal 3 27 19 2 2" xfId="24123" xr:uid="{BE07BA46-3D36-439C-B666-03C56D456AA1}"/>
    <cellStyle name="Normal 3 27 19 2 3" xfId="24124" xr:uid="{C0BAEC35-4B05-482E-BB05-197AABC30E5C}"/>
    <cellStyle name="Normal 3 27 19 3" xfId="24125" xr:uid="{DB6ECB7F-0C7D-44AC-84C6-3185AD0A2C42}"/>
    <cellStyle name="Normal 3 27 19 3 2" xfId="24126" xr:uid="{41A6A7A9-6398-4D94-8FBA-EACEA89F6564}"/>
    <cellStyle name="Normal 3 27 19 3 3" xfId="24127" xr:uid="{B0164C34-2282-4418-A11F-F7B59C15F03E}"/>
    <cellStyle name="Normal 3 27 19 4" xfId="24128" xr:uid="{6A891088-417D-4514-96E8-BD0BF6701685}"/>
    <cellStyle name="Normal 3 27 19 5" xfId="24129" xr:uid="{735DFFD8-AB11-459F-8D33-A89B090C2858}"/>
    <cellStyle name="Normal 3 27 2" xfId="24130" xr:uid="{DC73D669-7038-4EC4-A2C8-35FFBF18217C}"/>
    <cellStyle name="Normal 3 27 2 2" xfId="24131" xr:uid="{1CC84784-1E6D-4666-8838-7707371B0468}"/>
    <cellStyle name="Normal 3 27 2 2 2" xfId="24132" xr:uid="{ADD062B7-1510-4DE2-83E7-836B11BE8A55}"/>
    <cellStyle name="Normal 3 27 2 2 3" xfId="24133" xr:uid="{32E2C3FF-46CC-4CCE-9832-7CC15F26CAA8}"/>
    <cellStyle name="Normal 3 27 2 3" xfId="24134" xr:uid="{F1A54E17-E954-48FB-BE0F-C02694C0EF9E}"/>
    <cellStyle name="Normal 3 27 2 3 2" xfId="24135" xr:uid="{B2C98ABE-BFB1-4067-9963-8355B8C28D3A}"/>
    <cellStyle name="Normal 3 27 2 3 3" xfId="24136" xr:uid="{C08FBB5A-7830-4CE7-8A01-0D154993FF1B}"/>
    <cellStyle name="Normal 3 27 2 4" xfId="24137" xr:uid="{2AAB6ACD-2861-40B7-BEF5-B2F2CFD468AF}"/>
    <cellStyle name="Normal 3 27 2 5" xfId="24138" xr:uid="{26795A26-7FCB-4362-B99C-20D9E2AEC0FA}"/>
    <cellStyle name="Normal 3 27 20" xfId="24139" xr:uid="{E0EB1D50-B33E-48FE-A0C4-BCB01F409910}"/>
    <cellStyle name="Normal 3 27 20 2" xfId="24140" xr:uid="{30300DC3-BF30-4FAE-9984-3AEEF1CBE0A1}"/>
    <cellStyle name="Normal 3 27 20 2 2" xfId="24141" xr:uid="{C10B410F-B1B0-4728-A50D-0396942A2A26}"/>
    <cellStyle name="Normal 3 27 20 2 3" xfId="24142" xr:uid="{03229A75-944C-4D26-864A-8C9E576927BA}"/>
    <cellStyle name="Normal 3 27 20 3" xfId="24143" xr:uid="{2A8F46A0-1D39-4B89-98DA-19662A86B97C}"/>
    <cellStyle name="Normal 3 27 20 3 2" xfId="24144" xr:uid="{88B66C6A-5A5E-473D-B8E9-9A7515D32169}"/>
    <cellStyle name="Normal 3 27 20 3 3" xfId="24145" xr:uid="{0AB15FBD-DB2D-4CB6-BFC8-B59795EC9B8A}"/>
    <cellStyle name="Normal 3 27 20 4" xfId="24146" xr:uid="{037131B7-B27C-4231-AE12-5A62C80B2D02}"/>
    <cellStyle name="Normal 3 27 20 5" xfId="24147" xr:uid="{C4917DEF-6129-4BBB-9D25-43C549D03B3F}"/>
    <cellStyle name="Normal 3 27 21" xfId="24148" xr:uid="{1BA64CE7-BA19-4A88-84D7-9F24C16C18BA}"/>
    <cellStyle name="Normal 3 27 21 2" xfId="24149" xr:uid="{561FED9C-C4A0-439F-B558-E0A696EBBA4E}"/>
    <cellStyle name="Normal 3 27 21 2 2" xfId="24150" xr:uid="{7E3685FE-3D59-4DA4-9BA2-F886B80C1C37}"/>
    <cellStyle name="Normal 3 27 21 2 3" xfId="24151" xr:uid="{C2A8BDC1-82A0-48BD-A92D-031AFE801D2A}"/>
    <cellStyle name="Normal 3 27 21 3" xfId="24152" xr:uid="{C45D4F52-D8EE-4BAB-9623-738627F8CD33}"/>
    <cellStyle name="Normal 3 27 21 3 2" xfId="24153" xr:uid="{408065A4-5F6A-4309-8D60-AD5C13B99AFE}"/>
    <cellStyle name="Normal 3 27 21 3 3" xfId="24154" xr:uid="{2EA1E0B8-5FDA-4192-9F26-23E6629A985E}"/>
    <cellStyle name="Normal 3 27 21 4" xfId="24155" xr:uid="{F5E0033F-F3F6-41FF-A4DC-489B9785C656}"/>
    <cellStyle name="Normal 3 27 21 5" xfId="24156" xr:uid="{09DB9572-24D9-457A-BB20-06C17A404890}"/>
    <cellStyle name="Normal 3 27 22" xfId="24157" xr:uid="{D0F1C203-B85F-456F-B217-DE95948419A8}"/>
    <cellStyle name="Normal 3 27 22 2" xfId="24158" xr:uid="{641BF0CC-00F0-4338-A5A9-1209140C7E16}"/>
    <cellStyle name="Normal 3 27 22 2 2" xfId="24159" xr:uid="{1D683DB1-97B6-4CE7-9282-91D60CE26411}"/>
    <cellStyle name="Normal 3 27 22 2 3" xfId="24160" xr:uid="{1ABA30F3-D632-4AA0-9C17-76E0829A4869}"/>
    <cellStyle name="Normal 3 27 22 3" xfId="24161" xr:uid="{04A30423-83C0-46E0-8F02-F224447CD632}"/>
    <cellStyle name="Normal 3 27 22 3 2" xfId="24162" xr:uid="{D2A3CE90-7B9D-4890-AFF9-A42DF273BAC2}"/>
    <cellStyle name="Normal 3 27 22 3 3" xfId="24163" xr:uid="{B7AFF910-C4C7-4192-B598-CCA8ABAF9037}"/>
    <cellStyle name="Normal 3 27 22 4" xfId="24164" xr:uid="{1827F7FB-4B88-4B54-9A82-622F858EAE72}"/>
    <cellStyle name="Normal 3 27 22 5" xfId="24165" xr:uid="{F385BA29-91DC-4F13-B88D-8E01D79F712C}"/>
    <cellStyle name="Normal 3 27 23" xfId="24166" xr:uid="{65C0AFC8-8DE9-4D46-BF4F-2DB521AFD1F1}"/>
    <cellStyle name="Normal 3 27 23 2" xfId="24167" xr:uid="{76625E65-02E1-457F-92B7-4EBF8C3EF235}"/>
    <cellStyle name="Normal 3 27 23 2 2" xfId="24168" xr:uid="{71B50164-6C79-40A5-8C1F-A08DBD360D47}"/>
    <cellStyle name="Normal 3 27 23 2 3" xfId="24169" xr:uid="{74569F1D-50DF-4862-BD12-6F4E8B11261D}"/>
    <cellStyle name="Normal 3 27 23 3" xfId="24170" xr:uid="{29C79EFE-9992-4B3A-80F1-68D9D6A1A8C6}"/>
    <cellStyle name="Normal 3 27 23 3 2" xfId="24171" xr:uid="{8D2CDB71-CE72-45B3-BB41-6E11E09A3CB3}"/>
    <cellStyle name="Normal 3 27 23 3 3" xfId="24172" xr:uid="{24B866E6-1BB5-497B-8B42-6E835927F7B1}"/>
    <cellStyle name="Normal 3 27 23 4" xfId="24173" xr:uid="{83129F77-EF53-41E3-9DAE-2820F69F8D24}"/>
    <cellStyle name="Normal 3 27 23 5" xfId="24174" xr:uid="{E8D7C020-FC8F-4EA5-8517-9AA71359622C}"/>
    <cellStyle name="Normal 3 27 24" xfId="24175" xr:uid="{CD528175-D167-46E7-98E0-40AD3E81DFDC}"/>
    <cellStyle name="Normal 3 27 24 2" xfId="24176" xr:uid="{B31805F2-77C9-4DDE-AD7A-ACBE13A92292}"/>
    <cellStyle name="Normal 3 27 24 3" xfId="24177" xr:uid="{146EFFE9-510E-495B-9B9D-A2AF56081381}"/>
    <cellStyle name="Normal 3 27 25" xfId="24178" xr:uid="{CE8BB89A-586B-43CF-8817-291C0318E573}"/>
    <cellStyle name="Normal 3 27 25 2" xfId="24179" xr:uid="{64086FF8-949A-45FF-9643-F673D5818447}"/>
    <cellStyle name="Normal 3 27 25 3" xfId="24180" xr:uid="{99F0D153-5D71-4596-AEC5-96225E40459E}"/>
    <cellStyle name="Normal 3 27 26" xfId="24181" xr:uid="{8C22E332-4041-4F0A-AD7C-28BED36E9BAA}"/>
    <cellStyle name="Normal 3 27 27" xfId="24182" xr:uid="{2B805995-A2CF-457F-B64B-C1A3C0F0B56A}"/>
    <cellStyle name="Normal 3 27 3" xfId="24183" xr:uid="{49B0AD44-F928-49AF-A8D8-1C320DD85945}"/>
    <cellStyle name="Normal 3 27 3 2" xfId="24184" xr:uid="{696D72F5-4A6A-47AF-ABE8-63BC3C4513E4}"/>
    <cellStyle name="Normal 3 27 3 2 2" xfId="24185" xr:uid="{B0B34397-9132-406E-ABAC-94A07C8905AF}"/>
    <cellStyle name="Normal 3 27 3 2 3" xfId="24186" xr:uid="{4AB3AE43-E7BB-42B6-BDD5-D3281D1C0285}"/>
    <cellStyle name="Normal 3 27 3 3" xfId="24187" xr:uid="{7C80F038-8166-46D8-8BBC-598FAB1C0BCF}"/>
    <cellStyle name="Normal 3 27 3 3 2" xfId="24188" xr:uid="{853C9BAF-9CE4-4845-B855-D27DB2358717}"/>
    <cellStyle name="Normal 3 27 3 3 3" xfId="24189" xr:uid="{28E2FAB5-C242-4924-8F00-09ABB33CB534}"/>
    <cellStyle name="Normal 3 27 3 4" xfId="24190" xr:uid="{C751A461-883C-4999-B65C-F06ABE733ED3}"/>
    <cellStyle name="Normal 3 27 3 5" xfId="24191" xr:uid="{50F3B542-CFED-4DB4-949F-DA60DCA0C96D}"/>
    <cellStyle name="Normal 3 27 4" xfId="24192" xr:uid="{1466187C-D209-4A0C-9081-696A80075100}"/>
    <cellStyle name="Normal 3 27 4 2" xfId="24193" xr:uid="{2830BAF3-15BA-4B5B-B1ED-8CC7A2643292}"/>
    <cellStyle name="Normal 3 27 4 2 2" xfId="24194" xr:uid="{5C77AFF9-C54F-4394-9D99-42A84410748F}"/>
    <cellStyle name="Normal 3 27 4 2 3" xfId="24195" xr:uid="{37775FA9-A72F-4E96-9E90-E20AA19A935F}"/>
    <cellStyle name="Normal 3 27 4 3" xfId="24196" xr:uid="{893720D8-B30B-4A43-99A2-97D7C410AEFE}"/>
    <cellStyle name="Normal 3 27 4 3 2" xfId="24197" xr:uid="{4300CE83-687B-4931-8D55-D869C5E3CF6B}"/>
    <cellStyle name="Normal 3 27 4 3 3" xfId="24198" xr:uid="{73E0D8E8-C4AC-4EE6-8A09-4A53CE8D2993}"/>
    <cellStyle name="Normal 3 27 4 4" xfId="24199" xr:uid="{53AA6F9C-3ECD-49A6-B6F7-DCAF4E75A7EA}"/>
    <cellStyle name="Normal 3 27 4 5" xfId="24200" xr:uid="{5D0823E9-8034-4D37-A0B3-A72A0CF45F06}"/>
    <cellStyle name="Normal 3 27 5" xfId="24201" xr:uid="{B5034E2A-649F-48D3-AE28-F035A4D94DA0}"/>
    <cellStyle name="Normal 3 27 5 2" xfId="24202" xr:uid="{D4899C32-15A2-4C88-AC4B-C8573E1132B1}"/>
    <cellStyle name="Normal 3 27 5 2 2" xfId="24203" xr:uid="{0001F682-2C0F-42E8-8203-A2523F84759C}"/>
    <cellStyle name="Normal 3 27 5 2 3" xfId="24204" xr:uid="{840EB6BF-2A6D-4C5F-8FA1-4EAA81354105}"/>
    <cellStyle name="Normal 3 27 5 3" xfId="24205" xr:uid="{821E4CF3-8748-48A6-B5AB-6E9F4098965D}"/>
    <cellStyle name="Normal 3 27 5 3 2" xfId="24206" xr:uid="{3C04C3D3-362D-4171-BFD8-626E8E106039}"/>
    <cellStyle name="Normal 3 27 5 3 3" xfId="24207" xr:uid="{B423D292-D349-41B5-B56C-A425D46E67D2}"/>
    <cellStyle name="Normal 3 27 5 4" xfId="24208" xr:uid="{F484A143-50C5-4C6E-BA54-84C3D6CDF87A}"/>
    <cellStyle name="Normal 3 27 5 5" xfId="24209" xr:uid="{7A29CFFA-5484-4AAC-8A11-E9834197561D}"/>
    <cellStyle name="Normal 3 27 6" xfId="24210" xr:uid="{921E1850-66E6-4121-8A68-CD565AD0CD90}"/>
    <cellStyle name="Normal 3 27 6 2" xfId="24211" xr:uid="{76C3DA38-DDEC-4BDF-9BE7-B43610CE83A2}"/>
    <cellStyle name="Normal 3 27 6 2 2" xfId="24212" xr:uid="{84DBAC29-8D68-48D4-B275-19F86CE88558}"/>
    <cellStyle name="Normal 3 27 6 2 3" xfId="24213" xr:uid="{1113BC23-D520-425A-B751-ADC49459E7A2}"/>
    <cellStyle name="Normal 3 27 6 3" xfId="24214" xr:uid="{672D041C-A6E4-410A-B586-EC2BE39B7E96}"/>
    <cellStyle name="Normal 3 27 6 3 2" xfId="24215" xr:uid="{A956CDA8-657A-499C-9C2F-820E03A58186}"/>
    <cellStyle name="Normal 3 27 6 3 3" xfId="24216" xr:uid="{7A9B06CB-24C9-493A-B62F-3C3FF996E7C8}"/>
    <cellStyle name="Normal 3 27 6 4" xfId="24217" xr:uid="{82246BD8-0D72-420F-991F-D68871D66ABC}"/>
    <cellStyle name="Normal 3 27 6 5" xfId="24218" xr:uid="{1FC765D1-3B69-49EE-8A2D-0AF4C4928A0B}"/>
    <cellStyle name="Normal 3 27 7" xfId="24219" xr:uid="{567F2537-7963-4D5F-A16E-56901370486D}"/>
    <cellStyle name="Normal 3 27 7 2" xfId="24220" xr:uid="{F5BDD485-71E9-42AC-9060-5D66E05990A6}"/>
    <cellStyle name="Normal 3 27 7 2 2" xfId="24221" xr:uid="{2C6C0065-6E01-486F-84A5-B2A297AEA2BA}"/>
    <cellStyle name="Normal 3 27 7 2 3" xfId="24222" xr:uid="{DFBCB26B-D9B5-4397-B2F5-CEB2793992EC}"/>
    <cellStyle name="Normal 3 27 7 3" xfId="24223" xr:uid="{6E401A97-ACF1-4821-B579-52C08968DDD8}"/>
    <cellStyle name="Normal 3 27 7 3 2" xfId="24224" xr:uid="{96CEDBED-B371-4B4A-A180-095343D159F7}"/>
    <cellStyle name="Normal 3 27 7 3 3" xfId="24225" xr:uid="{9E0B2A08-16EB-4369-B00C-8803727FC2CB}"/>
    <cellStyle name="Normal 3 27 7 4" xfId="24226" xr:uid="{4CB0CF6B-6BD1-4245-9EED-60416DEDE550}"/>
    <cellStyle name="Normal 3 27 7 5" xfId="24227" xr:uid="{FEA3ADE0-0004-4FD9-AB78-248420472B24}"/>
    <cellStyle name="Normal 3 27 8" xfId="24228" xr:uid="{D5BEB0AE-50A3-43D2-B283-7DFA5FF194CC}"/>
    <cellStyle name="Normal 3 27 8 2" xfId="24229" xr:uid="{8AC2A847-4F48-4273-B707-20D59FE81D57}"/>
    <cellStyle name="Normal 3 27 8 2 2" xfId="24230" xr:uid="{67DDE320-840D-4307-8709-4170D2371AB0}"/>
    <cellStyle name="Normal 3 27 8 2 3" xfId="24231" xr:uid="{F96A75F2-AF30-4425-9614-1FA12CA64305}"/>
    <cellStyle name="Normal 3 27 8 3" xfId="24232" xr:uid="{03E34A45-153B-42F4-BD9F-CD4FACD4255A}"/>
    <cellStyle name="Normal 3 27 8 3 2" xfId="24233" xr:uid="{9F83A22E-D3F7-4F73-BF10-970224995204}"/>
    <cellStyle name="Normal 3 27 8 3 3" xfId="24234" xr:uid="{D95E1F0E-D41B-4042-800F-E6BC8AA6977C}"/>
    <cellStyle name="Normal 3 27 8 4" xfId="24235" xr:uid="{DB4C3846-755F-49B4-B363-215813035E7D}"/>
    <cellStyle name="Normal 3 27 8 5" xfId="24236" xr:uid="{63D88288-E9C8-45DE-9737-7853F3606F4D}"/>
    <cellStyle name="Normal 3 27 9" xfId="24237" xr:uid="{BC9A9B14-23C1-4A8A-8C99-A0FFF12ACA1D}"/>
    <cellStyle name="Normal 3 27 9 2" xfId="24238" xr:uid="{DBB635A5-F1D0-42A4-A22A-F8BA6032784E}"/>
    <cellStyle name="Normal 3 27 9 2 2" xfId="24239" xr:uid="{07C8F605-56F7-4948-9DBA-C8D0AE03978F}"/>
    <cellStyle name="Normal 3 27 9 2 3" xfId="24240" xr:uid="{F79D393D-3143-48D5-BB36-1801C69CF392}"/>
    <cellStyle name="Normal 3 27 9 3" xfId="24241" xr:uid="{99F7E5D0-FA04-4916-BCFA-64DB773B758D}"/>
    <cellStyle name="Normal 3 27 9 3 2" xfId="24242" xr:uid="{48A998CB-EBC2-4131-A391-10109CFE84C4}"/>
    <cellStyle name="Normal 3 27 9 3 3" xfId="24243" xr:uid="{DFAE4E4F-EC90-4AC9-A537-95665B624546}"/>
    <cellStyle name="Normal 3 27 9 4" xfId="24244" xr:uid="{F32BC65D-CFFF-4F3C-B549-482C98503E9D}"/>
    <cellStyle name="Normal 3 27 9 5" xfId="24245" xr:uid="{EBADC74B-B153-45D2-AD64-B2E801D7CD2A}"/>
    <cellStyle name="Normal 3 28" xfId="24246" xr:uid="{F3664ED2-6A27-40DB-B359-3A85B2E3A609}"/>
    <cellStyle name="Normal 3 28 10" xfId="24247" xr:uid="{2604DFC1-A524-400E-A793-1EDECF5D7F86}"/>
    <cellStyle name="Normal 3 28 10 2" xfId="24248" xr:uid="{B77A2610-087A-4F83-B442-3887059B2492}"/>
    <cellStyle name="Normal 3 28 10 2 2" xfId="24249" xr:uid="{4475F2B6-6C29-4AD6-B7B6-E8FF405F2802}"/>
    <cellStyle name="Normal 3 28 10 2 3" xfId="24250" xr:uid="{1147EE53-0333-4513-A4C3-483071707685}"/>
    <cellStyle name="Normal 3 28 10 3" xfId="24251" xr:uid="{C3B14DBB-46A3-4D11-9265-7701203BF1AE}"/>
    <cellStyle name="Normal 3 28 10 3 2" xfId="24252" xr:uid="{06CC2CC6-5368-4CBD-8CFD-B7A04A1B3C37}"/>
    <cellStyle name="Normal 3 28 10 3 3" xfId="24253" xr:uid="{BC7A3437-5295-415C-9EE8-85363A8447B8}"/>
    <cellStyle name="Normal 3 28 10 4" xfId="24254" xr:uid="{AAE75BD0-B865-49BC-BF01-79E4B07EDFAC}"/>
    <cellStyle name="Normal 3 28 10 5" xfId="24255" xr:uid="{FA6F014D-BC97-4308-82C4-EFCAE0E8D4A7}"/>
    <cellStyle name="Normal 3 28 11" xfId="24256" xr:uid="{AC75F042-B0C3-4604-A0C7-050BE48E0939}"/>
    <cellStyle name="Normal 3 28 11 2" xfId="24257" xr:uid="{1970A491-0020-4B83-9560-EEF95F68C311}"/>
    <cellStyle name="Normal 3 28 11 2 2" xfId="24258" xr:uid="{52195BAA-463E-415E-85FA-C46D133E6487}"/>
    <cellStyle name="Normal 3 28 11 2 3" xfId="24259" xr:uid="{08C351DA-A8BD-4A2D-829E-72221C32F786}"/>
    <cellStyle name="Normal 3 28 11 3" xfId="24260" xr:uid="{CCC79ED3-CDEC-4D74-90AD-A47111FAD0CA}"/>
    <cellStyle name="Normal 3 28 11 3 2" xfId="24261" xr:uid="{DE3142B2-C388-40B2-89E8-0F69BC9DB6D4}"/>
    <cellStyle name="Normal 3 28 11 3 3" xfId="24262" xr:uid="{FBD33EF5-2241-4D8D-A123-7B49DC1F4161}"/>
    <cellStyle name="Normal 3 28 11 4" xfId="24263" xr:uid="{C4815396-314B-4BE7-895A-F7E17A3A5715}"/>
    <cellStyle name="Normal 3 28 11 5" xfId="24264" xr:uid="{69D4AB19-3051-4141-9297-D3BDFED2F39D}"/>
    <cellStyle name="Normal 3 28 12" xfId="24265" xr:uid="{814CA172-DFBA-42B6-ABEC-1737C298E1AA}"/>
    <cellStyle name="Normal 3 28 12 2" xfId="24266" xr:uid="{065DD783-3224-4F05-B20F-9DC9183D9A5B}"/>
    <cellStyle name="Normal 3 28 12 2 2" xfId="24267" xr:uid="{4B62FE9E-90A4-431A-8111-DC36E41EF29B}"/>
    <cellStyle name="Normal 3 28 12 2 3" xfId="24268" xr:uid="{F5EF5C38-F34B-429E-92FC-5572C6BDC6C1}"/>
    <cellStyle name="Normal 3 28 12 3" xfId="24269" xr:uid="{C8BE42C6-E104-4205-92DD-B88126E6C7B5}"/>
    <cellStyle name="Normal 3 28 12 3 2" xfId="24270" xr:uid="{78325736-B841-4880-B2CF-A854800A81AF}"/>
    <cellStyle name="Normal 3 28 12 3 3" xfId="24271" xr:uid="{0ECBAE9B-260E-4A40-A764-D854380E7F86}"/>
    <cellStyle name="Normal 3 28 12 4" xfId="24272" xr:uid="{76A6AA8B-7136-4C3B-A955-3279B5DC3972}"/>
    <cellStyle name="Normal 3 28 12 5" xfId="24273" xr:uid="{F0669D23-2941-4A55-8EF6-83BA979CCF6B}"/>
    <cellStyle name="Normal 3 28 13" xfId="24274" xr:uid="{C23457E4-AD00-4A55-A667-8CFA898DBE32}"/>
    <cellStyle name="Normal 3 28 13 2" xfId="24275" xr:uid="{177DE845-9603-48DB-B81A-C93C592C48AA}"/>
    <cellStyle name="Normal 3 28 13 2 2" xfId="24276" xr:uid="{929B84A8-F84D-4B11-9FB1-9ADF4B232DC7}"/>
    <cellStyle name="Normal 3 28 13 2 3" xfId="24277" xr:uid="{21847077-DBA8-44F1-A229-205F02D41B57}"/>
    <cellStyle name="Normal 3 28 13 3" xfId="24278" xr:uid="{AC5FC5FC-2B4D-43A1-9A3A-867FC738B709}"/>
    <cellStyle name="Normal 3 28 13 3 2" xfId="24279" xr:uid="{539E1364-2464-4F67-977A-F10BA2063D15}"/>
    <cellStyle name="Normal 3 28 13 3 3" xfId="24280" xr:uid="{AF13B95D-F90B-425A-A9E6-65E5A908AA03}"/>
    <cellStyle name="Normal 3 28 13 4" xfId="24281" xr:uid="{D4792C90-2807-447B-9366-E1BB67D88848}"/>
    <cellStyle name="Normal 3 28 13 5" xfId="24282" xr:uid="{BD764DD6-BDD9-4ECA-8B2D-5F8E1BF68734}"/>
    <cellStyle name="Normal 3 28 14" xfId="24283" xr:uid="{50314570-AA5E-45EF-9309-F5CF6E0A432D}"/>
    <cellStyle name="Normal 3 28 14 2" xfId="24284" xr:uid="{3D9523E3-E20F-4E04-ACEF-059B8536F0DF}"/>
    <cellStyle name="Normal 3 28 14 2 2" xfId="24285" xr:uid="{EC719D92-20D7-499B-A340-B8FCE6113EAC}"/>
    <cellStyle name="Normal 3 28 14 2 3" xfId="24286" xr:uid="{0D00796A-FF2E-42FF-AB27-E5C4BFFB8470}"/>
    <cellStyle name="Normal 3 28 14 3" xfId="24287" xr:uid="{A2913D03-70E3-45D0-BBF3-FD55220EF848}"/>
    <cellStyle name="Normal 3 28 14 3 2" xfId="24288" xr:uid="{AA1EECCF-202A-49B3-92D3-D28F2BC3F897}"/>
    <cellStyle name="Normal 3 28 14 3 3" xfId="24289" xr:uid="{1D21594C-17B8-4027-B443-C35896E6591F}"/>
    <cellStyle name="Normal 3 28 14 4" xfId="24290" xr:uid="{61E26C75-6E46-4B85-A9AF-A71581554982}"/>
    <cellStyle name="Normal 3 28 14 5" xfId="24291" xr:uid="{F5479B71-27EF-4409-84E5-471FBAC67AFA}"/>
    <cellStyle name="Normal 3 28 15" xfId="24292" xr:uid="{A58BCFC2-6AB8-4273-8679-84ECB85E1314}"/>
    <cellStyle name="Normal 3 28 15 2" xfId="24293" xr:uid="{A6D48733-9763-46E4-931A-915D392EB8D2}"/>
    <cellStyle name="Normal 3 28 15 2 2" xfId="24294" xr:uid="{7E2FEB62-5DE0-4A11-941B-84511237CBEC}"/>
    <cellStyle name="Normal 3 28 15 2 3" xfId="24295" xr:uid="{1B710610-6577-4EC3-8A50-CB97D6A469E3}"/>
    <cellStyle name="Normal 3 28 15 3" xfId="24296" xr:uid="{DC7B8033-8A53-4745-AF16-E4C53450B376}"/>
    <cellStyle name="Normal 3 28 15 3 2" xfId="24297" xr:uid="{28ED0569-B59A-4717-9ECE-609191D8AD6A}"/>
    <cellStyle name="Normal 3 28 15 3 3" xfId="24298" xr:uid="{F0A7C736-50A7-4149-B320-A08A151254CD}"/>
    <cellStyle name="Normal 3 28 15 4" xfId="24299" xr:uid="{DABC28D7-42D5-45E0-B626-4B122174C60C}"/>
    <cellStyle name="Normal 3 28 15 5" xfId="24300" xr:uid="{CA05C199-4489-49A0-A4D5-AE1A5F39BE78}"/>
    <cellStyle name="Normal 3 28 16" xfId="24301" xr:uid="{626D6E13-4DBF-4ED3-80C1-D0D18B5793FC}"/>
    <cellStyle name="Normal 3 28 16 2" xfId="24302" xr:uid="{8DE72D95-45BF-4967-BBE0-7727CB97AE5E}"/>
    <cellStyle name="Normal 3 28 16 2 2" xfId="24303" xr:uid="{DCB6AA71-F284-4C07-AE94-A2BCC4D0CC11}"/>
    <cellStyle name="Normal 3 28 16 2 3" xfId="24304" xr:uid="{33C532D8-D500-4147-AA1E-87DACE18434B}"/>
    <cellStyle name="Normal 3 28 16 3" xfId="24305" xr:uid="{81478330-32E7-4483-BDD8-C3541335D3C4}"/>
    <cellStyle name="Normal 3 28 16 3 2" xfId="24306" xr:uid="{727CD026-9763-4FBF-B50C-111EAD901E9A}"/>
    <cellStyle name="Normal 3 28 16 3 3" xfId="24307" xr:uid="{CF1336B1-EB15-4A86-A5C3-D8E8FE3DD0A5}"/>
    <cellStyle name="Normal 3 28 16 4" xfId="24308" xr:uid="{B522DC1D-A85C-49C3-B6C7-7E0CC239CE28}"/>
    <cellStyle name="Normal 3 28 16 5" xfId="24309" xr:uid="{0DB43D9B-9400-4279-84C1-595EB173CA46}"/>
    <cellStyle name="Normal 3 28 17" xfId="24310" xr:uid="{A117E1FC-F7A5-430C-B536-BC3210AD5AA2}"/>
    <cellStyle name="Normal 3 28 17 2" xfId="24311" xr:uid="{CC23CD1A-5EB5-4576-9A74-4D5E96E57818}"/>
    <cellStyle name="Normal 3 28 17 2 2" xfId="24312" xr:uid="{1F5B3F79-5261-4C8A-A5A0-601B4D58C668}"/>
    <cellStyle name="Normal 3 28 17 2 3" xfId="24313" xr:uid="{C866E192-E04E-4E58-8276-200CE23F5528}"/>
    <cellStyle name="Normal 3 28 17 3" xfId="24314" xr:uid="{A134BA11-8EF6-4EDA-A61F-411137A9CC7A}"/>
    <cellStyle name="Normal 3 28 17 3 2" xfId="24315" xr:uid="{B72FDA6B-4FFE-4F98-A612-6601F6281F54}"/>
    <cellStyle name="Normal 3 28 17 3 3" xfId="24316" xr:uid="{C16B1FF5-F06F-481A-B777-53AD40C0BEAF}"/>
    <cellStyle name="Normal 3 28 17 4" xfId="24317" xr:uid="{EED06803-8910-4292-81E6-94EA091D948E}"/>
    <cellStyle name="Normal 3 28 17 5" xfId="24318" xr:uid="{B1A8DB5E-F10F-4F7F-AC9B-401CAE51AF5A}"/>
    <cellStyle name="Normal 3 28 18" xfId="24319" xr:uid="{04C4690F-46D6-40D6-9E99-C14BD744010C}"/>
    <cellStyle name="Normal 3 28 18 2" xfId="24320" xr:uid="{36B92EDF-DD60-4965-A28F-030B9D8E39CB}"/>
    <cellStyle name="Normal 3 28 18 2 2" xfId="24321" xr:uid="{00DCF44A-B208-4189-8944-B8A826CB4EA8}"/>
    <cellStyle name="Normal 3 28 18 2 3" xfId="24322" xr:uid="{1FEA355A-88C3-48B2-91F1-F77AAC1F6C37}"/>
    <cellStyle name="Normal 3 28 18 3" xfId="24323" xr:uid="{1F05F2A3-FC50-47B9-A79B-B8388E933447}"/>
    <cellStyle name="Normal 3 28 18 3 2" xfId="24324" xr:uid="{03379361-B4B3-4DD7-8AEE-55B6E15A553C}"/>
    <cellStyle name="Normal 3 28 18 3 3" xfId="24325" xr:uid="{4672509B-498E-449F-83FF-8C4F16BE906A}"/>
    <cellStyle name="Normal 3 28 18 4" xfId="24326" xr:uid="{E35BEE63-A954-444C-B305-16F2CFF7BAD2}"/>
    <cellStyle name="Normal 3 28 18 5" xfId="24327" xr:uid="{03F55171-A40F-43E5-86F2-3DDE3898C0E7}"/>
    <cellStyle name="Normal 3 28 19" xfId="24328" xr:uid="{D1E97D93-EB70-4ECB-B1F6-BD3015AE37C1}"/>
    <cellStyle name="Normal 3 28 19 2" xfId="24329" xr:uid="{1BFBDD54-4A35-4C17-BFDC-3166FDC77C25}"/>
    <cellStyle name="Normal 3 28 19 2 2" xfId="24330" xr:uid="{ABF80ED2-0B20-47CE-A355-265DCAE3DD24}"/>
    <cellStyle name="Normal 3 28 19 2 3" xfId="24331" xr:uid="{C5557863-57E9-49CC-89D1-F2B2521BBB60}"/>
    <cellStyle name="Normal 3 28 19 3" xfId="24332" xr:uid="{B8634D21-BD4F-45D2-8BDC-33BA764AFB33}"/>
    <cellStyle name="Normal 3 28 19 3 2" xfId="24333" xr:uid="{35CC6B42-8CFB-405C-BEBB-39E14C3F5387}"/>
    <cellStyle name="Normal 3 28 19 3 3" xfId="24334" xr:uid="{EFEFC073-FA3A-4124-8D38-FB0AB3F9D4EC}"/>
    <cellStyle name="Normal 3 28 19 4" xfId="24335" xr:uid="{C349581C-100D-4FF9-869A-0BDFE91505E9}"/>
    <cellStyle name="Normal 3 28 19 5" xfId="24336" xr:uid="{46CEB72F-1867-4989-BD4C-60EF87C19B37}"/>
    <cellStyle name="Normal 3 28 2" xfId="24337" xr:uid="{F5FC14E9-1DA3-4C92-9DA1-113276040C2F}"/>
    <cellStyle name="Normal 3 28 2 2" xfId="24338" xr:uid="{FA78625B-AFA0-4814-8D94-B06413B52722}"/>
    <cellStyle name="Normal 3 28 2 2 2" xfId="24339" xr:uid="{24882550-0C48-4E98-885B-3F6B70E6DF8C}"/>
    <cellStyle name="Normal 3 28 2 2 3" xfId="24340" xr:uid="{5EF2C945-FD5C-4C4B-9614-89A42B0F64B5}"/>
    <cellStyle name="Normal 3 28 2 3" xfId="24341" xr:uid="{92627630-669F-45D0-981A-265DDD7AD682}"/>
    <cellStyle name="Normal 3 28 2 3 2" xfId="24342" xr:uid="{765F7CDF-CD46-4CFE-8E9F-22B40C54BED8}"/>
    <cellStyle name="Normal 3 28 2 3 3" xfId="24343" xr:uid="{3EF6E14F-F011-435B-8A53-4FDC15B7734E}"/>
    <cellStyle name="Normal 3 28 2 4" xfId="24344" xr:uid="{3818A8E6-9677-4A66-B445-48AACF6FB3DC}"/>
    <cellStyle name="Normal 3 28 2 5" xfId="24345" xr:uid="{E36F65FA-9AB8-41BF-8909-36CE1E957795}"/>
    <cellStyle name="Normal 3 28 20" xfId="24346" xr:uid="{56DEB2E3-B846-4425-84C2-4A762F6AA6EB}"/>
    <cellStyle name="Normal 3 28 20 2" xfId="24347" xr:uid="{547FD268-8589-4964-91CC-D16593E0E495}"/>
    <cellStyle name="Normal 3 28 20 2 2" xfId="24348" xr:uid="{DAB0B7EB-B403-40EA-B42A-49A6F5CAC47F}"/>
    <cellStyle name="Normal 3 28 20 2 3" xfId="24349" xr:uid="{EDA844FD-ED5E-4BA9-87FF-A4F6DBD82EBB}"/>
    <cellStyle name="Normal 3 28 20 3" xfId="24350" xr:uid="{7990CCB6-BF65-47E4-A34A-38B6E4DE293D}"/>
    <cellStyle name="Normal 3 28 20 3 2" xfId="24351" xr:uid="{B8648B47-50FD-4E76-8968-F4B6EA151A95}"/>
    <cellStyle name="Normal 3 28 20 3 3" xfId="24352" xr:uid="{20AC0C24-7617-453E-93DB-3B919FD01625}"/>
    <cellStyle name="Normal 3 28 20 4" xfId="24353" xr:uid="{03876EC7-8430-46A3-B4B0-E31671C4CC32}"/>
    <cellStyle name="Normal 3 28 20 5" xfId="24354" xr:uid="{5016D81C-9742-4A3C-8E57-E19377D419B3}"/>
    <cellStyle name="Normal 3 28 21" xfId="24355" xr:uid="{853B61F2-DEB6-4E97-B0D9-69CA4B5C6598}"/>
    <cellStyle name="Normal 3 28 21 2" xfId="24356" xr:uid="{3B219941-83DF-4243-B7FA-887EED0D3433}"/>
    <cellStyle name="Normal 3 28 21 2 2" xfId="24357" xr:uid="{A7785BA1-6521-4844-929B-08E63C667AB8}"/>
    <cellStyle name="Normal 3 28 21 2 3" xfId="24358" xr:uid="{F7AFC67E-899A-492A-AECC-488801B312F9}"/>
    <cellStyle name="Normal 3 28 21 3" xfId="24359" xr:uid="{F9C7F426-98AA-4B70-A01E-8DCD7415E15B}"/>
    <cellStyle name="Normal 3 28 21 3 2" xfId="24360" xr:uid="{C61634C6-1D6D-495C-8CBB-B77C990A289B}"/>
    <cellStyle name="Normal 3 28 21 3 3" xfId="24361" xr:uid="{6DBE809A-76B5-4FD5-824A-41EE051996E1}"/>
    <cellStyle name="Normal 3 28 21 4" xfId="24362" xr:uid="{51C213CF-5E0F-48D6-9ABC-49EC54E46AD2}"/>
    <cellStyle name="Normal 3 28 21 5" xfId="24363" xr:uid="{BED14B4E-BDCB-469E-937A-88D090FDE458}"/>
    <cellStyle name="Normal 3 28 22" xfId="24364" xr:uid="{6EF1E19E-253E-42AB-87C2-DD3558724BE9}"/>
    <cellStyle name="Normal 3 28 22 2" xfId="24365" xr:uid="{07E2C7A6-AEF3-43ED-BDC6-FF62E52D78BC}"/>
    <cellStyle name="Normal 3 28 22 2 2" xfId="24366" xr:uid="{1923FEA1-E415-4E99-B87A-C02E2B3CA728}"/>
    <cellStyle name="Normal 3 28 22 2 3" xfId="24367" xr:uid="{73EF585F-D737-40B9-B200-971DCFBF4FF9}"/>
    <cellStyle name="Normal 3 28 22 3" xfId="24368" xr:uid="{3D78A83E-E7F1-4F30-9603-027DA7BE441E}"/>
    <cellStyle name="Normal 3 28 22 3 2" xfId="24369" xr:uid="{0EAAE24C-B71F-4C9E-BA37-798C7C88081C}"/>
    <cellStyle name="Normal 3 28 22 3 3" xfId="24370" xr:uid="{FB250E07-7698-468E-9ADC-0BCF01337A96}"/>
    <cellStyle name="Normal 3 28 22 4" xfId="24371" xr:uid="{6DAEB275-01CB-40D1-BE3D-090E0D856A93}"/>
    <cellStyle name="Normal 3 28 22 5" xfId="24372" xr:uid="{334AF5F1-CFD5-44E2-9184-BEFB0875B858}"/>
    <cellStyle name="Normal 3 28 23" xfId="24373" xr:uid="{F1B0CBB7-F260-48DE-895E-021670B6696C}"/>
    <cellStyle name="Normal 3 28 23 2" xfId="24374" xr:uid="{07CA56D1-1AD1-4FFA-A2A1-1F0B2DBCAC19}"/>
    <cellStyle name="Normal 3 28 23 2 2" xfId="24375" xr:uid="{581EFC1F-A999-4197-B21E-25BE1662A1B9}"/>
    <cellStyle name="Normal 3 28 23 2 3" xfId="24376" xr:uid="{9745BFF7-B90F-4D49-A65D-4245C2CA7F99}"/>
    <cellStyle name="Normal 3 28 23 3" xfId="24377" xr:uid="{3768978D-9C7B-416F-8D06-18BD95C1E916}"/>
    <cellStyle name="Normal 3 28 23 3 2" xfId="24378" xr:uid="{DB7CEB43-5F77-43F8-BC4F-81AE6F7A14BE}"/>
    <cellStyle name="Normal 3 28 23 3 3" xfId="24379" xr:uid="{CDAE08D6-2D3C-4575-B5ED-509BA7B32370}"/>
    <cellStyle name="Normal 3 28 23 4" xfId="24380" xr:uid="{3E447D8E-B95B-40FC-BAA9-B4E16836BDBD}"/>
    <cellStyle name="Normal 3 28 23 5" xfId="24381" xr:uid="{842FF818-4DA7-46CE-85F4-AA0C0AEE3D49}"/>
    <cellStyle name="Normal 3 28 24" xfId="24382" xr:uid="{138A96ED-7EB5-4438-9C43-4D9D22ADEC13}"/>
    <cellStyle name="Normal 3 28 24 2" xfId="24383" xr:uid="{ACD19D1A-2487-4D72-AA93-0C104A5B3B82}"/>
    <cellStyle name="Normal 3 28 24 3" xfId="24384" xr:uid="{0E33142F-C4A6-4AAC-9152-196CE4829107}"/>
    <cellStyle name="Normal 3 28 25" xfId="24385" xr:uid="{FBE0AD5B-DF02-4D61-97D0-4891F1828853}"/>
    <cellStyle name="Normal 3 28 25 2" xfId="24386" xr:uid="{52C0F68B-B163-4253-BEF4-6B9F4BAF1080}"/>
    <cellStyle name="Normal 3 28 25 3" xfId="24387" xr:uid="{BC3028DC-AEE4-4562-B2D0-D7845C270C12}"/>
    <cellStyle name="Normal 3 28 26" xfId="24388" xr:uid="{34850B81-090E-48FD-821F-85C93A23C53C}"/>
    <cellStyle name="Normal 3 28 27" xfId="24389" xr:uid="{AAB4A866-9D82-4384-890B-56EC533F5E2D}"/>
    <cellStyle name="Normal 3 28 3" xfId="24390" xr:uid="{ACBEB68C-DEEA-4FA9-BB81-7474651936A3}"/>
    <cellStyle name="Normal 3 28 3 2" xfId="24391" xr:uid="{6A420B08-2A09-447F-8843-12FC513678BD}"/>
    <cellStyle name="Normal 3 28 3 2 2" xfId="24392" xr:uid="{B35D8B0E-A0F7-4C0E-8A55-A2DFB1A77DF2}"/>
    <cellStyle name="Normal 3 28 3 2 3" xfId="24393" xr:uid="{F9C839FA-83CE-4F99-AA38-516190A0602B}"/>
    <cellStyle name="Normal 3 28 3 3" xfId="24394" xr:uid="{8AF2D5C3-5D78-4469-AB41-BD390A899FC6}"/>
    <cellStyle name="Normal 3 28 3 3 2" xfId="24395" xr:uid="{A4D88002-EA7D-4608-84CD-BFD98EEE4D06}"/>
    <cellStyle name="Normal 3 28 3 3 3" xfId="24396" xr:uid="{ABEC2733-6FEC-4A35-B1E0-CC0BF3C02FEF}"/>
    <cellStyle name="Normal 3 28 3 4" xfId="24397" xr:uid="{EA6FBACC-8D65-4CB3-997F-3ADEB6EA5A76}"/>
    <cellStyle name="Normal 3 28 3 5" xfId="24398" xr:uid="{33AD2054-D48B-4544-9732-47BA45AD615C}"/>
    <cellStyle name="Normal 3 28 4" xfId="24399" xr:uid="{B3098E49-7DDC-492E-AF57-D2B328BD8538}"/>
    <cellStyle name="Normal 3 28 4 2" xfId="24400" xr:uid="{84A225FA-9B28-4AB6-BDAB-122CC18BBD64}"/>
    <cellStyle name="Normal 3 28 4 2 2" xfId="24401" xr:uid="{3E220887-A95E-4A7A-BD79-DD65D90F6507}"/>
    <cellStyle name="Normal 3 28 4 2 3" xfId="24402" xr:uid="{A5E65E22-445B-48B3-B145-9A2028F2AC7A}"/>
    <cellStyle name="Normal 3 28 4 3" xfId="24403" xr:uid="{BF85C5C2-2354-4D69-A0A5-DECDB114C017}"/>
    <cellStyle name="Normal 3 28 4 3 2" xfId="24404" xr:uid="{6592E0FF-5B5E-4AAE-9534-DE298D422A6F}"/>
    <cellStyle name="Normal 3 28 4 3 3" xfId="24405" xr:uid="{D7460969-B4C4-43EC-9AFB-1DE5C10C8AC6}"/>
    <cellStyle name="Normal 3 28 4 4" xfId="24406" xr:uid="{2C949112-FB1A-41DB-8D17-76874D14AD21}"/>
    <cellStyle name="Normal 3 28 4 5" xfId="24407" xr:uid="{8A167635-786B-46D3-81AE-D80D8DC9317D}"/>
    <cellStyle name="Normal 3 28 5" xfId="24408" xr:uid="{1ABEF874-367E-4843-AEB7-3435A952AD51}"/>
    <cellStyle name="Normal 3 28 5 2" xfId="24409" xr:uid="{F45C9AF8-169F-4B4F-9F20-452EEDD74C63}"/>
    <cellStyle name="Normal 3 28 5 2 2" xfId="24410" xr:uid="{3ED6870A-F68C-4673-A1FE-398CB77B9DA9}"/>
    <cellStyle name="Normal 3 28 5 2 3" xfId="24411" xr:uid="{6CC10531-1F69-44CF-8203-D9B9DC8542E7}"/>
    <cellStyle name="Normal 3 28 5 3" xfId="24412" xr:uid="{856D3878-AB09-42C1-BD0C-96F43EE60E76}"/>
    <cellStyle name="Normal 3 28 5 3 2" xfId="24413" xr:uid="{AE775A1C-0354-49AC-BC6C-E625BB9EF558}"/>
    <cellStyle name="Normal 3 28 5 3 3" xfId="24414" xr:uid="{02FDF596-1CB5-4A15-BF6C-CDA7EA18E59D}"/>
    <cellStyle name="Normal 3 28 5 4" xfId="24415" xr:uid="{86385858-1E72-4521-9C38-7D4DDFC68431}"/>
    <cellStyle name="Normal 3 28 5 5" xfId="24416" xr:uid="{4AFE71C1-2858-49D0-A791-BC04F272E74C}"/>
    <cellStyle name="Normal 3 28 6" xfId="24417" xr:uid="{8D4D5798-0249-4B20-A452-E0C9F331FDBB}"/>
    <cellStyle name="Normal 3 28 6 2" xfId="24418" xr:uid="{62326AF8-4D53-4231-BDF1-60592F1CBBA8}"/>
    <cellStyle name="Normal 3 28 6 2 2" xfId="24419" xr:uid="{F9DCFCEB-5C81-406C-BEB0-1F1C329062F3}"/>
    <cellStyle name="Normal 3 28 6 2 3" xfId="24420" xr:uid="{48D9857C-A343-4B16-8B4F-D7A5FBF6EEDE}"/>
    <cellStyle name="Normal 3 28 6 3" xfId="24421" xr:uid="{74F47146-FBC8-4D79-9185-0FBB2CE0A159}"/>
    <cellStyle name="Normal 3 28 6 3 2" xfId="24422" xr:uid="{44D331A4-81B9-46F7-8FCA-72EB147D7F14}"/>
    <cellStyle name="Normal 3 28 6 3 3" xfId="24423" xr:uid="{3BAF394E-D50B-45E8-848C-18E8B1F747AE}"/>
    <cellStyle name="Normal 3 28 6 4" xfId="24424" xr:uid="{EAACC8D3-13A3-46FE-BD0E-4AAA7311D165}"/>
    <cellStyle name="Normal 3 28 6 5" xfId="24425" xr:uid="{C0A85374-B76E-40EB-88DF-6D91BFA19BC3}"/>
    <cellStyle name="Normal 3 28 7" xfId="24426" xr:uid="{5E255D7A-A6C1-4D79-B5A1-E0DB444DCA6C}"/>
    <cellStyle name="Normal 3 28 7 2" xfId="24427" xr:uid="{90CBA328-F000-45F9-98F5-95EF3BE0305F}"/>
    <cellStyle name="Normal 3 28 7 2 2" xfId="24428" xr:uid="{4758A5F9-2684-4DA7-A332-86896254DC04}"/>
    <cellStyle name="Normal 3 28 7 2 3" xfId="24429" xr:uid="{887A45AC-B17C-4B8D-8013-DECC8B3A56D7}"/>
    <cellStyle name="Normal 3 28 7 3" xfId="24430" xr:uid="{99FBB0C3-CF2F-4D49-BEF2-7D204C88B865}"/>
    <cellStyle name="Normal 3 28 7 3 2" xfId="24431" xr:uid="{590F04BD-A05D-4478-BE23-55B4E4CE9D04}"/>
    <cellStyle name="Normal 3 28 7 3 3" xfId="24432" xr:uid="{F80EA567-E3D7-48FA-B5AD-F08FC0BAE0C4}"/>
    <cellStyle name="Normal 3 28 7 4" xfId="24433" xr:uid="{B6E2A0D7-C08C-477D-8F3B-D78CADB438A7}"/>
    <cellStyle name="Normal 3 28 7 5" xfId="24434" xr:uid="{A1DD6CED-E680-4330-9089-EF8576F07D29}"/>
    <cellStyle name="Normal 3 28 8" xfId="24435" xr:uid="{1BB88F14-EF2C-4902-B85E-089FE1C05AF7}"/>
    <cellStyle name="Normal 3 28 8 2" xfId="24436" xr:uid="{6872F9B3-5854-4368-B5F7-395826B34283}"/>
    <cellStyle name="Normal 3 28 8 2 2" xfId="24437" xr:uid="{1E08E127-2743-45A9-A817-62E66A307E1C}"/>
    <cellStyle name="Normal 3 28 8 2 3" xfId="24438" xr:uid="{EB6484C1-5B2B-4ABA-87ED-202708097D55}"/>
    <cellStyle name="Normal 3 28 8 3" xfId="24439" xr:uid="{916C4164-69D2-40E7-AFEA-3C1B51F558E7}"/>
    <cellStyle name="Normal 3 28 8 3 2" xfId="24440" xr:uid="{25713A65-FDC5-4615-8238-F35E5F71F41C}"/>
    <cellStyle name="Normal 3 28 8 3 3" xfId="24441" xr:uid="{BED5BDF0-171E-4EBD-BB7B-C8CDFC98C127}"/>
    <cellStyle name="Normal 3 28 8 4" xfId="24442" xr:uid="{31975BD6-EFA5-4D16-9582-1683C050B164}"/>
    <cellStyle name="Normal 3 28 8 5" xfId="24443" xr:uid="{F8119171-7A7A-4387-A437-4B98D44201DE}"/>
    <cellStyle name="Normal 3 28 9" xfId="24444" xr:uid="{881129F0-8962-4DE2-A83B-5D530735F4C5}"/>
    <cellStyle name="Normal 3 28 9 2" xfId="24445" xr:uid="{3D22578A-894A-4A64-8981-818D3681D5AA}"/>
    <cellStyle name="Normal 3 28 9 2 2" xfId="24446" xr:uid="{E73E1D33-A8CE-48F2-93E0-1A34D628E1C6}"/>
    <cellStyle name="Normal 3 28 9 2 3" xfId="24447" xr:uid="{6933CA7C-B3C3-4B9B-9A69-97FBE5C042BA}"/>
    <cellStyle name="Normal 3 28 9 3" xfId="24448" xr:uid="{DEACD746-28C4-4124-82A6-4128C5457BCE}"/>
    <cellStyle name="Normal 3 28 9 3 2" xfId="24449" xr:uid="{C0523FBC-2953-482B-B407-DAF167FAF72E}"/>
    <cellStyle name="Normal 3 28 9 3 3" xfId="24450" xr:uid="{5689FB68-619D-4305-BCF4-FA493059B817}"/>
    <cellStyle name="Normal 3 28 9 4" xfId="24451" xr:uid="{1736B4F7-DB64-4DFE-A908-1E871255CE8C}"/>
    <cellStyle name="Normal 3 28 9 5" xfId="24452" xr:uid="{8E4B8AF0-F4D9-4661-8241-972A6B915A54}"/>
    <cellStyle name="Normal 3 29" xfId="24453" xr:uid="{7BD66DF2-E24A-4200-AFF3-61B85A059221}"/>
    <cellStyle name="Normal 3 29 10" xfId="24454" xr:uid="{64338A1C-A95F-4E90-975C-262EFB1C65EE}"/>
    <cellStyle name="Normal 3 29 10 2" xfId="24455" xr:uid="{B71AACFC-BE28-41D0-89F0-B658963043EF}"/>
    <cellStyle name="Normal 3 29 10 2 2" xfId="24456" xr:uid="{16B5A32A-0DE2-4926-A099-AE45F3DB64AA}"/>
    <cellStyle name="Normal 3 29 10 2 3" xfId="24457" xr:uid="{7E6C61F5-4C37-443F-8F8A-106B986E6B76}"/>
    <cellStyle name="Normal 3 29 10 3" xfId="24458" xr:uid="{151BD0A1-53FC-40D9-A8E8-9FB7DD8DE46F}"/>
    <cellStyle name="Normal 3 29 10 3 2" xfId="24459" xr:uid="{684EB36D-6986-4A72-82C1-4952524A397F}"/>
    <cellStyle name="Normal 3 29 10 3 3" xfId="24460" xr:uid="{25CDA9F8-B11E-4A03-BF45-2EFEF83F071B}"/>
    <cellStyle name="Normal 3 29 10 4" xfId="24461" xr:uid="{825CA35A-EE41-4FBA-819A-1042826CAF8C}"/>
    <cellStyle name="Normal 3 29 10 5" xfId="24462" xr:uid="{DF8B4429-2F5F-440F-AC2B-20C3D20F6B78}"/>
    <cellStyle name="Normal 3 29 11" xfId="24463" xr:uid="{D8C8B1FE-20C4-4F39-8BCF-0A9E4C83CDCA}"/>
    <cellStyle name="Normal 3 29 11 2" xfId="24464" xr:uid="{9D4F739D-801C-46F0-A319-2915640368B8}"/>
    <cellStyle name="Normal 3 29 11 2 2" xfId="24465" xr:uid="{E4BDF1B0-A342-4C21-A431-030E7E5FAE40}"/>
    <cellStyle name="Normal 3 29 11 2 3" xfId="24466" xr:uid="{B8188065-CF99-4282-9B41-78976093724D}"/>
    <cellStyle name="Normal 3 29 11 3" xfId="24467" xr:uid="{B8FB6A9F-4662-456F-923D-D0A57E200AD2}"/>
    <cellStyle name="Normal 3 29 11 3 2" xfId="24468" xr:uid="{8893FCF5-D25B-4EE9-84F2-E51E060F05DB}"/>
    <cellStyle name="Normal 3 29 11 3 3" xfId="24469" xr:uid="{4E2ED932-9793-49A0-82BC-9F33E40236EA}"/>
    <cellStyle name="Normal 3 29 11 4" xfId="24470" xr:uid="{FD850FE8-1044-4DDA-9B5D-5AA71054BF96}"/>
    <cellStyle name="Normal 3 29 11 5" xfId="24471" xr:uid="{6C6DDAB2-97C2-4276-BF68-DF08916D9958}"/>
    <cellStyle name="Normal 3 29 12" xfId="24472" xr:uid="{58B39EA3-0437-4591-9A8C-51C1A10503D3}"/>
    <cellStyle name="Normal 3 29 12 2" xfId="24473" xr:uid="{991F2E30-724D-4FCB-9F4D-6FDCED61D68E}"/>
    <cellStyle name="Normal 3 29 12 2 2" xfId="24474" xr:uid="{E747E6EB-B8E5-48F8-B45A-9A20A58138B8}"/>
    <cellStyle name="Normal 3 29 12 2 3" xfId="24475" xr:uid="{C05B845D-ADC9-407D-9350-817DFE74CF72}"/>
    <cellStyle name="Normal 3 29 12 3" xfId="24476" xr:uid="{74D7516E-0C6B-4495-B778-5F411C0F1A1E}"/>
    <cellStyle name="Normal 3 29 12 3 2" xfId="24477" xr:uid="{FBFF5E9D-3C46-4D98-AAED-4F8E21C1AA49}"/>
    <cellStyle name="Normal 3 29 12 3 3" xfId="24478" xr:uid="{C6DD4235-AD30-44B0-B297-E22433EB9C03}"/>
    <cellStyle name="Normal 3 29 12 4" xfId="24479" xr:uid="{8831C4A4-9598-453F-AC72-7BFD56E4D97E}"/>
    <cellStyle name="Normal 3 29 12 5" xfId="24480" xr:uid="{3585394E-70BB-474B-A924-0D14C52B3E5A}"/>
    <cellStyle name="Normal 3 29 13" xfId="24481" xr:uid="{4465ED3D-DD18-45C2-B807-B6A5FCE2CC1E}"/>
    <cellStyle name="Normal 3 29 13 2" xfId="24482" xr:uid="{49EFF998-4C12-4816-83EA-696FD71E7ABC}"/>
    <cellStyle name="Normal 3 29 13 2 2" xfId="24483" xr:uid="{A2738F6F-736A-4A41-A898-919EA7852FAD}"/>
    <cellStyle name="Normal 3 29 13 2 3" xfId="24484" xr:uid="{A594CF40-CA36-4024-B70E-BA5300229BF9}"/>
    <cellStyle name="Normal 3 29 13 3" xfId="24485" xr:uid="{8F71940E-58EB-4303-8862-CFF2E63BCC51}"/>
    <cellStyle name="Normal 3 29 13 3 2" xfId="24486" xr:uid="{A66EB17C-F31B-4EDC-ADEE-C01CB0F78E53}"/>
    <cellStyle name="Normal 3 29 13 3 3" xfId="24487" xr:uid="{2E22B0A0-6CB7-43D8-82FC-862A173C5EDE}"/>
    <cellStyle name="Normal 3 29 13 4" xfId="24488" xr:uid="{12676F28-357D-43DD-9239-72D9EA4F7095}"/>
    <cellStyle name="Normal 3 29 13 5" xfId="24489" xr:uid="{77F9C062-B7CD-4D14-A70E-D1732733E018}"/>
    <cellStyle name="Normal 3 29 14" xfId="24490" xr:uid="{0E62A4DC-CB57-45CD-83D5-0DD6902BA102}"/>
    <cellStyle name="Normal 3 29 14 2" xfId="24491" xr:uid="{5CE931D1-A2A7-4666-B8E3-8B8ECB5A5171}"/>
    <cellStyle name="Normal 3 29 14 2 2" xfId="24492" xr:uid="{0F076ED5-3608-4A0E-A3F9-662D2DEACA7F}"/>
    <cellStyle name="Normal 3 29 14 2 3" xfId="24493" xr:uid="{2A9F6C43-4628-4E07-A35A-C6B4282A001C}"/>
    <cellStyle name="Normal 3 29 14 3" xfId="24494" xr:uid="{04A0439F-25DD-4AAF-8BCD-E03F9A5105E6}"/>
    <cellStyle name="Normal 3 29 14 3 2" xfId="24495" xr:uid="{1BE729D4-48FE-4FEF-9D4A-8EFFF3E86B05}"/>
    <cellStyle name="Normal 3 29 14 3 3" xfId="24496" xr:uid="{3E55ABB3-F584-46DE-B936-15A7358B0F5E}"/>
    <cellStyle name="Normal 3 29 14 4" xfId="24497" xr:uid="{84804FAA-FB45-4CB4-8E18-BBA9D27A5E80}"/>
    <cellStyle name="Normal 3 29 14 5" xfId="24498" xr:uid="{87E8BAE4-6B54-4172-B0AB-41E24675D328}"/>
    <cellStyle name="Normal 3 29 15" xfId="24499" xr:uid="{941C1CF1-914A-4615-9B9E-EAA0D2326BCC}"/>
    <cellStyle name="Normal 3 29 15 2" xfId="24500" xr:uid="{349DD552-F8F0-43B8-8237-370A7DA0FBA8}"/>
    <cellStyle name="Normal 3 29 15 2 2" xfId="24501" xr:uid="{C998396D-C653-48CF-B858-BAAE9D6F36F9}"/>
    <cellStyle name="Normal 3 29 15 2 3" xfId="24502" xr:uid="{21D5A02F-F674-4071-8170-E5C0AEC9E925}"/>
    <cellStyle name="Normal 3 29 15 3" xfId="24503" xr:uid="{9CF558FF-089F-4F28-AC98-BD08501DDB5A}"/>
    <cellStyle name="Normal 3 29 15 3 2" xfId="24504" xr:uid="{BCF6FA42-5657-4FEE-A740-4357558D77A9}"/>
    <cellStyle name="Normal 3 29 15 3 3" xfId="24505" xr:uid="{5460836D-F7CB-427E-AF68-226FA9216876}"/>
    <cellStyle name="Normal 3 29 15 4" xfId="24506" xr:uid="{1EF8CE8C-AB9A-4381-A042-D47CA3862202}"/>
    <cellStyle name="Normal 3 29 15 5" xfId="24507" xr:uid="{5DF0B249-8A77-4162-9811-705AC8E488A3}"/>
    <cellStyle name="Normal 3 29 16" xfId="24508" xr:uid="{6093C618-9FF3-4B99-A960-93C63ECD87FE}"/>
    <cellStyle name="Normal 3 29 16 2" xfId="24509" xr:uid="{3B5F1949-1B9E-4B4E-B030-66CEE2AD8A0C}"/>
    <cellStyle name="Normal 3 29 16 2 2" xfId="24510" xr:uid="{7F32308D-7899-412D-8B25-837D315F3FCA}"/>
    <cellStyle name="Normal 3 29 16 2 3" xfId="24511" xr:uid="{74547740-E714-497D-9F4A-765BC3E02402}"/>
    <cellStyle name="Normal 3 29 16 3" xfId="24512" xr:uid="{EC962DA4-60E4-49C8-ADF7-DF152DC4100F}"/>
    <cellStyle name="Normal 3 29 16 3 2" xfId="24513" xr:uid="{1727F382-C6E5-48EA-81F0-CC80779E41ED}"/>
    <cellStyle name="Normal 3 29 16 3 3" xfId="24514" xr:uid="{5F5A6C66-62BD-4678-B094-D2DFA6D533E1}"/>
    <cellStyle name="Normal 3 29 16 4" xfId="24515" xr:uid="{F3088107-0221-4610-A02C-20D65D3BCE19}"/>
    <cellStyle name="Normal 3 29 16 5" xfId="24516" xr:uid="{CE3021B2-5117-47D1-885E-B8A25EDCC5B7}"/>
    <cellStyle name="Normal 3 29 17" xfId="24517" xr:uid="{168F8A48-18F2-4D91-B2FC-3E374D9D05F4}"/>
    <cellStyle name="Normal 3 29 17 2" xfId="24518" xr:uid="{3D3D3A4E-E0CF-4CF8-A720-B4BA258AC398}"/>
    <cellStyle name="Normal 3 29 17 2 2" xfId="24519" xr:uid="{47275B19-274C-46A7-98E6-CB29EA100188}"/>
    <cellStyle name="Normal 3 29 17 2 3" xfId="24520" xr:uid="{53CED3DB-ED17-4467-A336-91DE9CBB5357}"/>
    <cellStyle name="Normal 3 29 17 3" xfId="24521" xr:uid="{E4056698-9339-495E-8CDE-6FFDEB6BA7F6}"/>
    <cellStyle name="Normal 3 29 17 3 2" xfId="24522" xr:uid="{FD939FE2-3186-41FA-BE64-D923D3F053D9}"/>
    <cellStyle name="Normal 3 29 17 3 3" xfId="24523" xr:uid="{8C429845-0068-4E88-8935-9746A649E1B5}"/>
    <cellStyle name="Normal 3 29 17 4" xfId="24524" xr:uid="{5ED6028A-33FC-48F6-9B1F-52ECF2A514AD}"/>
    <cellStyle name="Normal 3 29 17 5" xfId="24525" xr:uid="{B8741FD3-1778-4D7C-B730-DE32263B1BF3}"/>
    <cellStyle name="Normal 3 29 18" xfId="24526" xr:uid="{819B8A0A-FCEB-46D8-8679-CF182F438CDA}"/>
    <cellStyle name="Normal 3 29 18 2" xfId="24527" xr:uid="{DC2F2BEA-44F0-4823-A713-8EFA963FB49E}"/>
    <cellStyle name="Normal 3 29 18 2 2" xfId="24528" xr:uid="{D1FCA6AE-11A5-41B9-87DD-9E616DA4CB68}"/>
    <cellStyle name="Normal 3 29 18 2 3" xfId="24529" xr:uid="{BAF10460-A5FB-493D-8DD7-6BCF22BC4E7B}"/>
    <cellStyle name="Normal 3 29 18 3" xfId="24530" xr:uid="{C563646E-BCBD-4A28-B1E5-04119081E2A8}"/>
    <cellStyle name="Normal 3 29 18 3 2" xfId="24531" xr:uid="{416ED007-51B7-4637-BEF5-A38EBBEF8AB7}"/>
    <cellStyle name="Normal 3 29 18 3 3" xfId="24532" xr:uid="{46DA73D3-D8FA-4E43-9460-88C0F3CA7581}"/>
    <cellStyle name="Normal 3 29 18 4" xfId="24533" xr:uid="{DFF2757C-BE26-4758-875A-C686EF185FAB}"/>
    <cellStyle name="Normal 3 29 18 5" xfId="24534" xr:uid="{BE4868E9-8218-4F16-AFAF-D182625979C2}"/>
    <cellStyle name="Normal 3 29 19" xfId="24535" xr:uid="{7B1A7D54-1BDE-45F8-AF77-3D52B646049A}"/>
    <cellStyle name="Normal 3 29 19 2" xfId="24536" xr:uid="{B6FE0C28-A296-475D-B0BF-D054299483C6}"/>
    <cellStyle name="Normal 3 29 19 2 2" xfId="24537" xr:uid="{36226731-018A-4E67-85C9-32CCA090AA27}"/>
    <cellStyle name="Normal 3 29 19 2 3" xfId="24538" xr:uid="{7C23B75D-B998-4386-A4C9-D86FDC5680D8}"/>
    <cellStyle name="Normal 3 29 19 3" xfId="24539" xr:uid="{F14B0FE2-4BEF-40E1-81D5-54834B416265}"/>
    <cellStyle name="Normal 3 29 19 3 2" xfId="24540" xr:uid="{2CF23776-B36B-4AF7-8C53-44ED55B5E901}"/>
    <cellStyle name="Normal 3 29 19 3 3" xfId="24541" xr:uid="{38884789-AFCC-4D9C-ABC4-E4D9D639197C}"/>
    <cellStyle name="Normal 3 29 19 4" xfId="24542" xr:uid="{4D7E7362-28D4-48B9-8CE7-6561B598403C}"/>
    <cellStyle name="Normal 3 29 19 5" xfId="24543" xr:uid="{A8E713BB-DA44-4258-B830-937E5C5F80EE}"/>
    <cellStyle name="Normal 3 29 2" xfId="24544" xr:uid="{B272826E-7B0B-4513-9074-D3E93D2F0282}"/>
    <cellStyle name="Normal 3 29 2 2" xfId="24545" xr:uid="{43F785AF-5B90-48B0-B72C-63464D695B18}"/>
    <cellStyle name="Normal 3 29 2 2 2" xfId="24546" xr:uid="{3DEA3B1C-35A7-42FE-8495-882C3443355C}"/>
    <cellStyle name="Normal 3 29 2 2 3" xfId="24547" xr:uid="{BEA4A8B7-2303-4AAD-B1A9-F91FD2F608CB}"/>
    <cellStyle name="Normal 3 29 2 3" xfId="24548" xr:uid="{B217978E-0A14-4EE8-B5F0-AFE00341BABF}"/>
    <cellStyle name="Normal 3 29 2 3 2" xfId="24549" xr:uid="{2748AA47-2020-4C8F-9C91-16137C846551}"/>
    <cellStyle name="Normal 3 29 2 3 3" xfId="24550" xr:uid="{9C237F94-95B9-4D77-ABB0-C7AF9206ED61}"/>
    <cellStyle name="Normal 3 29 2 4" xfId="24551" xr:uid="{89F4F341-BC8B-43D9-94FA-60E0F4D706A9}"/>
    <cellStyle name="Normal 3 29 2 5" xfId="24552" xr:uid="{9877FA3F-0BA6-43FE-8EDC-DFDF3FAE7AC1}"/>
    <cellStyle name="Normal 3 29 20" xfId="24553" xr:uid="{18564847-544D-4288-993A-56B76C072C5D}"/>
    <cellStyle name="Normal 3 29 20 2" xfId="24554" xr:uid="{675D47DB-8A8F-49F9-9597-02B493B3D9D3}"/>
    <cellStyle name="Normal 3 29 20 2 2" xfId="24555" xr:uid="{E06E3763-6462-4E41-9734-F4F5ADB2AB8B}"/>
    <cellStyle name="Normal 3 29 20 2 3" xfId="24556" xr:uid="{BF179530-5F0C-4331-917C-FB0ED872E2EF}"/>
    <cellStyle name="Normal 3 29 20 3" xfId="24557" xr:uid="{470073E7-473E-4F02-B846-00394F477A0F}"/>
    <cellStyle name="Normal 3 29 20 3 2" xfId="24558" xr:uid="{A2D01144-11E6-4ADC-A355-8A3BEFD665BD}"/>
    <cellStyle name="Normal 3 29 20 3 3" xfId="24559" xr:uid="{AB540600-BCC3-40B8-A5E7-AB482062FDA2}"/>
    <cellStyle name="Normal 3 29 20 4" xfId="24560" xr:uid="{796DE6F4-0BD3-489C-9ED3-CFFD4A191564}"/>
    <cellStyle name="Normal 3 29 20 5" xfId="24561" xr:uid="{53E2678C-95FC-4325-B3F0-B4769D9938D0}"/>
    <cellStyle name="Normal 3 29 21" xfId="24562" xr:uid="{4E3BF20E-AEE0-4191-B5BE-04B197A543F1}"/>
    <cellStyle name="Normal 3 29 21 2" xfId="24563" xr:uid="{DAA34A94-72EB-4953-8754-C6FDCCF0815C}"/>
    <cellStyle name="Normal 3 29 21 2 2" xfId="24564" xr:uid="{83284B5E-E967-481C-882A-1736A83C32DB}"/>
    <cellStyle name="Normal 3 29 21 2 3" xfId="24565" xr:uid="{704AE4C6-A81C-4AE5-BD71-693817E6785E}"/>
    <cellStyle name="Normal 3 29 21 3" xfId="24566" xr:uid="{B805E6A3-B09E-47B6-819A-A2438D7ED400}"/>
    <cellStyle name="Normal 3 29 21 3 2" xfId="24567" xr:uid="{F3727F40-8A1E-4DC3-88A6-FFB394FA6B7E}"/>
    <cellStyle name="Normal 3 29 21 3 3" xfId="24568" xr:uid="{711218BE-D94E-4A5E-95AF-1D9E706A21D8}"/>
    <cellStyle name="Normal 3 29 21 4" xfId="24569" xr:uid="{ED2F0CBA-5CF6-439F-A9B5-8F56E99D2BA9}"/>
    <cellStyle name="Normal 3 29 21 5" xfId="24570" xr:uid="{69169C14-4FE2-42BB-A160-1BE4DA90AF14}"/>
    <cellStyle name="Normal 3 29 22" xfId="24571" xr:uid="{B54F1EC4-6462-469D-A6A6-FA776CF216D1}"/>
    <cellStyle name="Normal 3 29 22 2" xfId="24572" xr:uid="{144D5C79-7A03-465B-A892-C311F47E628B}"/>
    <cellStyle name="Normal 3 29 22 2 2" xfId="24573" xr:uid="{02993837-B7EF-4087-BE05-322267B66C4E}"/>
    <cellStyle name="Normal 3 29 22 2 3" xfId="24574" xr:uid="{9BFBE2A5-BB95-49AC-9B52-705308146016}"/>
    <cellStyle name="Normal 3 29 22 3" xfId="24575" xr:uid="{6871B103-EA8C-4860-8D65-8FD8792DB5E0}"/>
    <cellStyle name="Normal 3 29 22 3 2" xfId="24576" xr:uid="{6B3F2B83-716A-4725-9663-F33BE7A2C7D3}"/>
    <cellStyle name="Normal 3 29 22 3 3" xfId="24577" xr:uid="{4F7C0F02-30F6-4706-8A2B-9D00F3645011}"/>
    <cellStyle name="Normal 3 29 22 4" xfId="24578" xr:uid="{D3D54DC2-D1E2-493D-B131-DF91041EF751}"/>
    <cellStyle name="Normal 3 29 22 5" xfId="24579" xr:uid="{37C2E30A-4975-4EFA-B0F2-BAA73092E141}"/>
    <cellStyle name="Normal 3 29 23" xfId="24580" xr:uid="{1F8816D8-E3E8-46E7-BF57-138865D3B4B3}"/>
    <cellStyle name="Normal 3 29 23 2" xfId="24581" xr:uid="{66901A82-82CB-4F32-A89D-A36CB67C6D0B}"/>
    <cellStyle name="Normal 3 29 23 2 2" xfId="24582" xr:uid="{785EA2E5-4C55-4517-97B6-3EEC19E9F8B8}"/>
    <cellStyle name="Normal 3 29 23 2 3" xfId="24583" xr:uid="{E93ACD57-B953-49D3-BB08-636CB3ADD5A2}"/>
    <cellStyle name="Normal 3 29 23 3" xfId="24584" xr:uid="{60D75514-9B10-4F53-A498-B94C44BFA091}"/>
    <cellStyle name="Normal 3 29 23 3 2" xfId="24585" xr:uid="{FAA3C0D9-91B6-4272-B006-3BC56BB3ACA3}"/>
    <cellStyle name="Normal 3 29 23 3 3" xfId="24586" xr:uid="{9B36FBE0-EAC3-48EB-816E-EA57DDFE72C5}"/>
    <cellStyle name="Normal 3 29 23 4" xfId="24587" xr:uid="{A575E21C-13A3-47D7-A7B3-FA936E71980D}"/>
    <cellStyle name="Normal 3 29 23 5" xfId="24588" xr:uid="{DF9B9F2B-9B79-424B-9C76-1ED8F57E871E}"/>
    <cellStyle name="Normal 3 29 24" xfId="24589" xr:uid="{E543EAAC-0CC3-41FF-A5AB-C2313C753EF3}"/>
    <cellStyle name="Normal 3 29 24 2" xfId="24590" xr:uid="{9D19525A-8856-4340-99B5-37854A9E81A7}"/>
    <cellStyle name="Normal 3 29 24 3" xfId="24591" xr:uid="{1488CAB9-1F74-4415-BD0C-38B81E6ED823}"/>
    <cellStyle name="Normal 3 29 25" xfId="24592" xr:uid="{4A91E8ED-658C-4E2F-BC10-948B3204E5E2}"/>
    <cellStyle name="Normal 3 29 25 2" xfId="24593" xr:uid="{A9A50FD1-0DCF-4051-8374-E6213BD56DCB}"/>
    <cellStyle name="Normal 3 29 25 3" xfId="24594" xr:uid="{C2346F80-A351-4EC4-B390-4E686E552AC6}"/>
    <cellStyle name="Normal 3 29 26" xfId="24595" xr:uid="{BED6B32F-EA8F-49DB-8BF8-18DC7B767C1B}"/>
    <cellStyle name="Normal 3 29 27" xfId="24596" xr:uid="{5587C6AA-8DA7-4707-9F07-244626F43290}"/>
    <cellStyle name="Normal 3 29 3" xfId="24597" xr:uid="{FAD18D35-D8D2-4BB9-B1E0-156D725235FB}"/>
    <cellStyle name="Normal 3 29 3 2" xfId="24598" xr:uid="{1B639E52-04F0-429F-946B-D31CD1600736}"/>
    <cellStyle name="Normal 3 29 3 2 2" xfId="24599" xr:uid="{30F6ADDF-761E-46C2-A617-1DCEF73D2868}"/>
    <cellStyle name="Normal 3 29 3 2 3" xfId="24600" xr:uid="{B3118F70-A7F1-4A7D-BE0B-01F8EEDCCDC2}"/>
    <cellStyle name="Normal 3 29 3 3" xfId="24601" xr:uid="{289C2BA3-D24E-46B2-9634-C164EB93635D}"/>
    <cellStyle name="Normal 3 29 3 3 2" xfId="24602" xr:uid="{6696D6A2-296C-4240-844F-3464B54B62C2}"/>
    <cellStyle name="Normal 3 29 3 3 3" xfId="24603" xr:uid="{870111B5-334F-4EA3-9312-7FF0F8C3DB46}"/>
    <cellStyle name="Normal 3 29 3 4" xfId="24604" xr:uid="{40B52A25-3980-454C-A101-6A37AF98187C}"/>
    <cellStyle name="Normal 3 29 3 5" xfId="24605" xr:uid="{9ACAD500-9FC6-4443-950C-00FA872B97C2}"/>
    <cellStyle name="Normal 3 29 4" xfId="24606" xr:uid="{0BCF36F8-C2C1-400F-A0C6-BCF0767B676D}"/>
    <cellStyle name="Normal 3 29 4 2" xfId="24607" xr:uid="{B38AE773-F99D-48D2-AC65-415519BC5131}"/>
    <cellStyle name="Normal 3 29 4 2 2" xfId="24608" xr:uid="{790740BD-90CB-4A0C-A7A2-EE2B480B0330}"/>
    <cellStyle name="Normal 3 29 4 2 3" xfId="24609" xr:uid="{71937A8C-1D55-43C1-BD32-28B7B9652121}"/>
    <cellStyle name="Normal 3 29 4 3" xfId="24610" xr:uid="{0CBCB83F-036A-45D1-8B64-1AA04EAE3541}"/>
    <cellStyle name="Normal 3 29 4 3 2" xfId="24611" xr:uid="{AE7F515A-9E32-4836-A2A4-1D76DA3B0DAE}"/>
    <cellStyle name="Normal 3 29 4 3 3" xfId="24612" xr:uid="{EC6E2729-9322-4B50-A3E4-792A3D8E58C4}"/>
    <cellStyle name="Normal 3 29 4 4" xfId="24613" xr:uid="{D4235281-676B-4882-8DCA-26705A066A1B}"/>
    <cellStyle name="Normal 3 29 4 5" xfId="24614" xr:uid="{B6B720F8-849D-4353-B9FF-CEED632983C6}"/>
    <cellStyle name="Normal 3 29 5" xfId="24615" xr:uid="{2731533A-1551-4BE1-B052-A337A544B958}"/>
    <cellStyle name="Normal 3 29 5 2" xfId="24616" xr:uid="{FEE62CFC-7294-40AD-ADF0-C12EFC1B4884}"/>
    <cellStyle name="Normal 3 29 5 2 2" xfId="24617" xr:uid="{2B3C5904-26BB-438B-BF99-0A6F9E48898B}"/>
    <cellStyle name="Normal 3 29 5 2 3" xfId="24618" xr:uid="{8210AB3A-0872-4C28-AD27-3E6AAD5E4521}"/>
    <cellStyle name="Normal 3 29 5 3" xfId="24619" xr:uid="{A9E64964-56E2-4883-AB96-1E036FDDD707}"/>
    <cellStyle name="Normal 3 29 5 3 2" xfId="24620" xr:uid="{CF87D0DB-CAC3-4F06-B22C-47B5779773DA}"/>
    <cellStyle name="Normal 3 29 5 3 3" xfId="24621" xr:uid="{86AB5F04-332E-4D67-AF8E-17D2CB5D5E9F}"/>
    <cellStyle name="Normal 3 29 5 4" xfId="24622" xr:uid="{1F78593D-3073-40B8-9361-D32CD36284E9}"/>
    <cellStyle name="Normal 3 29 5 5" xfId="24623" xr:uid="{ECCC7FEA-862D-4566-BBA1-1B00118D35ED}"/>
    <cellStyle name="Normal 3 29 6" xfId="24624" xr:uid="{6890C003-0E5E-4459-BEF6-0A1EC3E07D7D}"/>
    <cellStyle name="Normal 3 29 6 2" xfId="24625" xr:uid="{07DA9D48-BE3A-4FEF-AFB0-A033A498B7FF}"/>
    <cellStyle name="Normal 3 29 6 2 2" xfId="24626" xr:uid="{940DABED-4FCF-40EB-A6FD-629B4BD38F55}"/>
    <cellStyle name="Normal 3 29 6 2 3" xfId="24627" xr:uid="{A8CD3359-E840-4E7C-837E-3B26B65110E2}"/>
    <cellStyle name="Normal 3 29 6 3" xfId="24628" xr:uid="{58916EFF-AA6A-4206-953F-7039D0382286}"/>
    <cellStyle name="Normal 3 29 6 3 2" xfId="24629" xr:uid="{59784AD2-B473-4153-825F-B53B1BF1ED5F}"/>
    <cellStyle name="Normal 3 29 6 3 3" xfId="24630" xr:uid="{1BF14E83-C8C8-412E-9DB7-D3BEAC09804F}"/>
    <cellStyle name="Normal 3 29 6 4" xfId="24631" xr:uid="{21D0C946-A41D-44E2-9707-C622D1719DF0}"/>
    <cellStyle name="Normal 3 29 6 5" xfId="24632" xr:uid="{2FA7E2D0-9387-467E-A56D-F570A602F2BE}"/>
    <cellStyle name="Normal 3 29 7" xfId="24633" xr:uid="{B7AA516F-6CC1-44ED-8068-7452287AA561}"/>
    <cellStyle name="Normal 3 29 7 2" xfId="24634" xr:uid="{7208C805-3BA1-4BCC-BD83-2EFED3B27A95}"/>
    <cellStyle name="Normal 3 29 7 2 2" xfId="24635" xr:uid="{8D8EEBEE-4188-45E9-8EF8-3B0F58199FE0}"/>
    <cellStyle name="Normal 3 29 7 2 3" xfId="24636" xr:uid="{DFCC5EB3-53F6-4784-9494-7302731AA80A}"/>
    <cellStyle name="Normal 3 29 7 3" xfId="24637" xr:uid="{79160722-3DC2-4B53-B44C-A7020E9896FA}"/>
    <cellStyle name="Normal 3 29 7 3 2" xfId="24638" xr:uid="{77E04C12-9572-4B97-AC57-677FE3F873F4}"/>
    <cellStyle name="Normal 3 29 7 3 3" xfId="24639" xr:uid="{7569B3D0-D3A2-482E-AE54-179A5EE7864D}"/>
    <cellStyle name="Normal 3 29 7 4" xfId="24640" xr:uid="{AD94881F-6584-4B0D-A6B0-5B0BA4D070C4}"/>
    <cellStyle name="Normal 3 29 7 5" xfId="24641" xr:uid="{764D8375-7113-427E-97F3-EB1B2623109F}"/>
    <cellStyle name="Normal 3 29 8" xfId="24642" xr:uid="{B40E74FD-0C08-4792-A24D-AEABC1988A5F}"/>
    <cellStyle name="Normal 3 29 8 2" xfId="24643" xr:uid="{495784A1-9CDC-4C1A-9471-9B162C3EC2BB}"/>
    <cellStyle name="Normal 3 29 8 2 2" xfId="24644" xr:uid="{C68EFA8C-0042-4087-B162-593B40A745EE}"/>
    <cellStyle name="Normal 3 29 8 2 3" xfId="24645" xr:uid="{89A65FEB-C0C0-4A79-AE1B-1488F3888248}"/>
    <cellStyle name="Normal 3 29 8 3" xfId="24646" xr:uid="{82DFEF3A-F8CB-4FC7-A324-33F7964BAB8C}"/>
    <cellStyle name="Normal 3 29 8 3 2" xfId="24647" xr:uid="{C261CC79-EB9E-47C7-A072-ED2999B95FA6}"/>
    <cellStyle name="Normal 3 29 8 3 3" xfId="24648" xr:uid="{8B3F0795-1B2C-4B11-97DF-61C302171198}"/>
    <cellStyle name="Normal 3 29 8 4" xfId="24649" xr:uid="{57A40D71-C502-49F9-B4D7-FF1A52132C11}"/>
    <cellStyle name="Normal 3 29 8 5" xfId="24650" xr:uid="{BD3D8568-372B-4970-B1CC-223A687FB16C}"/>
    <cellStyle name="Normal 3 29 9" xfId="24651" xr:uid="{990A078C-090F-4727-803E-E7BD618F8B29}"/>
    <cellStyle name="Normal 3 29 9 2" xfId="24652" xr:uid="{A6F09388-980E-445B-8511-EE504594E542}"/>
    <cellStyle name="Normal 3 29 9 2 2" xfId="24653" xr:uid="{680FC824-B56F-4C7B-9E2B-F6847DDDD524}"/>
    <cellStyle name="Normal 3 29 9 2 3" xfId="24654" xr:uid="{2674B8E9-9C65-42A7-A8A2-866202E16D45}"/>
    <cellStyle name="Normal 3 29 9 3" xfId="24655" xr:uid="{CA6AE6E3-CF1C-462D-B179-E1D4BE9843A1}"/>
    <cellStyle name="Normal 3 29 9 3 2" xfId="24656" xr:uid="{F12A2BA0-4C27-4359-86AC-A11A85B56B6E}"/>
    <cellStyle name="Normal 3 29 9 3 3" xfId="24657" xr:uid="{617F9AB0-BB1E-4CEA-8586-66DF00A522C2}"/>
    <cellStyle name="Normal 3 29 9 4" xfId="24658" xr:uid="{EC36774D-8F08-44E9-9C74-448EBC9607C9}"/>
    <cellStyle name="Normal 3 29 9 5" xfId="24659" xr:uid="{9361EFE9-4FCF-40EC-BAB5-DA44DC3A1DF9}"/>
    <cellStyle name="Normal 3 3" xfId="312" xr:uid="{D1E3D491-0836-4540-A91B-DB094A26698A}"/>
    <cellStyle name="Normal 3 3 10" xfId="24661" xr:uid="{1AB73074-1C26-411F-A9D5-6E6B6F578908}"/>
    <cellStyle name="Normal 3 3 10 2" xfId="24662" xr:uid="{EACEB902-D127-4444-9E0A-78E0B3CFD19B}"/>
    <cellStyle name="Normal 3 3 10 2 2" xfId="24663" xr:uid="{68AF7FA2-D811-4F7F-B00D-E31ADA53EFDA}"/>
    <cellStyle name="Normal 3 3 10 2 3" xfId="24664" xr:uid="{F450AEC8-F449-445A-A965-175B26D06422}"/>
    <cellStyle name="Normal 3 3 10 3" xfId="24665" xr:uid="{3D612D7F-0D6C-4584-80B7-EEC2A7346A21}"/>
    <cellStyle name="Normal 3 3 10 3 2" xfId="24666" xr:uid="{1ADACB4B-0B3E-4EBA-A8C3-91C6210DD716}"/>
    <cellStyle name="Normal 3 3 10 3 3" xfId="24667" xr:uid="{C63C9CD5-231E-4BF3-B08C-4558106B6702}"/>
    <cellStyle name="Normal 3 3 10 4" xfId="24668" xr:uid="{0DE68811-E103-4FEA-B75C-53D6AEFC4819}"/>
    <cellStyle name="Normal 3 3 10 5" xfId="24669" xr:uid="{E95C66E8-6CFD-42F0-871A-17A25BACFA44}"/>
    <cellStyle name="Normal 3 3 11" xfId="24670" xr:uid="{11F0BB4C-7FD6-4004-808C-9DABB2F1927D}"/>
    <cellStyle name="Normal 3 3 11 2" xfId="24671" xr:uid="{5CDCA68C-2DD7-4E71-986C-B9015A9DD5A9}"/>
    <cellStyle name="Normal 3 3 11 2 2" xfId="24672" xr:uid="{9B89A906-05EB-49DD-A778-167ED1E407EA}"/>
    <cellStyle name="Normal 3 3 11 2 3" xfId="24673" xr:uid="{27A5F35F-D5C6-4268-87F2-0D48A33BF59F}"/>
    <cellStyle name="Normal 3 3 11 3" xfId="24674" xr:uid="{FF27C260-8FD6-4A39-B9F0-48B0A5C1D33E}"/>
    <cellStyle name="Normal 3 3 11 3 2" xfId="24675" xr:uid="{A9A27651-7F17-49AA-AAD3-32455B1C70FA}"/>
    <cellStyle name="Normal 3 3 11 3 3" xfId="24676" xr:uid="{AB2CF4AA-62B0-4654-BB64-FEF4D4DB82D0}"/>
    <cellStyle name="Normal 3 3 11 4" xfId="24677" xr:uid="{03E26B0C-718E-458E-8CB7-302B1AE4BF83}"/>
    <cellStyle name="Normal 3 3 11 5" xfId="24678" xr:uid="{B364480C-5532-4AB7-AF05-2E570B9CCB5A}"/>
    <cellStyle name="Normal 3 3 12" xfId="24679" xr:uid="{76697BC7-CC94-4E7D-94DB-E618A20A9CB4}"/>
    <cellStyle name="Normal 3 3 12 2" xfId="24680" xr:uid="{434D6AB9-3956-4914-8FF8-2C16C6F5EAC9}"/>
    <cellStyle name="Normal 3 3 12 2 2" xfId="24681" xr:uid="{FE1A6039-159C-4559-BD75-58C6F9F20587}"/>
    <cellStyle name="Normal 3 3 12 2 3" xfId="24682" xr:uid="{2A0C9369-8BA5-41DE-AA57-C309BB07B514}"/>
    <cellStyle name="Normal 3 3 12 3" xfId="24683" xr:uid="{8A1E1113-7B20-4719-AE3F-A4B887AD9C70}"/>
    <cellStyle name="Normal 3 3 12 3 2" xfId="24684" xr:uid="{5985CD09-2AB1-4784-8986-55EAAFC6284E}"/>
    <cellStyle name="Normal 3 3 12 3 3" xfId="24685" xr:uid="{16A03FE8-7353-4B62-A980-E349D138FF8C}"/>
    <cellStyle name="Normal 3 3 12 4" xfId="24686" xr:uid="{E14D7015-1EA3-42DE-9D10-F185415299E1}"/>
    <cellStyle name="Normal 3 3 12 5" xfId="24687" xr:uid="{4EE773F9-5D10-4007-A134-3FD0C9B86905}"/>
    <cellStyle name="Normal 3 3 13" xfId="24688" xr:uid="{AA91FEC1-B017-432F-B960-6F72CA9D2821}"/>
    <cellStyle name="Normal 3 3 13 2" xfId="24689" xr:uid="{564AB5FF-CD93-4221-9F39-30D8FDB16A71}"/>
    <cellStyle name="Normal 3 3 13 2 2" xfId="24690" xr:uid="{06442547-57CA-4B3F-AE68-D8F89C3768AE}"/>
    <cellStyle name="Normal 3 3 13 2 3" xfId="24691" xr:uid="{D2303354-7136-40E2-AE7E-714450C0D0EF}"/>
    <cellStyle name="Normal 3 3 13 3" xfId="24692" xr:uid="{8A0B0CE4-27DB-4FA4-87F5-929E9FCDF217}"/>
    <cellStyle name="Normal 3 3 13 3 2" xfId="24693" xr:uid="{1BB81E4B-8B6A-4C5D-A779-A4E358A21FBA}"/>
    <cellStyle name="Normal 3 3 13 3 3" xfId="24694" xr:uid="{143909F1-F953-402D-8C24-BB389D75EBA9}"/>
    <cellStyle name="Normal 3 3 13 4" xfId="24695" xr:uid="{0D4826D7-0740-4FFF-B069-B1B405F6F8C1}"/>
    <cellStyle name="Normal 3 3 13 5" xfId="24696" xr:uid="{B0399954-79BC-4466-B5DD-54D1F25D7DA4}"/>
    <cellStyle name="Normal 3 3 14" xfId="24697" xr:uid="{CBA963C0-29D2-46B6-922E-649210E9280A}"/>
    <cellStyle name="Normal 3 3 14 2" xfId="24698" xr:uid="{8E5811E0-A927-4151-9575-AE8A7F5C463C}"/>
    <cellStyle name="Normal 3 3 14 2 2" xfId="24699" xr:uid="{1AA03D35-22F1-4947-B157-77C9FEAAD92C}"/>
    <cellStyle name="Normal 3 3 14 2 3" xfId="24700" xr:uid="{C2F2D70C-D397-4D3D-A131-0F71D6BAEDB7}"/>
    <cellStyle name="Normal 3 3 14 3" xfId="24701" xr:uid="{0AC51A62-9A1E-411B-B4E7-14572D25BC0E}"/>
    <cellStyle name="Normal 3 3 14 3 2" xfId="24702" xr:uid="{7467DE07-0397-426C-A66A-E942CB6FF661}"/>
    <cellStyle name="Normal 3 3 14 3 3" xfId="24703" xr:uid="{289D3819-1C49-43CC-A7D2-9CF943D29D67}"/>
    <cellStyle name="Normal 3 3 14 4" xfId="24704" xr:uid="{198821D4-0F8F-48EF-9248-3D85537E930C}"/>
    <cellStyle name="Normal 3 3 14 5" xfId="24705" xr:uid="{58D32747-6693-4891-8378-B3DED1D454C9}"/>
    <cellStyle name="Normal 3 3 15" xfId="24706" xr:uid="{2D1D3D91-D70B-4291-8FFB-5DAF837B904E}"/>
    <cellStyle name="Normal 3 3 15 2" xfId="24707" xr:uid="{5A6B199A-84A0-46DF-8131-73E28A84288F}"/>
    <cellStyle name="Normal 3 3 15 2 2" xfId="24708" xr:uid="{4618C93A-A039-47DD-B4D8-75BF0DF2EA92}"/>
    <cellStyle name="Normal 3 3 15 2 3" xfId="24709" xr:uid="{BF590A10-9778-4C3A-BF1A-D4B879CA84B9}"/>
    <cellStyle name="Normal 3 3 15 3" xfId="24710" xr:uid="{604EB3DC-99AF-4F23-A079-84CC64CECDFC}"/>
    <cellStyle name="Normal 3 3 15 3 2" xfId="24711" xr:uid="{EEDF1A91-89E6-42E6-8AEC-8374118432B2}"/>
    <cellStyle name="Normal 3 3 15 3 3" xfId="24712" xr:uid="{78DECA85-F43A-4B27-BC07-8A73A53ECCA0}"/>
    <cellStyle name="Normal 3 3 15 4" xfId="24713" xr:uid="{E467E3ED-9CBA-41E5-8F46-2674E03CC100}"/>
    <cellStyle name="Normal 3 3 15 5" xfId="24714" xr:uid="{FB62F7DC-BD4E-4347-B215-50A7E5B7EF89}"/>
    <cellStyle name="Normal 3 3 16" xfId="24715" xr:uid="{C7AEB99A-BE15-4535-B1C9-9812F956452F}"/>
    <cellStyle name="Normal 3 3 16 2" xfId="24716" xr:uid="{181D3381-10D0-4C14-8F4F-0CBD56B368E9}"/>
    <cellStyle name="Normal 3 3 16 2 2" xfId="24717" xr:uid="{7A5D62B1-E3BC-49F7-A867-1A04ADB571B2}"/>
    <cellStyle name="Normal 3 3 16 2 3" xfId="24718" xr:uid="{EFA0A5DC-593D-42A0-8D55-32D426070C98}"/>
    <cellStyle name="Normal 3 3 16 3" xfId="24719" xr:uid="{2ECA6A32-F400-4A97-BE10-683F1CEFA43B}"/>
    <cellStyle name="Normal 3 3 16 3 2" xfId="24720" xr:uid="{72B3579C-74D8-452C-B93B-D2862645AA75}"/>
    <cellStyle name="Normal 3 3 16 3 3" xfId="24721" xr:uid="{4D70C2A2-166B-4473-B042-95434186094F}"/>
    <cellStyle name="Normal 3 3 16 4" xfId="24722" xr:uid="{492EE9CF-422C-4121-962C-352A0D48828B}"/>
    <cellStyle name="Normal 3 3 16 5" xfId="24723" xr:uid="{EB5B6547-60EF-4E3C-B47E-5A341E7EAF63}"/>
    <cellStyle name="Normal 3 3 17" xfId="24724" xr:uid="{9A292778-9EA7-4E6D-8E21-9A6791CE8D59}"/>
    <cellStyle name="Normal 3 3 17 2" xfId="24725" xr:uid="{7CB7D5A7-6963-41DA-84A9-572011062156}"/>
    <cellStyle name="Normal 3 3 17 2 2" xfId="24726" xr:uid="{F8C38AE6-DD43-4940-9D0E-0E7A13CC869F}"/>
    <cellStyle name="Normal 3 3 17 2 3" xfId="24727" xr:uid="{AA1811AF-4292-457E-A62D-FC2964CCEA79}"/>
    <cellStyle name="Normal 3 3 17 3" xfId="24728" xr:uid="{E6DBEDC6-E8A2-4880-AAFA-654F906B5355}"/>
    <cellStyle name="Normal 3 3 17 3 2" xfId="24729" xr:uid="{1C23EBC5-B980-4428-BDF3-D4D922FF3663}"/>
    <cellStyle name="Normal 3 3 17 3 3" xfId="24730" xr:uid="{C29DFD06-C71F-4F86-8BA6-A2F99189466B}"/>
    <cellStyle name="Normal 3 3 17 4" xfId="24731" xr:uid="{AF396B75-08F8-4D72-861C-54B111D068FC}"/>
    <cellStyle name="Normal 3 3 17 5" xfId="24732" xr:uid="{B83D945A-AEDA-4D66-A8D7-4A7000A6500A}"/>
    <cellStyle name="Normal 3 3 18" xfId="24733" xr:uid="{2117E822-4CC1-483C-8A4F-14216572EF54}"/>
    <cellStyle name="Normal 3 3 18 2" xfId="24734" xr:uid="{5D953ACD-4542-4114-AB47-42BF3C24AADC}"/>
    <cellStyle name="Normal 3 3 18 2 2" xfId="24735" xr:uid="{B3912EA0-E044-4331-8E11-EC3BE7C8CA16}"/>
    <cellStyle name="Normal 3 3 18 2 3" xfId="24736" xr:uid="{48CA8A0E-0F1D-4EE7-A6B8-C44619C3646C}"/>
    <cellStyle name="Normal 3 3 18 3" xfId="24737" xr:uid="{45B872FB-4B91-43EC-BC6F-AC139E6F8767}"/>
    <cellStyle name="Normal 3 3 18 3 2" xfId="24738" xr:uid="{C61B1B88-C962-43C3-8168-A1BDA83E3925}"/>
    <cellStyle name="Normal 3 3 18 3 3" xfId="24739" xr:uid="{6D30531D-BCE0-4555-91BE-EC98F33126CB}"/>
    <cellStyle name="Normal 3 3 18 4" xfId="24740" xr:uid="{4B004FBE-D6BD-4907-8299-FF81073194BA}"/>
    <cellStyle name="Normal 3 3 18 5" xfId="24741" xr:uid="{09625F24-6AAD-456C-B561-A8F742D762FD}"/>
    <cellStyle name="Normal 3 3 19" xfId="24742" xr:uid="{6DFAA32A-AB18-4CED-B934-0908EE3E5E68}"/>
    <cellStyle name="Normal 3 3 19 2" xfId="24743" xr:uid="{D18CC8CB-14A3-43A9-B58C-E2DCB6689AFA}"/>
    <cellStyle name="Normal 3 3 19 2 2" xfId="24744" xr:uid="{BA1D888D-68EE-4529-93F2-1A39A5E9C7D8}"/>
    <cellStyle name="Normal 3 3 19 2 3" xfId="24745" xr:uid="{A7C230FB-2886-4C0D-8D90-0F0E28983425}"/>
    <cellStyle name="Normal 3 3 19 3" xfId="24746" xr:uid="{EEA52224-5FFB-4123-8E9C-B5FFC08B72AD}"/>
    <cellStyle name="Normal 3 3 19 3 2" xfId="24747" xr:uid="{FF8056A9-7E48-4A91-945D-0E21536A2837}"/>
    <cellStyle name="Normal 3 3 19 3 3" xfId="24748" xr:uid="{71857A93-9FA6-4E8B-ACBD-8BEE870B916B}"/>
    <cellStyle name="Normal 3 3 19 4" xfId="24749" xr:uid="{F707E0BE-1D4C-428B-ACB8-AEFA8BB3FDC9}"/>
    <cellStyle name="Normal 3 3 19 5" xfId="24750" xr:uid="{BC34A24E-0C49-4F4C-A8DA-E84253CDBEA4}"/>
    <cellStyle name="Normal 3 3 2" xfId="24751" xr:uid="{85596281-606F-40C3-BBE9-667DD1B76E71}"/>
    <cellStyle name="Normal 3 3 2 2" xfId="24752" xr:uid="{0C1ACC29-2589-422F-ACCC-B68F5341918A}"/>
    <cellStyle name="Normal 3 3 2 2 2" xfId="24753" xr:uid="{7C9C4AB1-B38F-4523-A831-826E4183DF72}"/>
    <cellStyle name="Normal 3 3 2 2 2 2" xfId="43191" xr:uid="{FAA2519B-E9E1-48D9-ADDA-5EF1D1DA258F}"/>
    <cellStyle name="Normal 3 3 2 2 3" xfId="24754" xr:uid="{EA686EEE-B6F4-470B-A20B-117EF1F4B4D8}"/>
    <cellStyle name="Normal 3 3 2 2 3 2" xfId="43190" xr:uid="{07BEA1A3-B098-4F10-99BE-1E1DAADAEB07}"/>
    <cellStyle name="Normal 3 3 2 2 4" xfId="43189" xr:uid="{EE44C17F-E766-48FE-960F-D9AC184EB1B5}"/>
    <cellStyle name="Normal 3 3 2 3" xfId="24755" xr:uid="{C5324359-43F1-41A6-8B15-6A63693ACCA7}"/>
    <cellStyle name="Normal 3 3 2 3 2" xfId="24756" xr:uid="{AA5C9BEE-4428-4220-84A1-A8E66047EF5D}"/>
    <cellStyle name="Normal 3 3 2 3 3" xfId="24757" xr:uid="{D30EA09C-0DFD-4032-B5BE-3861D07E595C}"/>
    <cellStyle name="Normal 3 3 2 4" xfId="24758" xr:uid="{90AA20B5-A1F1-4984-8B23-D505497BDD44}"/>
    <cellStyle name="Normal 3 3 2 4 2" xfId="43188" xr:uid="{D20CE14C-BE56-4B80-8616-57463AE5D5C1}"/>
    <cellStyle name="Normal 3 3 2 5" xfId="24759" xr:uid="{77EFA982-3934-4CB7-BFC5-41E6606F1EA6}"/>
    <cellStyle name="Normal 3 3 20" xfId="24760" xr:uid="{CE015025-6806-478E-A240-CA9C1A2AB7F0}"/>
    <cellStyle name="Normal 3 3 20 2" xfId="24761" xr:uid="{A943E6C2-E3AA-46FA-B6BC-EBC88B240D0A}"/>
    <cellStyle name="Normal 3 3 20 2 2" xfId="24762" xr:uid="{BADABB8A-0828-4BBA-8144-4294442237A9}"/>
    <cellStyle name="Normal 3 3 20 2 3" xfId="24763" xr:uid="{31DB217A-3417-4D08-BE90-3398A52474A2}"/>
    <cellStyle name="Normal 3 3 20 3" xfId="24764" xr:uid="{1ED5736F-DD3C-4863-87BB-77510542C8A6}"/>
    <cellStyle name="Normal 3 3 20 3 2" xfId="24765" xr:uid="{3CAE3AB1-9991-4AB3-86C7-097930B973A2}"/>
    <cellStyle name="Normal 3 3 20 3 3" xfId="24766" xr:uid="{72A966D9-BAAE-4152-996C-64976DA01E8C}"/>
    <cellStyle name="Normal 3 3 20 4" xfId="24767" xr:uid="{BD9790B8-1467-42A5-B719-5D2FE344B193}"/>
    <cellStyle name="Normal 3 3 20 5" xfId="24768" xr:uid="{5651A70C-D1E9-4AC2-AE6D-3D60ACD5B6E8}"/>
    <cellStyle name="Normal 3 3 21" xfId="24769" xr:uid="{6FAA3144-29EF-45BF-AF23-BB66F05DFE5E}"/>
    <cellStyle name="Normal 3 3 21 2" xfId="24770" xr:uid="{5371EE07-87B6-45FC-B870-266A69E24512}"/>
    <cellStyle name="Normal 3 3 21 2 2" xfId="24771" xr:uid="{8301533F-816B-4AB8-BEC3-8327BCA1A41E}"/>
    <cellStyle name="Normal 3 3 21 2 3" xfId="24772" xr:uid="{E4557FF5-57CA-44C0-93EB-C71DFE88AC26}"/>
    <cellStyle name="Normal 3 3 21 3" xfId="24773" xr:uid="{CDDA3F1A-17CE-48E2-A9D9-0E24DB637D93}"/>
    <cellStyle name="Normal 3 3 21 3 2" xfId="24774" xr:uid="{5152F726-6347-44FE-B721-6EC2143C1EFF}"/>
    <cellStyle name="Normal 3 3 21 3 3" xfId="24775" xr:uid="{9BBD9CBD-A911-486D-99D1-989ECDFF3CD9}"/>
    <cellStyle name="Normal 3 3 21 4" xfId="24776" xr:uid="{6099AF31-7B08-40E3-97B2-4562C100AEA7}"/>
    <cellStyle name="Normal 3 3 21 5" xfId="24777" xr:uid="{9C3DCBE0-8B4F-4B25-8ABB-DAB86AB4B99B}"/>
    <cellStyle name="Normal 3 3 22" xfId="24778" xr:uid="{AADA0A21-502E-4597-834C-B73C36396421}"/>
    <cellStyle name="Normal 3 3 22 2" xfId="24779" xr:uid="{885D353D-133B-4951-973E-A9E71818AEC4}"/>
    <cellStyle name="Normal 3 3 22 2 2" xfId="24780" xr:uid="{91D12CF5-BB0F-45D2-88E0-104BA5679B8B}"/>
    <cellStyle name="Normal 3 3 22 2 3" xfId="24781" xr:uid="{76770426-B282-4E2C-901D-5EAA17D4945E}"/>
    <cellStyle name="Normal 3 3 22 3" xfId="24782" xr:uid="{C59637B1-1BD6-4059-8856-684C28F5F4B1}"/>
    <cellStyle name="Normal 3 3 22 3 2" xfId="24783" xr:uid="{3A3C135C-1014-4340-98FE-1D1148436ADC}"/>
    <cellStyle name="Normal 3 3 22 3 3" xfId="24784" xr:uid="{C8FACD77-1EBF-4C1E-AA6D-28A72FD17F4D}"/>
    <cellStyle name="Normal 3 3 22 4" xfId="24785" xr:uid="{7007F6FA-069C-4E03-8469-DC4EFB124E0E}"/>
    <cellStyle name="Normal 3 3 22 5" xfId="24786" xr:uid="{24EE2CB0-43B9-44C7-ABAC-AE6C4797A2BF}"/>
    <cellStyle name="Normal 3 3 23" xfId="24787" xr:uid="{792B4DCE-E0B2-410D-B7F2-8C7F909E631F}"/>
    <cellStyle name="Normal 3 3 23 2" xfId="24788" xr:uid="{D08F22A2-7B43-442C-AF52-57F9FCB470A4}"/>
    <cellStyle name="Normal 3 3 23 2 2" xfId="24789" xr:uid="{D35E2913-5064-40C2-86BD-289CE0E85A91}"/>
    <cellStyle name="Normal 3 3 23 2 3" xfId="24790" xr:uid="{2B383729-8676-4784-9917-0714C26D3553}"/>
    <cellStyle name="Normal 3 3 23 3" xfId="24791" xr:uid="{DA4FAF32-6C40-4FAB-A4C3-1F2552CB6ED3}"/>
    <cellStyle name="Normal 3 3 23 3 2" xfId="24792" xr:uid="{EFD1E159-9D81-4180-A491-7A2AF6F967E8}"/>
    <cellStyle name="Normal 3 3 23 3 3" xfId="24793" xr:uid="{A42256D7-9A0F-4540-B97D-F00B730161AE}"/>
    <cellStyle name="Normal 3 3 23 4" xfId="24794" xr:uid="{0F3F6708-DFAB-4098-A823-32C2E156E8B4}"/>
    <cellStyle name="Normal 3 3 23 5" xfId="24795" xr:uid="{E54CF8C8-DEBD-4FFC-857A-6624F72CB1B0}"/>
    <cellStyle name="Normal 3 3 24" xfId="24796" xr:uid="{52CAC6A6-DD50-46B2-A986-27050D305642}"/>
    <cellStyle name="Normal 3 3 24 2" xfId="24797" xr:uid="{C46E6292-8B31-4A63-A7F7-52B1507EE025}"/>
    <cellStyle name="Normal 3 3 24 3" xfId="24798" xr:uid="{BF1D63A3-FD40-4D1B-BE07-0F4FD2C0056C}"/>
    <cellStyle name="Normal 3 3 25" xfId="24799" xr:uid="{13D396A8-F56F-461E-9781-124BCC2283C5}"/>
    <cellStyle name="Normal 3 3 25 2" xfId="24800" xr:uid="{5733C3A8-536C-405A-A22F-BF9E7AA2F82D}"/>
    <cellStyle name="Normal 3 3 25 3" xfId="24801" xr:uid="{4F9FBFE1-1561-4887-974E-8665ECE44EEE}"/>
    <cellStyle name="Normal 3 3 26" xfId="24802" xr:uid="{E80F1C2C-D84A-44F8-A731-9553F33EA265}"/>
    <cellStyle name="Normal 3 3 27" xfId="24803" xr:uid="{BEA03E59-A66C-4D12-B3B8-A22A5D55EAE8}"/>
    <cellStyle name="Normal 3 3 28" xfId="24804" xr:uid="{98DC6CE0-0CAF-4931-976B-6495A985218C}"/>
    <cellStyle name="Normal 3 3 29" xfId="24660" xr:uid="{19E040BC-6B2C-4E64-BAAC-AEBBC78DE5B7}"/>
    <cellStyle name="Normal 3 3 3" xfId="24805" xr:uid="{2BEFFD6B-D0F5-4477-B74A-2D7552B74D15}"/>
    <cellStyle name="Normal 3 3 3 2" xfId="24806" xr:uid="{C0F26CCD-4D2D-4BD5-ACC3-DC35A098AC78}"/>
    <cellStyle name="Normal 3 3 3 2 2" xfId="24807" xr:uid="{60DDB3CB-8852-4B47-A3AD-F713FDC24BC8}"/>
    <cellStyle name="Normal 3 3 3 2 3" xfId="24808" xr:uid="{005AA3FC-E868-499D-AB0C-723F75709415}"/>
    <cellStyle name="Normal 3 3 3 3" xfId="24809" xr:uid="{0DE8A777-2133-407E-8F26-9E63335A7859}"/>
    <cellStyle name="Normal 3 3 3 3 2" xfId="24810" xr:uid="{D217ED5D-CE02-4C56-B2ED-6B02A59974D0}"/>
    <cellStyle name="Normal 3 3 3 3 3" xfId="24811" xr:uid="{4022D40D-778B-431C-9EEC-764C8C48768A}"/>
    <cellStyle name="Normal 3 3 3 4" xfId="24812" xr:uid="{7EB68C76-65F7-4158-B4CB-C766693F4D23}"/>
    <cellStyle name="Normal 3 3 3 5" xfId="24813" xr:uid="{4C6710E7-5F4C-49E2-A084-31B34A44331D}"/>
    <cellStyle name="Normal 3 3 4" xfId="24814" xr:uid="{C97D626C-2079-4F1C-81E7-ED2B73404F78}"/>
    <cellStyle name="Normal 3 3 4 2" xfId="24815" xr:uid="{2390943C-3EA3-44DF-A03B-FC37556FB3FE}"/>
    <cellStyle name="Normal 3 3 4 2 2" xfId="24816" xr:uid="{1D2ED6F8-14BA-4196-B91D-947FC8209440}"/>
    <cellStyle name="Normal 3 3 4 2 3" xfId="24817" xr:uid="{5AFC4C57-6965-41F0-87B4-AED15DD367F5}"/>
    <cellStyle name="Normal 3 3 4 3" xfId="24818" xr:uid="{EF7A4B0A-17D2-439B-A589-11598512FAB9}"/>
    <cellStyle name="Normal 3 3 4 3 2" xfId="24819" xr:uid="{A6BF9658-877C-42AC-BAA9-39FE2C6C3FB6}"/>
    <cellStyle name="Normal 3 3 4 3 3" xfId="24820" xr:uid="{39CC5289-C4EB-4A16-A2D4-D25E05C39042}"/>
    <cellStyle name="Normal 3 3 4 4" xfId="24821" xr:uid="{3ECC7D1B-B153-4FC9-B05C-FAF8EB512338}"/>
    <cellStyle name="Normal 3 3 4 5" xfId="24822" xr:uid="{ABE3AEDF-2418-469E-BC8D-D5077CB688BD}"/>
    <cellStyle name="Normal 3 3 5" xfId="24823" xr:uid="{EE08DA6E-A48C-465D-A6BE-33732E1B739D}"/>
    <cellStyle name="Normal 3 3 5 2" xfId="24824" xr:uid="{170CD1F4-984B-4686-9F87-6643DE85C449}"/>
    <cellStyle name="Normal 3 3 5 2 2" xfId="24825" xr:uid="{9476088F-5D1A-4AB0-B123-6B329A207060}"/>
    <cellStyle name="Normal 3 3 5 2 3" xfId="24826" xr:uid="{C0679AAF-4B52-40AD-ADC0-C3D663186E40}"/>
    <cellStyle name="Normal 3 3 5 3" xfId="24827" xr:uid="{EAB5FA9F-8C3B-45A7-A3D4-9AEE7DD35404}"/>
    <cellStyle name="Normal 3 3 5 3 2" xfId="24828" xr:uid="{4750C13E-F714-4D03-92FE-351B6574F834}"/>
    <cellStyle name="Normal 3 3 5 3 3" xfId="24829" xr:uid="{2A351A5D-A243-4B36-AB92-639BA0D25B72}"/>
    <cellStyle name="Normal 3 3 5 4" xfId="24830" xr:uid="{CBE0FD29-C45D-4781-9AAC-34E12C2C0D35}"/>
    <cellStyle name="Normal 3 3 5 5" xfId="24831" xr:uid="{CF570DB1-2E63-47AE-95B9-24A38F6B7F41}"/>
    <cellStyle name="Normal 3 3 6" xfId="24832" xr:uid="{45E22116-5229-4AEF-A2DB-3E358D5C6C9C}"/>
    <cellStyle name="Normal 3 3 6 2" xfId="24833" xr:uid="{30DF88FD-EF23-4A1E-AB04-20AA6276690D}"/>
    <cellStyle name="Normal 3 3 6 2 2" xfId="24834" xr:uid="{FF359526-D76A-42BF-98C1-02AF6E146752}"/>
    <cellStyle name="Normal 3 3 6 2 3" xfId="24835" xr:uid="{D2BC40A6-1505-42D7-8AB6-449F709CA1F1}"/>
    <cellStyle name="Normal 3 3 6 3" xfId="24836" xr:uid="{941D3B03-7A9D-4B5B-8BDF-872903342051}"/>
    <cellStyle name="Normal 3 3 6 3 2" xfId="24837" xr:uid="{7ABAFD22-67B7-43FB-97EC-AE2C8174271B}"/>
    <cellStyle name="Normal 3 3 6 3 3" xfId="24838" xr:uid="{253A26D2-E841-4914-80D4-1621963A9DD0}"/>
    <cellStyle name="Normal 3 3 6 4" xfId="24839" xr:uid="{6D98AC23-BAC6-4435-80F2-3E2A52471896}"/>
    <cellStyle name="Normal 3 3 6 5" xfId="24840" xr:uid="{B69E0DC6-4543-4A2D-9643-9B393B57902B}"/>
    <cellStyle name="Normal 3 3 7" xfId="24841" xr:uid="{F03E47ED-07CA-4E0F-86AF-38707E73CCC2}"/>
    <cellStyle name="Normal 3 3 7 2" xfId="24842" xr:uid="{B9C03C09-76F9-4AA5-B9C4-5B4B5FDC1D02}"/>
    <cellStyle name="Normal 3 3 7 2 2" xfId="24843" xr:uid="{1DB48891-1908-4C41-B196-64ED610768CC}"/>
    <cellStyle name="Normal 3 3 7 2 3" xfId="24844" xr:uid="{A0440AD4-4C7E-458F-96D4-1211FC2A3154}"/>
    <cellStyle name="Normal 3 3 7 3" xfId="24845" xr:uid="{2679BC18-D958-478B-A9E2-BE3715F8EE5E}"/>
    <cellStyle name="Normal 3 3 7 3 2" xfId="24846" xr:uid="{66BEFA9B-4EED-44C2-9BEB-214A5B87B72D}"/>
    <cellStyle name="Normal 3 3 7 3 3" xfId="24847" xr:uid="{25C91507-F1DD-47F3-BF44-E38D91FF2655}"/>
    <cellStyle name="Normal 3 3 7 4" xfId="24848" xr:uid="{4F21E504-F2DF-4A2B-8F45-C6F3A6533439}"/>
    <cellStyle name="Normal 3 3 7 5" xfId="24849" xr:uid="{6E75D28F-4E22-4DAE-9AD0-261C447467AD}"/>
    <cellStyle name="Normal 3 3 8" xfId="24850" xr:uid="{1023A019-2DC4-4E59-8902-D8C67280B946}"/>
    <cellStyle name="Normal 3 3 8 2" xfId="24851" xr:uid="{15740C94-6CEA-4D91-A5FF-BA114A0E8408}"/>
    <cellStyle name="Normal 3 3 8 2 2" xfId="24852" xr:uid="{F594B294-3833-44F3-83F0-0DA0F5B44B8B}"/>
    <cellStyle name="Normal 3 3 8 2 3" xfId="24853" xr:uid="{D2DDC803-E1B7-4E92-9ECC-7C5F9FD5E123}"/>
    <cellStyle name="Normal 3 3 8 3" xfId="24854" xr:uid="{BB829A57-CABB-4A3E-BF5B-3ECC334098D2}"/>
    <cellStyle name="Normal 3 3 8 3 2" xfId="24855" xr:uid="{3D4CAB56-EE5C-496A-9CA9-F67B9624A757}"/>
    <cellStyle name="Normal 3 3 8 3 3" xfId="24856" xr:uid="{AA453309-38A1-400A-B5E1-8CA4418FCD57}"/>
    <cellStyle name="Normal 3 3 8 4" xfId="24857" xr:uid="{09262967-9C6B-44B2-8765-8052CE648158}"/>
    <cellStyle name="Normal 3 3 8 5" xfId="24858" xr:uid="{C2508D6D-ADC1-49B6-8E11-DEAF38C26EC1}"/>
    <cellStyle name="Normal 3 3 9" xfId="24859" xr:uid="{18BACEF5-AEB7-4EFC-83EA-63B0042098CB}"/>
    <cellStyle name="Normal 3 3 9 2" xfId="24860" xr:uid="{D7C2B98A-8380-4351-AB7B-85CB46171063}"/>
    <cellStyle name="Normal 3 3 9 2 2" xfId="24861" xr:uid="{83183DEB-460A-46BE-BBBD-9B905E3B7AFA}"/>
    <cellStyle name="Normal 3 3 9 2 3" xfId="24862" xr:uid="{A9A29BD4-BF8A-427E-9D6F-98604E6B7381}"/>
    <cellStyle name="Normal 3 3 9 3" xfId="24863" xr:uid="{44C47034-1A6E-4507-AA8A-4A3907D1590D}"/>
    <cellStyle name="Normal 3 3 9 3 2" xfId="24864" xr:uid="{B04D0258-9E96-4C5C-AAAA-6DABDE995CFA}"/>
    <cellStyle name="Normal 3 3 9 3 3" xfId="24865" xr:uid="{B681BCD8-B8B7-4C2F-BC6E-48FB5FC96C5E}"/>
    <cellStyle name="Normal 3 3 9 4" xfId="24866" xr:uid="{B356FB04-99DF-4A81-96EB-7208E01E2DDB}"/>
    <cellStyle name="Normal 3 3 9 5" xfId="24867" xr:uid="{DFF05469-FC0B-47BE-BB23-54F988872343}"/>
    <cellStyle name="Normal 3 30" xfId="24868" xr:uid="{69FC2362-F2DD-48BE-AB31-1FDBD57937E7}"/>
    <cellStyle name="Normal 3 30 10" xfId="24869" xr:uid="{3B8DC340-6D1B-4F6D-9BC2-908008A022E6}"/>
    <cellStyle name="Normal 3 30 10 2" xfId="24870" xr:uid="{466E24B8-9C1C-440E-9A1E-CD880F9EF6D0}"/>
    <cellStyle name="Normal 3 30 10 2 2" xfId="24871" xr:uid="{62B5C51D-BAD7-4905-9C87-2FB65034B5E2}"/>
    <cellStyle name="Normal 3 30 10 2 3" xfId="24872" xr:uid="{9B2AC476-ADAD-4594-BB57-0D074E9E5653}"/>
    <cellStyle name="Normal 3 30 10 3" xfId="24873" xr:uid="{5BF8AF4E-5A7D-41EA-85D3-C57A2048F2C7}"/>
    <cellStyle name="Normal 3 30 10 3 2" xfId="24874" xr:uid="{AB169803-3B7B-4265-AB41-3DB5B94ED247}"/>
    <cellStyle name="Normal 3 30 10 3 3" xfId="24875" xr:uid="{79EDFCB0-0BDA-42AB-8A8A-7F017BD6069B}"/>
    <cellStyle name="Normal 3 30 10 4" xfId="24876" xr:uid="{7FD5DBCA-73A9-4D86-A411-D1F171E6CC6D}"/>
    <cellStyle name="Normal 3 30 10 5" xfId="24877" xr:uid="{462E9B68-0E91-4B86-AF4A-BDA695CA404A}"/>
    <cellStyle name="Normal 3 30 11" xfId="24878" xr:uid="{2436EA4B-CD0B-4382-B938-0A42405A6C01}"/>
    <cellStyle name="Normal 3 30 11 2" xfId="24879" xr:uid="{D2EA4EBA-4B49-4E73-A897-2F991105F785}"/>
    <cellStyle name="Normal 3 30 11 2 2" xfId="24880" xr:uid="{D2E331DC-38B7-4817-A7AE-F648146D1B04}"/>
    <cellStyle name="Normal 3 30 11 2 3" xfId="24881" xr:uid="{D90A824F-F4F1-485D-B0EC-31D28B7186A3}"/>
    <cellStyle name="Normal 3 30 11 3" xfId="24882" xr:uid="{4C115DD0-C366-4B4F-967D-EC721ED3470D}"/>
    <cellStyle name="Normal 3 30 11 3 2" xfId="24883" xr:uid="{0A7663E7-341F-4F59-B4F6-6BA841F4A125}"/>
    <cellStyle name="Normal 3 30 11 3 3" xfId="24884" xr:uid="{7344EB2D-C73F-40C3-AA5B-42D79A5F3AB9}"/>
    <cellStyle name="Normal 3 30 11 4" xfId="24885" xr:uid="{608E313E-DC9E-4726-8782-FCE13DBCA067}"/>
    <cellStyle name="Normal 3 30 11 5" xfId="24886" xr:uid="{D111AC26-1FA3-4AA3-B772-54DC700D1CAC}"/>
    <cellStyle name="Normal 3 30 12" xfId="24887" xr:uid="{B351FF13-1EF0-4AD6-8FF3-042ED16EB36F}"/>
    <cellStyle name="Normal 3 30 12 2" xfId="24888" xr:uid="{94A91BEB-5F22-4C1E-A121-FC1F8232E5F7}"/>
    <cellStyle name="Normal 3 30 12 2 2" xfId="24889" xr:uid="{4D8B7882-44EC-4BEE-ABC2-F31E44486E9C}"/>
    <cellStyle name="Normal 3 30 12 2 3" xfId="24890" xr:uid="{1B41EAD1-7D20-4ACC-ADEF-FBB92B01AB77}"/>
    <cellStyle name="Normal 3 30 12 3" xfId="24891" xr:uid="{E8177502-58D5-491D-9A6E-7E93F67C676B}"/>
    <cellStyle name="Normal 3 30 12 3 2" xfId="24892" xr:uid="{B7B93906-614C-4313-8CFD-79955593FB44}"/>
    <cellStyle name="Normal 3 30 12 3 3" xfId="24893" xr:uid="{07EBAFE3-16E2-48E5-AB76-1A96FEF8E20A}"/>
    <cellStyle name="Normal 3 30 12 4" xfId="24894" xr:uid="{BD52DB50-5F25-4094-8A90-CD07F6C9E11C}"/>
    <cellStyle name="Normal 3 30 12 5" xfId="24895" xr:uid="{2ACCEADC-01CE-4913-A213-346E35942315}"/>
    <cellStyle name="Normal 3 30 13" xfId="24896" xr:uid="{4CB1709F-8A5E-4E47-BB82-7C14D4572A66}"/>
    <cellStyle name="Normal 3 30 13 2" xfId="24897" xr:uid="{F8894A0D-EDC9-4131-AB57-6EAC3B877DCC}"/>
    <cellStyle name="Normal 3 30 13 2 2" xfId="24898" xr:uid="{6B001A01-8B24-476D-83B9-B60CD0EE47F7}"/>
    <cellStyle name="Normal 3 30 13 2 3" xfId="24899" xr:uid="{FAFDA44A-7334-45F1-A19B-04CC3CC01B17}"/>
    <cellStyle name="Normal 3 30 13 3" xfId="24900" xr:uid="{F095B068-4207-41DD-9F5E-B4EA5B678C04}"/>
    <cellStyle name="Normal 3 30 13 3 2" xfId="24901" xr:uid="{EC61FD1A-C118-437C-9FFB-1C7728C77ABD}"/>
    <cellStyle name="Normal 3 30 13 3 3" xfId="24902" xr:uid="{CB0E8A51-3CFF-439A-858A-8A0A3D940BCC}"/>
    <cellStyle name="Normal 3 30 13 4" xfId="24903" xr:uid="{99F0B51D-C8EA-4E17-B82F-C112E4D823A8}"/>
    <cellStyle name="Normal 3 30 13 5" xfId="24904" xr:uid="{30E6777B-E1B9-47D4-972E-75270229FC50}"/>
    <cellStyle name="Normal 3 30 14" xfId="24905" xr:uid="{95106152-5CF0-4235-B2FE-2BA17AECE15C}"/>
    <cellStyle name="Normal 3 30 14 2" xfId="24906" xr:uid="{B15F3DEB-B49A-49E4-B4EE-AADCDC07E059}"/>
    <cellStyle name="Normal 3 30 14 2 2" xfId="24907" xr:uid="{425D759B-B610-48FF-A053-8FAABDC8A3CB}"/>
    <cellStyle name="Normal 3 30 14 2 3" xfId="24908" xr:uid="{26F55234-4DAB-4DA7-92F2-A174A5E7A453}"/>
    <cellStyle name="Normal 3 30 14 3" xfId="24909" xr:uid="{F0FE63B0-25C2-49CA-9278-C9F10F0AB336}"/>
    <cellStyle name="Normal 3 30 14 3 2" xfId="24910" xr:uid="{95134EAD-FE81-4D68-B549-A2CF044E374C}"/>
    <cellStyle name="Normal 3 30 14 3 3" xfId="24911" xr:uid="{777B101E-0116-4734-A0F2-9979963D1808}"/>
    <cellStyle name="Normal 3 30 14 4" xfId="24912" xr:uid="{33FA2C04-D900-4E02-9F4E-6AE1A6ACDA67}"/>
    <cellStyle name="Normal 3 30 14 5" xfId="24913" xr:uid="{11CFA3A8-934A-47FB-A0CA-BF8EA66B3E05}"/>
    <cellStyle name="Normal 3 30 15" xfId="24914" xr:uid="{9C2DF318-349B-45C4-A529-CF51A2D9B7B7}"/>
    <cellStyle name="Normal 3 30 15 2" xfId="24915" xr:uid="{B49DA68F-B001-43C2-975C-2C4D56B38514}"/>
    <cellStyle name="Normal 3 30 15 2 2" xfId="24916" xr:uid="{51A3229C-E792-4FC0-8F7A-C13CB959051A}"/>
    <cellStyle name="Normal 3 30 15 2 3" xfId="24917" xr:uid="{DD432A97-1AF5-481C-8B0C-49F2A76AF083}"/>
    <cellStyle name="Normal 3 30 15 3" xfId="24918" xr:uid="{DD39C35B-9E98-4FD8-8E2D-B24E231293F6}"/>
    <cellStyle name="Normal 3 30 15 3 2" xfId="24919" xr:uid="{19AC1D4C-95EC-40F7-A068-446F22EFCCA5}"/>
    <cellStyle name="Normal 3 30 15 3 3" xfId="24920" xr:uid="{D5CF18F4-5170-400F-9B85-DC823CB84B41}"/>
    <cellStyle name="Normal 3 30 15 4" xfId="24921" xr:uid="{FF544398-853D-47B1-98B0-E8642171DE3F}"/>
    <cellStyle name="Normal 3 30 15 5" xfId="24922" xr:uid="{6CA6CEE9-3B63-40F9-958B-272A87199AC9}"/>
    <cellStyle name="Normal 3 30 16" xfId="24923" xr:uid="{64D56922-85E5-452E-A62B-6C6667049CDD}"/>
    <cellStyle name="Normal 3 30 16 2" xfId="24924" xr:uid="{074C0EAB-0D6B-438D-904E-C66A5B946561}"/>
    <cellStyle name="Normal 3 30 16 2 2" xfId="24925" xr:uid="{200FA7B1-6CEE-478B-A65C-26A0C2E75D05}"/>
    <cellStyle name="Normal 3 30 16 2 3" xfId="24926" xr:uid="{5A323964-3EC1-4F07-9EEF-CF27EFE627C8}"/>
    <cellStyle name="Normal 3 30 16 3" xfId="24927" xr:uid="{8D7C991E-9BA1-4E21-8F7A-469E714DF421}"/>
    <cellStyle name="Normal 3 30 16 3 2" xfId="24928" xr:uid="{2DD1DA48-072C-478F-8CA9-717DC5B48C71}"/>
    <cellStyle name="Normal 3 30 16 3 3" xfId="24929" xr:uid="{80732A03-993D-40D5-B5E6-615BB5EC6147}"/>
    <cellStyle name="Normal 3 30 16 4" xfId="24930" xr:uid="{5F9AF3A0-3235-4D9A-8266-F7E684D08E24}"/>
    <cellStyle name="Normal 3 30 16 5" xfId="24931" xr:uid="{0EF2F560-E473-450A-8CEE-E3D984E9FA4A}"/>
    <cellStyle name="Normal 3 30 17" xfId="24932" xr:uid="{EA62B50A-066F-4F7A-9C5D-27039B663472}"/>
    <cellStyle name="Normal 3 30 17 2" xfId="24933" xr:uid="{337DFFB3-53BF-45FD-AF36-643B97C3A9DF}"/>
    <cellStyle name="Normal 3 30 17 2 2" xfId="24934" xr:uid="{AF0ABFEC-6877-4B56-96B4-CCECA8BF813C}"/>
    <cellStyle name="Normal 3 30 17 2 3" xfId="24935" xr:uid="{0074C6E8-6810-4A0B-B9EA-ACCED13E60FF}"/>
    <cellStyle name="Normal 3 30 17 3" xfId="24936" xr:uid="{E2EC9C30-301E-4C35-9F72-AE28175E3B68}"/>
    <cellStyle name="Normal 3 30 17 3 2" xfId="24937" xr:uid="{B8DF2D12-6F86-4780-8BCC-E5BC4BC34F56}"/>
    <cellStyle name="Normal 3 30 17 3 3" xfId="24938" xr:uid="{B6EBC545-0BFA-4D96-81BF-FEFEFD6F9F74}"/>
    <cellStyle name="Normal 3 30 17 4" xfId="24939" xr:uid="{5D9F87C0-8913-47C0-A6E2-733F62EB7752}"/>
    <cellStyle name="Normal 3 30 17 5" xfId="24940" xr:uid="{ECE8E98A-D05E-451E-864D-2BFD04E36514}"/>
    <cellStyle name="Normal 3 30 18" xfId="24941" xr:uid="{D5FDB8D7-662A-4111-B012-C7B5B010E38C}"/>
    <cellStyle name="Normal 3 30 18 2" xfId="24942" xr:uid="{0E7456BB-1265-44DF-A2AD-C26397B5886B}"/>
    <cellStyle name="Normal 3 30 18 2 2" xfId="24943" xr:uid="{40487005-B5E8-4E30-B405-86D6941ACB5E}"/>
    <cellStyle name="Normal 3 30 18 2 3" xfId="24944" xr:uid="{2985F325-4C9F-4870-97DC-A0DE56875ED7}"/>
    <cellStyle name="Normal 3 30 18 3" xfId="24945" xr:uid="{5C428609-AB0A-49E5-BEDA-4284BD829BA9}"/>
    <cellStyle name="Normal 3 30 18 3 2" xfId="24946" xr:uid="{DB246987-2E21-4B3C-89AC-9A47A010223F}"/>
    <cellStyle name="Normal 3 30 18 3 3" xfId="24947" xr:uid="{DC728EB9-7B32-4992-B6B7-21A070C433CF}"/>
    <cellStyle name="Normal 3 30 18 4" xfId="24948" xr:uid="{580BD918-E1E1-4FA5-947F-42793BE3723A}"/>
    <cellStyle name="Normal 3 30 18 5" xfId="24949" xr:uid="{F75D67B6-F5C0-4480-A32E-B1DEAB2A0E93}"/>
    <cellStyle name="Normal 3 30 19" xfId="24950" xr:uid="{61DC1258-8948-432F-A74E-763FC49101EF}"/>
    <cellStyle name="Normal 3 30 19 2" xfId="24951" xr:uid="{3D9BD6DC-2F4B-4D77-8A88-CA5F36D68264}"/>
    <cellStyle name="Normal 3 30 19 2 2" xfId="24952" xr:uid="{486AAE30-6EEF-4D35-BC2E-075030A44B55}"/>
    <cellStyle name="Normal 3 30 19 2 3" xfId="24953" xr:uid="{604CCD36-B27D-4366-9D73-4A0C1D044561}"/>
    <cellStyle name="Normal 3 30 19 3" xfId="24954" xr:uid="{2C643A71-1BCF-4679-B009-AAC94C62104D}"/>
    <cellStyle name="Normal 3 30 19 3 2" xfId="24955" xr:uid="{A5643441-74F2-49FB-A706-5A9D8FC1D139}"/>
    <cellStyle name="Normal 3 30 19 3 3" xfId="24956" xr:uid="{E9C0A6A6-A9E8-4673-8936-E09C4AADF2B0}"/>
    <cellStyle name="Normal 3 30 19 4" xfId="24957" xr:uid="{E2E54F28-71A1-4F65-93CC-F8424593C422}"/>
    <cellStyle name="Normal 3 30 19 5" xfId="24958" xr:uid="{9CB6AB01-B62A-4EEB-9B0A-D8C654C8A432}"/>
    <cellStyle name="Normal 3 30 2" xfId="24959" xr:uid="{A4607A2E-890C-48F2-8BCB-F49C0926FCA3}"/>
    <cellStyle name="Normal 3 30 2 2" xfId="24960" xr:uid="{A0FCE3C2-96F4-40A5-9A1E-27C05E062C6F}"/>
    <cellStyle name="Normal 3 30 2 2 2" xfId="24961" xr:uid="{BE9EE2D9-32A2-42A2-AAC3-31591599EF9A}"/>
    <cellStyle name="Normal 3 30 2 2 3" xfId="24962" xr:uid="{97F7B01F-BA2D-4C4C-BA12-46E943CF7C2E}"/>
    <cellStyle name="Normal 3 30 2 3" xfId="24963" xr:uid="{D188EB98-37E6-45A2-A6C7-203E8738E9A4}"/>
    <cellStyle name="Normal 3 30 2 3 2" xfId="24964" xr:uid="{49AC19D5-C534-47DC-B166-C3A73652ADFF}"/>
    <cellStyle name="Normal 3 30 2 3 3" xfId="24965" xr:uid="{485C1C6E-A019-4EE7-955E-EAB0DF1D288A}"/>
    <cellStyle name="Normal 3 30 2 4" xfId="24966" xr:uid="{2288E941-BA9C-4D37-8267-8D7ABDC87ED0}"/>
    <cellStyle name="Normal 3 30 2 5" xfId="24967" xr:uid="{8001C551-5DCD-4D2F-A548-71602AA0B709}"/>
    <cellStyle name="Normal 3 30 20" xfId="24968" xr:uid="{814F58C4-2EFF-40FE-A123-37D115683D19}"/>
    <cellStyle name="Normal 3 30 20 2" xfId="24969" xr:uid="{068AA559-2D1E-4962-ADAF-B524E4D2E4BF}"/>
    <cellStyle name="Normal 3 30 20 2 2" xfId="24970" xr:uid="{FECC1C3A-7226-42F9-9A38-DB3493263058}"/>
    <cellStyle name="Normal 3 30 20 2 3" xfId="24971" xr:uid="{98D86347-8185-4F14-9D6B-A981274B9C9B}"/>
    <cellStyle name="Normal 3 30 20 3" xfId="24972" xr:uid="{F23FD824-F6C8-45EB-99AF-CAB0CB1DAA9A}"/>
    <cellStyle name="Normal 3 30 20 3 2" xfId="24973" xr:uid="{265BC56B-FF14-41B6-8963-844E00D76D43}"/>
    <cellStyle name="Normal 3 30 20 3 3" xfId="24974" xr:uid="{E2D165C9-2236-4035-A66B-C318FB34861C}"/>
    <cellStyle name="Normal 3 30 20 4" xfId="24975" xr:uid="{03243A8E-CE7E-462F-8A98-FF225EC3F5E4}"/>
    <cellStyle name="Normal 3 30 20 5" xfId="24976" xr:uid="{152A65A7-56F6-4528-A14C-EB544A40F9D6}"/>
    <cellStyle name="Normal 3 30 21" xfId="24977" xr:uid="{1027EB7D-6CCD-449F-A259-FEBC3CE003E8}"/>
    <cellStyle name="Normal 3 30 21 2" xfId="24978" xr:uid="{088A21F4-4629-41D3-B87F-DE4186A4D77E}"/>
    <cellStyle name="Normal 3 30 21 2 2" xfId="24979" xr:uid="{26714DDA-1F34-4DB7-9C1A-B7D8CAF180AD}"/>
    <cellStyle name="Normal 3 30 21 2 3" xfId="24980" xr:uid="{A37827C0-1F68-4844-B582-EE5848A16931}"/>
    <cellStyle name="Normal 3 30 21 3" xfId="24981" xr:uid="{0B0B13A8-B7D5-43C3-8303-3CBF1188D717}"/>
    <cellStyle name="Normal 3 30 21 3 2" xfId="24982" xr:uid="{5607271A-7E80-4053-BCD8-E443F1E97D05}"/>
    <cellStyle name="Normal 3 30 21 3 3" xfId="24983" xr:uid="{612CE79B-44AC-4E59-961E-1730633D9066}"/>
    <cellStyle name="Normal 3 30 21 4" xfId="24984" xr:uid="{CAA0A3D3-72A8-473D-84FA-A704EDA12AB2}"/>
    <cellStyle name="Normal 3 30 21 5" xfId="24985" xr:uid="{AFDD5D7C-3256-4315-AAF6-9377A57A26F2}"/>
    <cellStyle name="Normal 3 30 22" xfId="24986" xr:uid="{FB1B1C51-6A07-4B92-9E2E-5DC2F390C56D}"/>
    <cellStyle name="Normal 3 30 22 2" xfId="24987" xr:uid="{59EA26A7-8C75-41E5-8C07-A1DD4AE7E0AF}"/>
    <cellStyle name="Normal 3 30 22 2 2" xfId="24988" xr:uid="{5E57F4F2-8FFE-4E6C-ADCB-9A98A0DBD3B5}"/>
    <cellStyle name="Normal 3 30 22 2 3" xfId="24989" xr:uid="{F374E25D-08D6-435D-8487-3B235957B1B5}"/>
    <cellStyle name="Normal 3 30 22 3" xfId="24990" xr:uid="{3D0B5AFC-47FA-4DAB-91BD-532AA35FFE18}"/>
    <cellStyle name="Normal 3 30 22 3 2" xfId="24991" xr:uid="{50CDE431-34C8-4397-B460-DE4D791D8535}"/>
    <cellStyle name="Normal 3 30 22 3 3" xfId="24992" xr:uid="{47DFE8A0-E4D1-4A53-8533-FA6CF25460FF}"/>
    <cellStyle name="Normal 3 30 22 4" xfId="24993" xr:uid="{0C246C46-D672-4661-ACF3-44004EF214F3}"/>
    <cellStyle name="Normal 3 30 22 5" xfId="24994" xr:uid="{C76CAD2E-A98C-4888-80CE-AFABB4ECBDC0}"/>
    <cellStyle name="Normal 3 30 23" xfId="24995" xr:uid="{A3BAD8FE-9A02-40C7-A4E5-A84F359DD4D5}"/>
    <cellStyle name="Normal 3 30 23 2" xfId="24996" xr:uid="{EF8A6D91-3D7B-4343-B569-26A2DCABBEB8}"/>
    <cellStyle name="Normal 3 30 23 2 2" xfId="24997" xr:uid="{C81700F6-3B6A-467A-BB77-54CD8282220A}"/>
    <cellStyle name="Normal 3 30 23 2 3" xfId="24998" xr:uid="{63C2A885-FE47-4AAE-90EE-F517DAAFC44C}"/>
    <cellStyle name="Normal 3 30 23 3" xfId="24999" xr:uid="{385B632A-19D9-449E-9789-989FDB79F3DC}"/>
    <cellStyle name="Normal 3 30 23 3 2" xfId="25000" xr:uid="{E8AAB510-28EF-4D8C-8260-649A788ACCC7}"/>
    <cellStyle name="Normal 3 30 23 3 3" xfId="25001" xr:uid="{E0EC1360-9A4C-4791-834A-0D2946ED7125}"/>
    <cellStyle name="Normal 3 30 23 4" xfId="25002" xr:uid="{15C67B6D-DD67-4488-A20D-142E6F1BD3B4}"/>
    <cellStyle name="Normal 3 30 23 5" xfId="25003" xr:uid="{043ABD1C-9A5E-422B-B78B-0308CB4460D1}"/>
    <cellStyle name="Normal 3 30 24" xfId="25004" xr:uid="{2BEDAB8F-94C9-4EBC-AB6A-23500BED8D97}"/>
    <cellStyle name="Normal 3 30 24 2" xfId="25005" xr:uid="{E4E8223B-C2CB-4E82-A05D-F143965DA520}"/>
    <cellStyle name="Normal 3 30 24 3" xfId="25006" xr:uid="{99FD3DDC-97A9-4B7B-9A29-03115E4F0888}"/>
    <cellStyle name="Normal 3 30 25" xfId="25007" xr:uid="{D634D4B5-4F33-4B23-BD78-84115C8F7895}"/>
    <cellStyle name="Normal 3 30 25 2" xfId="25008" xr:uid="{81F1E3CC-0C4A-46A9-8F62-708E14F2EAD6}"/>
    <cellStyle name="Normal 3 30 25 3" xfId="25009" xr:uid="{7F642AA7-52E3-48A4-9C21-DA0AEBA94204}"/>
    <cellStyle name="Normal 3 30 26" xfId="25010" xr:uid="{73BB9F12-8AAD-447D-8E49-9234CA5B5133}"/>
    <cellStyle name="Normal 3 30 27" xfId="25011" xr:uid="{015BD4F9-4B30-4DA3-8D87-1C14B8AC1C2E}"/>
    <cellStyle name="Normal 3 30 3" xfId="25012" xr:uid="{DDD29A3E-39C2-458F-8196-C4E4A9DB4C89}"/>
    <cellStyle name="Normal 3 30 3 2" xfId="25013" xr:uid="{68041D3C-9A51-47D8-ADD5-04205339F032}"/>
    <cellStyle name="Normal 3 30 3 2 2" xfId="25014" xr:uid="{AED4B18A-05CE-4539-901F-7AC6C01CBADE}"/>
    <cellStyle name="Normal 3 30 3 2 3" xfId="25015" xr:uid="{4B3FF8C7-E0E3-4B0A-AED4-F99984C3FDA8}"/>
    <cellStyle name="Normal 3 30 3 3" xfId="25016" xr:uid="{DF528869-9957-4701-A841-9B9EE55DB14B}"/>
    <cellStyle name="Normal 3 30 3 3 2" xfId="25017" xr:uid="{32839C6A-9EB4-4B44-B853-D52FA5183DAE}"/>
    <cellStyle name="Normal 3 30 3 3 3" xfId="25018" xr:uid="{89824677-14B6-46B5-92FB-83C2B1F634A4}"/>
    <cellStyle name="Normal 3 30 3 4" xfId="25019" xr:uid="{DA0422E4-BEC1-4927-A8B9-6B4BB1856D50}"/>
    <cellStyle name="Normal 3 30 3 5" xfId="25020" xr:uid="{F9D63C30-2B5D-4E80-AB85-BDE54CA4BDA5}"/>
    <cellStyle name="Normal 3 30 4" xfId="25021" xr:uid="{D9DF0CAF-8CA5-40A3-B80F-8FC029866D99}"/>
    <cellStyle name="Normal 3 30 4 2" xfId="25022" xr:uid="{CFA82368-EC59-413B-9422-B5FFC49579BA}"/>
    <cellStyle name="Normal 3 30 4 2 2" xfId="25023" xr:uid="{17853F14-5F93-4095-A9C6-BA2616F34BEE}"/>
    <cellStyle name="Normal 3 30 4 2 3" xfId="25024" xr:uid="{8B3A1B8B-7F43-4A36-8B38-22D3AACBFA58}"/>
    <cellStyle name="Normal 3 30 4 3" xfId="25025" xr:uid="{CD12E55D-0A2A-4DC2-8F6E-C09AD1C303A1}"/>
    <cellStyle name="Normal 3 30 4 3 2" xfId="25026" xr:uid="{60F1B4CE-9D23-4F5D-990E-0F78777EF537}"/>
    <cellStyle name="Normal 3 30 4 3 3" xfId="25027" xr:uid="{FA43FF3F-BCB5-46D4-ADD7-E4ADCC054155}"/>
    <cellStyle name="Normal 3 30 4 4" xfId="25028" xr:uid="{0EF83583-84F3-4B7E-A811-B3A128AAD27F}"/>
    <cellStyle name="Normal 3 30 4 5" xfId="25029" xr:uid="{6286814B-4A40-48CF-80F1-D808791FEA50}"/>
    <cellStyle name="Normal 3 30 5" xfId="25030" xr:uid="{40ECAF29-481B-479C-8A1F-8F1BAA57AE2B}"/>
    <cellStyle name="Normal 3 30 5 2" xfId="25031" xr:uid="{D685AF3C-ACBA-4520-95A8-6B651ED9BAE9}"/>
    <cellStyle name="Normal 3 30 5 2 2" xfId="25032" xr:uid="{00F42A9E-EBBB-4D68-8BD1-C524B5E5278B}"/>
    <cellStyle name="Normal 3 30 5 2 3" xfId="25033" xr:uid="{03A92EC0-E888-4431-AEA7-4E958EF8793B}"/>
    <cellStyle name="Normal 3 30 5 3" xfId="25034" xr:uid="{3123E019-4D02-40F7-9C15-7F7C62AD0D67}"/>
    <cellStyle name="Normal 3 30 5 3 2" xfId="25035" xr:uid="{E2C91A3D-03FF-4936-8F85-720227373DCB}"/>
    <cellStyle name="Normal 3 30 5 3 3" xfId="25036" xr:uid="{1ADE3D6C-144F-48A5-85D9-A713C8FB743D}"/>
    <cellStyle name="Normal 3 30 5 4" xfId="25037" xr:uid="{BF6F3CA7-9B5D-435C-A5CE-4D0FEC33E2EA}"/>
    <cellStyle name="Normal 3 30 5 5" xfId="25038" xr:uid="{212E1A56-0D2F-4838-AB59-DAF743CAAF3F}"/>
    <cellStyle name="Normal 3 30 6" xfId="25039" xr:uid="{61FC103C-3809-40A4-8A58-7B2E6BFBA4F8}"/>
    <cellStyle name="Normal 3 30 6 2" xfId="25040" xr:uid="{A5CEC776-DC86-4FE3-926F-0213D9C81D7F}"/>
    <cellStyle name="Normal 3 30 6 2 2" xfId="25041" xr:uid="{43C949E5-7751-495E-991D-951305C6BC65}"/>
    <cellStyle name="Normal 3 30 6 2 3" xfId="25042" xr:uid="{1D863A3B-E806-494F-B435-07C9B972CCE6}"/>
    <cellStyle name="Normal 3 30 6 3" xfId="25043" xr:uid="{50E3DCB7-6E83-47F1-8BF3-2B8D2683BD39}"/>
    <cellStyle name="Normal 3 30 6 3 2" xfId="25044" xr:uid="{FFE9CDAC-AFCF-4BC2-9ABF-4715EDA60C57}"/>
    <cellStyle name="Normal 3 30 6 3 3" xfId="25045" xr:uid="{9CA3F558-69CC-40E1-8492-D904BDAF599E}"/>
    <cellStyle name="Normal 3 30 6 4" xfId="25046" xr:uid="{26BABD0F-B5EE-494A-9305-40ED2C5ECDA4}"/>
    <cellStyle name="Normal 3 30 6 5" xfId="25047" xr:uid="{DABCF8F2-29ED-4435-BFAE-98DC486D3ADE}"/>
    <cellStyle name="Normal 3 30 7" xfId="25048" xr:uid="{74F6EE78-A6F2-4202-9EA2-EB1DB4F756FF}"/>
    <cellStyle name="Normal 3 30 7 2" xfId="25049" xr:uid="{41199E6E-10CB-43F4-B8D4-2844A453C2F4}"/>
    <cellStyle name="Normal 3 30 7 2 2" xfId="25050" xr:uid="{30D38315-93E1-46AE-B081-FF4A07C686C5}"/>
    <cellStyle name="Normal 3 30 7 2 3" xfId="25051" xr:uid="{729CF651-C3C4-4D11-BAAD-39195208DB4A}"/>
    <cellStyle name="Normal 3 30 7 3" xfId="25052" xr:uid="{263B9534-921E-45F0-8469-413374F327D2}"/>
    <cellStyle name="Normal 3 30 7 3 2" xfId="25053" xr:uid="{C0372FBC-9ADB-4300-BD8C-CE17C12D2829}"/>
    <cellStyle name="Normal 3 30 7 3 3" xfId="25054" xr:uid="{6C0097E0-1BF2-4723-BF59-ACC97254B7E6}"/>
    <cellStyle name="Normal 3 30 7 4" xfId="25055" xr:uid="{C3190337-B609-4201-82AE-C41830507D51}"/>
    <cellStyle name="Normal 3 30 7 5" xfId="25056" xr:uid="{298966D6-91E5-4EDB-B922-EF94E7D202A5}"/>
    <cellStyle name="Normal 3 30 8" xfId="25057" xr:uid="{DA119587-68E3-4753-85D4-B3E46DC6D9A2}"/>
    <cellStyle name="Normal 3 30 8 2" xfId="25058" xr:uid="{6BCCC120-2FC8-49DE-ADD8-275707E14504}"/>
    <cellStyle name="Normal 3 30 8 2 2" xfId="25059" xr:uid="{6427DEF4-5CE7-4D57-B02C-718D41B71F3E}"/>
    <cellStyle name="Normal 3 30 8 2 3" xfId="25060" xr:uid="{8FD92DB2-C634-43D9-B64F-FA1911C06EB5}"/>
    <cellStyle name="Normal 3 30 8 3" xfId="25061" xr:uid="{8992B5E5-18A6-4298-976D-6077DBBDB614}"/>
    <cellStyle name="Normal 3 30 8 3 2" xfId="25062" xr:uid="{796A010B-1C76-45C7-BBC2-C6B33FFEC1F2}"/>
    <cellStyle name="Normal 3 30 8 3 3" xfId="25063" xr:uid="{F37BD45F-E846-4BAE-8B1D-F257900E3372}"/>
    <cellStyle name="Normal 3 30 8 4" xfId="25064" xr:uid="{234C038F-A173-42F7-864B-8B0F771BFEA0}"/>
    <cellStyle name="Normal 3 30 8 5" xfId="25065" xr:uid="{B0C1BA6F-98E6-481F-BB45-495FA07AC982}"/>
    <cellStyle name="Normal 3 30 9" xfId="25066" xr:uid="{D3BFEB42-DCF1-4155-BFD2-FC86F808A504}"/>
    <cellStyle name="Normal 3 30 9 2" xfId="25067" xr:uid="{88B2CEA4-308B-4BFE-B1D4-1D55169F09CA}"/>
    <cellStyle name="Normal 3 30 9 2 2" xfId="25068" xr:uid="{0DE6A52D-FE38-4FA5-8381-F09670007F90}"/>
    <cellStyle name="Normal 3 30 9 2 3" xfId="25069" xr:uid="{CA15479A-611F-4502-AB51-04B79E545E27}"/>
    <cellStyle name="Normal 3 30 9 3" xfId="25070" xr:uid="{D46C2B00-B985-40B1-9E80-0C3CD83F84D3}"/>
    <cellStyle name="Normal 3 30 9 3 2" xfId="25071" xr:uid="{9C3117FD-B9D2-41F4-B4A6-8C759257BE93}"/>
    <cellStyle name="Normal 3 30 9 3 3" xfId="25072" xr:uid="{EADC2318-39BC-41D2-8C6C-CB894A6222C0}"/>
    <cellStyle name="Normal 3 30 9 4" xfId="25073" xr:uid="{6F97E312-94DE-4141-A66B-0567CFE42E2E}"/>
    <cellStyle name="Normal 3 30 9 5" xfId="25074" xr:uid="{BC5AE78A-8F8C-4346-A8E6-88CEBD8EF10F}"/>
    <cellStyle name="Normal 3 31" xfId="25075" xr:uid="{21623100-13FC-45EE-BC76-66BE7DDF8BA6}"/>
    <cellStyle name="Normal 3 31 10" xfId="25076" xr:uid="{2E532FDF-8620-4700-8595-CEC7BF552175}"/>
    <cellStyle name="Normal 3 31 10 2" xfId="25077" xr:uid="{92F30C1E-13D1-412B-8DC7-6E4103DF8B02}"/>
    <cellStyle name="Normal 3 31 10 2 2" xfId="25078" xr:uid="{1CDFFC34-9349-4125-9EF1-BB4197F531C1}"/>
    <cellStyle name="Normal 3 31 10 2 3" xfId="25079" xr:uid="{58275541-D5E1-47C4-AFF0-963C5762B84C}"/>
    <cellStyle name="Normal 3 31 10 3" xfId="25080" xr:uid="{085F441E-763E-49CB-9C7B-7226F210E6FF}"/>
    <cellStyle name="Normal 3 31 10 3 2" xfId="25081" xr:uid="{CF1402C2-78A0-4DB3-8566-7149BE43ADC0}"/>
    <cellStyle name="Normal 3 31 10 3 3" xfId="25082" xr:uid="{5E3AD925-B24C-496D-9ABD-0C242655AD93}"/>
    <cellStyle name="Normal 3 31 10 4" xfId="25083" xr:uid="{B1893120-9613-437B-B386-DFD9F5011DE0}"/>
    <cellStyle name="Normal 3 31 10 5" xfId="25084" xr:uid="{8554D37A-0772-4D70-B431-58DC40074C56}"/>
    <cellStyle name="Normal 3 31 11" xfId="25085" xr:uid="{E63D1933-A28B-42C7-A997-711DB3BAE8F0}"/>
    <cellStyle name="Normal 3 31 11 2" xfId="25086" xr:uid="{BC2FC269-6002-4878-9692-D8B612C23D4A}"/>
    <cellStyle name="Normal 3 31 11 2 2" xfId="25087" xr:uid="{5BC0237F-DDED-44EE-9BA9-446D77209265}"/>
    <cellStyle name="Normal 3 31 11 2 3" xfId="25088" xr:uid="{E06F0BFF-BC99-4437-8802-E825C078DD11}"/>
    <cellStyle name="Normal 3 31 11 3" xfId="25089" xr:uid="{0ECDC056-EA13-4F97-8CC6-41FD8DF6A0CE}"/>
    <cellStyle name="Normal 3 31 11 3 2" xfId="25090" xr:uid="{8254CBB1-FB6A-42E3-BB23-72E6A9517688}"/>
    <cellStyle name="Normal 3 31 11 3 3" xfId="25091" xr:uid="{7E338BBD-53A3-4028-B132-B8516D51C3C8}"/>
    <cellStyle name="Normal 3 31 11 4" xfId="25092" xr:uid="{760740CD-D368-401E-B71F-D0F7B1E6023A}"/>
    <cellStyle name="Normal 3 31 11 5" xfId="25093" xr:uid="{194CAD43-8A92-475D-8957-79D442133C41}"/>
    <cellStyle name="Normal 3 31 12" xfId="25094" xr:uid="{9A72A353-4C3F-4400-829A-13901BE88CA3}"/>
    <cellStyle name="Normal 3 31 12 2" xfId="25095" xr:uid="{01BFD769-BA4C-44B2-9549-B65FCCA961B6}"/>
    <cellStyle name="Normal 3 31 12 2 2" xfId="25096" xr:uid="{9BD56FEF-6679-4AAE-8214-2E3FFF26B487}"/>
    <cellStyle name="Normal 3 31 12 2 3" xfId="25097" xr:uid="{04997171-5E93-4591-A281-D9EEDE88C7A8}"/>
    <cellStyle name="Normal 3 31 12 3" xfId="25098" xr:uid="{FE0443B2-3861-47A7-9988-02F1F8B8F1B9}"/>
    <cellStyle name="Normal 3 31 12 3 2" xfId="25099" xr:uid="{925B2356-F6A9-46C1-8800-6756BC906A1F}"/>
    <cellStyle name="Normal 3 31 12 3 3" xfId="25100" xr:uid="{CCC0FEDF-B2C1-4194-B1B3-977C75AC9ACD}"/>
    <cellStyle name="Normal 3 31 12 4" xfId="25101" xr:uid="{06165543-0F8A-4A3F-8C95-210213511B95}"/>
    <cellStyle name="Normal 3 31 12 5" xfId="25102" xr:uid="{DAF988F2-CE63-4844-B5CB-AEB40DB22A0E}"/>
    <cellStyle name="Normal 3 31 13" xfId="25103" xr:uid="{BE3892CC-58E6-4E70-B870-08B1F462D462}"/>
    <cellStyle name="Normal 3 31 13 2" xfId="25104" xr:uid="{82443725-F4B0-4234-B59C-5A520E83167E}"/>
    <cellStyle name="Normal 3 31 13 2 2" xfId="25105" xr:uid="{9F3F2B2B-FC63-4A94-865C-2747625D0296}"/>
    <cellStyle name="Normal 3 31 13 2 3" xfId="25106" xr:uid="{FC26FA34-8685-4540-916E-8BF703571566}"/>
    <cellStyle name="Normal 3 31 13 3" xfId="25107" xr:uid="{4BE76908-A839-4426-B4C5-30FB1E9E6B01}"/>
    <cellStyle name="Normal 3 31 13 3 2" xfId="25108" xr:uid="{BCCEE818-0D74-49C3-B700-50340B69FFEB}"/>
    <cellStyle name="Normal 3 31 13 3 3" xfId="25109" xr:uid="{D0EC59F7-F449-4D6F-A5E3-4098E5903491}"/>
    <cellStyle name="Normal 3 31 13 4" xfId="25110" xr:uid="{87D8F4C8-ADBD-4499-84D7-7A00E29D8668}"/>
    <cellStyle name="Normal 3 31 13 5" xfId="25111" xr:uid="{E63C8A60-3BC3-442E-8BF2-F6A945303957}"/>
    <cellStyle name="Normal 3 31 14" xfId="25112" xr:uid="{D585F629-04D4-43D2-B66F-96056B7B0ADB}"/>
    <cellStyle name="Normal 3 31 14 2" xfId="25113" xr:uid="{80BFE04E-AA46-453F-B28A-CAEEA181DAFB}"/>
    <cellStyle name="Normal 3 31 14 2 2" xfId="25114" xr:uid="{E9C36FA7-2C6C-478A-8E87-6AF4071F3052}"/>
    <cellStyle name="Normal 3 31 14 2 3" xfId="25115" xr:uid="{DD213617-5B8A-46C1-8C69-823D6DE99CAD}"/>
    <cellStyle name="Normal 3 31 14 3" xfId="25116" xr:uid="{6EEB70FE-49BD-47B6-9907-025FA7B1C498}"/>
    <cellStyle name="Normal 3 31 14 3 2" xfId="25117" xr:uid="{461D5B64-DF1A-442D-A88B-DE1EE73797D9}"/>
    <cellStyle name="Normal 3 31 14 3 3" xfId="25118" xr:uid="{ADAA34E2-321D-4FE0-B993-2507967DA681}"/>
    <cellStyle name="Normal 3 31 14 4" xfId="25119" xr:uid="{D10EB92B-BFFF-48E5-82D4-ECCCB951B994}"/>
    <cellStyle name="Normal 3 31 14 5" xfId="25120" xr:uid="{BD1ED384-1E67-4579-9AB8-5F626E820A6C}"/>
    <cellStyle name="Normal 3 31 15" xfId="25121" xr:uid="{2A0B0539-EA1F-4154-A33F-797C7D03AA00}"/>
    <cellStyle name="Normal 3 31 15 2" xfId="25122" xr:uid="{68B5290A-43E5-4C97-BAA0-61A65AC9B9ED}"/>
    <cellStyle name="Normal 3 31 15 2 2" xfId="25123" xr:uid="{D1321B6E-4A7E-48A6-8001-1BBD5FE39AE3}"/>
    <cellStyle name="Normal 3 31 15 2 3" xfId="25124" xr:uid="{140CDF6A-94DC-4B15-9E36-BCF7C7D98F7C}"/>
    <cellStyle name="Normal 3 31 15 3" xfId="25125" xr:uid="{1B863135-B5BE-492B-B13D-76FB63523B5F}"/>
    <cellStyle name="Normal 3 31 15 3 2" xfId="25126" xr:uid="{4C562CA9-DEEC-4B39-917A-9400FF3231E4}"/>
    <cellStyle name="Normal 3 31 15 3 3" xfId="25127" xr:uid="{373B418F-7687-4E2D-8A7C-75826AE2B756}"/>
    <cellStyle name="Normal 3 31 15 4" xfId="25128" xr:uid="{5F799581-250B-4159-A602-8F555D8C89E6}"/>
    <cellStyle name="Normal 3 31 15 5" xfId="25129" xr:uid="{E83DA871-E437-4B35-9D94-7099162121A5}"/>
    <cellStyle name="Normal 3 31 16" xfId="25130" xr:uid="{39085CC6-D08D-445A-B738-E05C17766BE5}"/>
    <cellStyle name="Normal 3 31 16 2" xfId="25131" xr:uid="{314B301A-51DF-4622-A815-8D73D8B400E9}"/>
    <cellStyle name="Normal 3 31 16 2 2" xfId="25132" xr:uid="{E74C8F77-392E-4642-9BEB-1087ACA7E270}"/>
    <cellStyle name="Normal 3 31 16 2 3" xfId="25133" xr:uid="{B8895395-6F62-4C57-A88C-3DE0E6AB32F1}"/>
    <cellStyle name="Normal 3 31 16 3" xfId="25134" xr:uid="{733F64AD-0F59-4EFE-B20D-4C05C40B010D}"/>
    <cellStyle name="Normal 3 31 16 3 2" xfId="25135" xr:uid="{DB990FEB-C33E-49F7-A053-EC8016CDCB79}"/>
    <cellStyle name="Normal 3 31 16 3 3" xfId="25136" xr:uid="{8F6A1A20-1470-4DB6-8F38-8669BD29FC80}"/>
    <cellStyle name="Normal 3 31 16 4" xfId="25137" xr:uid="{0E2C7789-18C1-4D85-B896-0A17145FB2C2}"/>
    <cellStyle name="Normal 3 31 16 5" xfId="25138" xr:uid="{FD24DC5D-C64B-464E-9313-2307925DD9BF}"/>
    <cellStyle name="Normal 3 31 17" xfId="25139" xr:uid="{BDDF9A60-5D4C-4F6A-A1A9-A9C8521CB7AF}"/>
    <cellStyle name="Normal 3 31 17 2" xfId="25140" xr:uid="{7746BCF7-5BED-469F-8146-A60F9CDEC7D1}"/>
    <cellStyle name="Normal 3 31 17 2 2" xfId="25141" xr:uid="{29FD73B1-BE83-4843-8C01-64328384CA65}"/>
    <cellStyle name="Normal 3 31 17 2 3" xfId="25142" xr:uid="{E47D9449-D2CD-4396-ABC7-4786DCCF2192}"/>
    <cellStyle name="Normal 3 31 17 3" xfId="25143" xr:uid="{583180EB-BC4A-4F9A-A7F9-6D0F764E4F55}"/>
    <cellStyle name="Normal 3 31 17 3 2" xfId="25144" xr:uid="{2BE5AC27-1E80-4A32-8A09-98E97404242A}"/>
    <cellStyle name="Normal 3 31 17 3 3" xfId="25145" xr:uid="{7FB714CA-A0C2-4354-A123-E2D1DF22D649}"/>
    <cellStyle name="Normal 3 31 17 4" xfId="25146" xr:uid="{FE56C250-5BE0-430E-AF97-175590D93472}"/>
    <cellStyle name="Normal 3 31 17 5" xfId="25147" xr:uid="{67880B02-E613-4CA8-9CCE-14F433267419}"/>
    <cellStyle name="Normal 3 31 18" xfId="25148" xr:uid="{A60E0CA1-EFAD-4C55-98A0-837519AA65E1}"/>
    <cellStyle name="Normal 3 31 18 2" xfId="25149" xr:uid="{5221BA0F-F9C7-43EB-B437-28F7BF2096B0}"/>
    <cellStyle name="Normal 3 31 18 2 2" xfId="25150" xr:uid="{06766F92-0BB8-4339-A840-C97721B840FB}"/>
    <cellStyle name="Normal 3 31 18 2 3" xfId="25151" xr:uid="{D3739891-9AE0-49BD-A065-CF80039CAE5A}"/>
    <cellStyle name="Normal 3 31 18 3" xfId="25152" xr:uid="{D31AD802-775A-4C63-AB94-196E812B1590}"/>
    <cellStyle name="Normal 3 31 18 3 2" xfId="25153" xr:uid="{BBBF39BF-0D88-4F59-853A-0231D4DD8510}"/>
    <cellStyle name="Normal 3 31 18 3 3" xfId="25154" xr:uid="{7EC5B13E-8E7D-4821-9602-F72F013ABB27}"/>
    <cellStyle name="Normal 3 31 18 4" xfId="25155" xr:uid="{1980B671-A102-47A7-AF02-4566B001D330}"/>
    <cellStyle name="Normal 3 31 18 5" xfId="25156" xr:uid="{0648CFAE-968A-4560-A17C-6B1196E33BDF}"/>
    <cellStyle name="Normal 3 31 19" xfId="25157" xr:uid="{6B73E4EF-BFFA-4455-BEBD-2D39F8909055}"/>
    <cellStyle name="Normal 3 31 19 2" xfId="25158" xr:uid="{40EC7DBB-6F78-4292-8A98-6BABB1B47960}"/>
    <cellStyle name="Normal 3 31 19 2 2" xfId="25159" xr:uid="{4DE4557C-2399-430C-9669-171506A73206}"/>
    <cellStyle name="Normal 3 31 19 2 3" xfId="25160" xr:uid="{702CFB51-8D09-4D5A-A7E8-5A152F03AFD8}"/>
    <cellStyle name="Normal 3 31 19 3" xfId="25161" xr:uid="{335D8ADD-4976-444D-92F0-9DEDBAB8F0CE}"/>
    <cellStyle name="Normal 3 31 19 3 2" xfId="25162" xr:uid="{22BB0FB3-2C53-494E-9D07-FA597564B3A2}"/>
    <cellStyle name="Normal 3 31 19 3 3" xfId="25163" xr:uid="{65C06E1C-B5AA-427A-940A-9C7AB5A3DF58}"/>
    <cellStyle name="Normal 3 31 19 4" xfId="25164" xr:uid="{0526A292-03D5-4448-BAA4-16F90FC882AA}"/>
    <cellStyle name="Normal 3 31 19 5" xfId="25165" xr:uid="{437E39E5-616A-45D7-860A-22A95B45D633}"/>
    <cellStyle name="Normal 3 31 2" xfId="25166" xr:uid="{E89827A0-EF85-4813-B86F-F7ABE7F750D8}"/>
    <cellStyle name="Normal 3 31 2 2" xfId="25167" xr:uid="{6FF65C35-A64B-43A6-9BBC-34BD0B29995A}"/>
    <cellStyle name="Normal 3 31 2 2 2" xfId="25168" xr:uid="{41FB439E-3086-4347-9713-20FB5A54BC16}"/>
    <cellStyle name="Normal 3 31 2 2 3" xfId="25169" xr:uid="{E89BD66D-8571-4D03-8A98-1011C3EB6EAF}"/>
    <cellStyle name="Normal 3 31 2 3" xfId="25170" xr:uid="{D3CF173D-7665-4F7E-B8C2-26733949E8D7}"/>
    <cellStyle name="Normal 3 31 2 3 2" xfId="25171" xr:uid="{C74DAD1A-30D0-4F7E-954B-7B1A9003F691}"/>
    <cellStyle name="Normal 3 31 2 3 3" xfId="25172" xr:uid="{F8E91DEF-9131-4649-8F40-706760B54114}"/>
    <cellStyle name="Normal 3 31 2 4" xfId="25173" xr:uid="{986B59FF-220A-4AE5-AB27-87CA04AAEDC3}"/>
    <cellStyle name="Normal 3 31 2 5" xfId="25174" xr:uid="{06506B9E-6086-4058-8B3A-A23556664ADC}"/>
    <cellStyle name="Normal 3 31 20" xfId="25175" xr:uid="{448AE1EA-B3FE-4F3E-B040-4289AA9DCA52}"/>
    <cellStyle name="Normal 3 31 20 2" xfId="25176" xr:uid="{723AA18E-1849-40DB-966F-7672BF07BA75}"/>
    <cellStyle name="Normal 3 31 20 2 2" xfId="25177" xr:uid="{153C2565-84C3-4063-B533-3633B3B9EA69}"/>
    <cellStyle name="Normal 3 31 20 2 3" xfId="25178" xr:uid="{7A5660D8-71E7-40A3-B755-A605693D5D96}"/>
    <cellStyle name="Normal 3 31 20 3" xfId="25179" xr:uid="{8788241A-2097-42C6-A6A7-147CB3180213}"/>
    <cellStyle name="Normal 3 31 20 3 2" xfId="25180" xr:uid="{D782D109-18DF-45E2-9BFA-DD6534D79C30}"/>
    <cellStyle name="Normal 3 31 20 3 3" xfId="25181" xr:uid="{2309281A-DC5E-4E0B-98B3-75C1D48F49A8}"/>
    <cellStyle name="Normal 3 31 20 4" xfId="25182" xr:uid="{55E632AF-C0ED-46EA-8335-5FCC09180889}"/>
    <cellStyle name="Normal 3 31 20 5" xfId="25183" xr:uid="{91C2F6E5-FBCD-46AA-ACB7-AB5080A093ED}"/>
    <cellStyle name="Normal 3 31 21" xfId="25184" xr:uid="{55F772BE-7C4A-435F-856E-3BFEA46BC67C}"/>
    <cellStyle name="Normal 3 31 21 2" xfId="25185" xr:uid="{99000BCB-DC2E-4EB2-BE08-04CD896A8D14}"/>
    <cellStyle name="Normal 3 31 21 2 2" xfId="25186" xr:uid="{0B88094E-59A2-4294-AC9C-90F25FFC40C7}"/>
    <cellStyle name="Normal 3 31 21 2 3" xfId="25187" xr:uid="{AD804F71-FA88-4985-A03B-28ACF6FAB8A0}"/>
    <cellStyle name="Normal 3 31 21 3" xfId="25188" xr:uid="{D45A1CB7-3041-4E4D-84DF-CFD38341E56E}"/>
    <cellStyle name="Normal 3 31 21 3 2" xfId="25189" xr:uid="{734B4D57-752A-4832-BABC-66605F184062}"/>
    <cellStyle name="Normal 3 31 21 3 3" xfId="25190" xr:uid="{EEB44D57-05F8-4988-9346-FA8569D5DA08}"/>
    <cellStyle name="Normal 3 31 21 4" xfId="25191" xr:uid="{8DC01FC8-2D3A-4E23-91FC-FEFEF7982E23}"/>
    <cellStyle name="Normal 3 31 21 5" xfId="25192" xr:uid="{21DE18E6-AA49-4022-9B62-271756B5DA77}"/>
    <cellStyle name="Normal 3 31 22" xfId="25193" xr:uid="{20FF67CF-6256-4886-82D3-B972D42F661C}"/>
    <cellStyle name="Normal 3 31 22 2" xfId="25194" xr:uid="{140C3F15-1CC1-4A4C-B264-AEF57CC3E22F}"/>
    <cellStyle name="Normal 3 31 22 2 2" xfId="25195" xr:uid="{C84D1EE2-EC42-4776-BAEF-891CB6EEB50E}"/>
    <cellStyle name="Normal 3 31 22 2 3" xfId="25196" xr:uid="{CC0B8521-7E23-4FA8-B9DA-0E1C2604158D}"/>
    <cellStyle name="Normal 3 31 22 3" xfId="25197" xr:uid="{816119A9-7033-4896-885C-208F9FDD8F1A}"/>
    <cellStyle name="Normal 3 31 22 3 2" xfId="25198" xr:uid="{8AB84038-CC07-410E-A022-16C0BD3CC724}"/>
    <cellStyle name="Normal 3 31 22 3 3" xfId="25199" xr:uid="{7AFF1459-1A82-4F44-AE28-BB078C5417C2}"/>
    <cellStyle name="Normal 3 31 22 4" xfId="25200" xr:uid="{C1B2128D-BB81-4EB7-99F1-44AC548D73F3}"/>
    <cellStyle name="Normal 3 31 22 5" xfId="25201" xr:uid="{C0D660DB-80E1-4C50-97D4-F8EC25D9FD07}"/>
    <cellStyle name="Normal 3 31 23" xfId="25202" xr:uid="{5F9C1E4A-A4BF-4FF8-8179-9C4045D64F03}"/>
    <cellStyle name="Normal 3 31 23 2" xfId="25203" xr:uid="{DFFCCAE5-6F7E-4535-9C12-7329646E8EC1}"/>
    <cellStyle name="Normal 3 31 23 2 2" xfId="25204" xr:uid="{9A633D36-C823-4DD7-B8E8-B3A531F084DF}"/>
    <cellStyle name="Normal 3 31 23 2 3" xfId="25205" xr:uid="{957E5242-3564-4C74-8572-ECF6A39D6773}"/>
    <cellStyle name="Normal 3 31 23 3" xfId="25206" xr:uid="{A392A0F1-D9AB-4277-9B70-6D00C2FB8A43}"/>
    <cellStyle name="Normal 3 31 23 3 2" xfId="25207" xr:uid="{ECBF5968-F0DE-4DFC-A7BC-C0C2D2664448}"/>
    <cellStyle name="Normal 3 31 23 3 3" xfId="25208" xr:uid="{3F3FAF82-657F-4682-B2D7-485EE6833A0A}"/>
    <cellStyle name="Normal 3 31 23 4" xfId="25209" xr:uid="{56786CDF-A230-4F8D-876C-EA8807E5DEF1}"/>
    <cellStyle name="Normal 3 31 23 5" xfId="25210" xr:uid="{1E505FB9-1A1C-4EF3-BC18-9D4CF6F20315}"/>
    <cellStyle name="Normal 3 31 24" xfId="25211" xr:uid="{FD16AC23-19F2-4711-9EF5-D13D5F09C749}"/>
    <cellStyle name="Normal 3 31 24 2" xfId="25212" xr:uid="{21B3A180-2E48-43D6-9DE8-94225AC6F614}"/>
    <cellStyle name="Normal 3 31 24 3" xfId="25213" xr:uid="{D21276FA-0C8F-4D44-AE8D-936C76E96067}"/>
    <cellStyle name="Normal 3 31 25" xfId="25214" xr:uid="{F897F387-53CE-4348-9E50-6EBF9F0DD31B}"/>
    <cellStyle name="Normal 3 31 25 2" xfId="25215" xr:uid="{59090686-A18F-4F21-A0B5-D249B5702924}"/>
    <cellStyle name="Normal 3 31 25 3" xfId="25216" xr:uid="{2A03323C-ADFF-442E-B203-2F370646E7CD}"/>
    <cellStyle name="Normal 3 31 26" xfId="25217" xr:uid="{C30BA3A3-657F-4B5B-B641-5355CF84A59C}"/>
    <cellStyle name="Normal 3 31 27" xfId="25218" xr:uid="{E09F0C24-6FED-44C0-8593-E1DA4C479B30}"/>
    <cellStyle name="Normal 3 31 3" xfId="25219" xr:uid="{A74C6351-1EE1-4474-8B2A-B34AA4F6D671}"/>
    <cellStyle name="Normal 3 31 3 2" xfId="25220" xr:uid="{55669A02-4B10-415D-9CD8-196557EA2B43}"/>
    <cellStyle name="Normal 3 31 3 2 2" xfId="25221" xr:uid="{A63F0806-ECBF-4B69-A10E-EC898532A640}"/>
    <cellStyle name="Normal 3 31 3 2 3" xfId="25222" xr:uid="{4FF1CF5A-9B35-464A-B9CE-9BBD93B47668}"/>
    <cellStyle name="Normal 3 31 3 3" xfId="25223" xr:uid="{88F90F4D-E060-46BE-91E7-520F3F445A61}"/>
    <cellStyle name="Normal 3 31 3 3 2" xfId="25224" xr:uid="{1FF620EF-C960-411D-94FA-603D260946BA}"/>
    <cellStyle name="Normal 3 31 3 3 3" xfId="25225" xr:uid="{94B6E77E-F8BF-4455-B277-0B415294940E}"/>
    <cellStyle name="Normal 3 31 3 4" xfId="25226" xr:uid="{D10777C5-000A-45B3-860F-747214A2E73D}"/>
    <cellStyle name="Normal 3 31 3 5" xfId="25227" xr:uid="{47AB1489-3A00-4204-A599-3691610DA9F1}"/>
    <cellStyle name="Normal 3 31 4" xfId="25228" xr:uid="{A63E6699-F058-428F-9D15-8712EC290C75}"/>
    <cellStyle name="Normal 3 31 4 2" xfId="25229" xr:uid="{A36CBE1F-984E-43CB-BD0C-E62C0AC5F393}"/>
    <cellStyle name="Normal 3 31 4 2 2" xfId="25230" xr:uid="{25023280-D419-41D8-B449-20A53508AAEE}"/>
    <cellStyle name="Normal 3 31 4 2 3" xfId="25231" xr:uid="{CB59EF7E-D912-4C5C-B4D2-0EC16CA4343E}"/>
    <cellStyle name="Normal 3 31 4 3" xfId="25232" xr:uid="{ADAA4169-3794-401F-A331-71C97D00E000}"/>
    <cellStyle name="Normal 3 31 4 3 2" xfId="25233" xr:uid="{B570809D-C979-4EE3-8039-96D5FF16633A}"/>
    <cellStyle name="Normal 3 31 4 3 3" xfId="25234" xr:uid="{11E104A4-B2AF-4870-AAA5-6A3B71413998}"/>
    <cellStyle name="Normal 3 31 4 4" xfId="25235" xr:uid="{5727B0CE-C7E9-4F94-9C64-A36A237FE2FF}"/>
    <cellStyle name="Normal 3 31 4 5" xfId="25236" xr:uid="{8F158C51-D37B-4EBE-8646-584BEE26A772}"/>
    <cellStyle name="Normal 3 31 5" xfId="25237" xr:uid="{6B422710-77D0-41D0-B506-979D32F15919}"/>
    <cellStyle name="Normal 3 31 5 2" xfId="25238" xr:uid="{174567F7-7E41-4AE0-8A7B-9B64B149C2A2}"/>
    <cellStyle name="Normal 3 31 5 2 2" xfId="25239" xr:uid="{05C590DD-DFA0-4732-9552-CB703B8F445C}"/>
    <cellStyle name="Normal 3 31 5 2 3" xfId="25240" xr:uid="{13B0BB9E-2838-427F-B348-6D6034528B8A}"/>
    <cellStyle name="Normal 3 31 5 3" xfId="25241" xr:uid="{CC33464B-B790-45C6-B03B-21C1FC761F5A}"/>
    <cellStyle name="Normal 3 31 5 3 2" xfId="25242" xr:uid="{40247B4A-0A7F-4EFA-8552-B4E1F2247B6B}"/>
    <cellStyle name="Normal 3 31 5 3 3" xfId="25243" xr:uid="{0CC093DE-1452-40F1-9C86-483C1814AFAD}"/>
    <cellStyle name="Normal 3 31 5 4" xfId="25244" xr:uid="{509C09AC-E21A-4CB8-9135-8DCC01948382}"/>
    <cellStyle name="Normal 3 31 5 5" xfId="25245" xr:uid="{8661B34F-D464-494A-92A7-31D0245E93B0}"/>
    <cellStyle name="Normal 3 31 6" xfId="25246" xr:uid="{91F8327F-19F3-47C1-8DDA-8BDB188362BD}"/>
    <cellStyle name="Normal 3 31 6 2" xfId="25247" xr:uid="{192772FA-36EB-40EE-9C7C-9D472DDF6A73}"/>
    <cellStyle name="Normal 3 31 6 2 2" xfId="25248" xr:uid="{DD08801A-1B24-44F0-AAF3-D215932A840C}"/>
    <cellStyle name="Normal 3 31 6 2 3" xfId="25249" xr:uid="{0CF3BA5A-D145-4EBD-BDB6-6CDBD07B4EF7}"/>
    <cellStyle name="Normal 3 31 6 3" xfId="25250" xr:uid="{FA329D39-F93A-423B-9F26-4A41829BEBD6}"/>
    <cellStyle name="Normal 3 31 6 3 2" xfId="25251" xr:uid="{2391441C-06BC-4C54-9968-620D2D2EEBA0}"/>
    <cellStyle name="Normal 3 31 6 3 3" xfId="25252" xr:uid="{5A25A4EF-BB32-4547-9733-4CED69B6E315}"/>
    <cellStyle name="Normal 3 31 6 4" xfId="25253" xr:uid="{835D019D-771D-48CF-BE32-CC99763DA5F4}"/>
    <cellStyle name="Normal 3 31 6 5" xfId="25254" xr:uid="{AFEE2158-E0EB-4D93-B679-9962AE31219B}"/>
    <cellStyle name="Normal 3 31 7" xfId="25255" xr:uid="{AD200BE0-0019-4593-9D7E-7679B9479625}"/>
    <cellStyle name="Normal 3 31 7 2" xfId="25256" xr:uid="{C1864166-600A-47B0-B164-8F121B0FC74F}"/>
    <cellStyle name="Normal 3 31 7 2 2" xfId="25257" xr:uid="{B24D2887-37C0-479A-B7A9-98EA44B21DF1}"/>
    <cellStyle name="Normal 3 31 7 2 3" xfId="25258" xr:uid="{C21BC98F-BA73-45B4-9286-3660DA0B12FF}"/>
    <cellStyle name="Normal 3 31 7 3" xfId="25259" xr:uid="{5B424938-0337-4811-A334-F5D033E7EE07}"/>
    <cellStyle name="Normal 3 31 7 3 2" xfId="25260" xr:uid="{1ABF6A74-47D8-4C18-BB4D-033E22ED2901}"/>
    <cellStyle name="Normal 3 31 7 3 3" xfId="25261" xr:uid="{A55074FF-0363-46EE-9357-7AAACD636669}"/>
    <cellStyle name="Normal 3 31 7 4" xfId="25262" xr:uid="{547B6D9E-2493-462A-A6BD-4F5298DCFC82}"/>
    <cellStyle name="Normal 3 31 7 5" xfId="25263" xr:uid="{4E5681B5-C4CB-4A57-AD07-EFFC26F21185}"/>
    <cellStyle name="Normal 3 31 8" xfId="25264" xr:uid="{85EFF434-715F-4936-9E48-4FDEE9198F5D}"/>
    <cellStyle name="Normal 3 31 8 2" xfId="25265" xr:uid="{B9EB6534-71C8-4F1F-B830-AAE3E3DBC4B7}"/>
    <cellStyle name="Normal 3 31 8 2 2" xfId="25266" xr:uid="{7FAD3C64-173D-4E26-95B0-30D30726702B}"/>
    <cellStyle name="Normal 3 31 8 2 3" xfId="25267" xr:uid="{862441B5-2E98-4C87-B86F-1621E03131BF}"/>
    <cellStyle name="Normal 3 31 8 3" xfId="25268" xr:uid="{E6FD1745-1E6A-4F2E-B74B-CD6086D59F6D}"/>
    <cellStyle name="Normal 3 31 8 3 2" xfId="25269" xr:uid="{BBC22C3E-CFE9-4CF0-BDEF-D1F00C7E019F}"/>
    <cellStyle name="Normal 3 31 8 3 3" xfId="25270" xr:uid="{0BAE1E95-7C02-4DBA-8391-8A6A5B04CD52}"/>
    <cellStyle name="Normal 3 31 8 4" xfId="25271" xr:uid="{C614AEEE-C3FD-4F86-8830-9468124AA854}"/>
    <cellStyle name="Normal 3 31 8 5" xfId="25272" xr:uid="{386FD8EC-87BE-404C-9E75-231BA1E5DB35}"/>
    <cellStyle name="Normal 3 31 9" xfId="25273" xr:uid="{7A838710-708F-4310-8D84-5FB679868417}"/>
    <cellStyle name="Normal 3 31 9 2" xfId="25274" xr:uid="{4730B0B4-ED7E-432C-A74F-18079133239D}"/>
    <cellStyle name="Normal 3 31 9 2 2" xfId="25275" xr:uid="{036CB45F-5870-45E4-9E11-2AA19EE7887F}"/>
    <cellStyle name="Normal 3 31 9 2 3" xfId="25276" xr:uid="{99F76290-3E86-4DCD-8839-B6331A43D1F8}"/>
    <cellStyle name="Normal 3 31 9 3" xfId="25277" xr:uid="{317C9074-6806-460A-9B0D-88DF16DBCB33}"/>
    <cellStyle name="Normal 3 31 9 3 2" xfId="25278" xr:uid="{04AB1A0F-6E76-4FE2-93B7-DC774F012DBF}"/>
    <cellStyle name="Normal 3 31 9 3 3" xfId="25279" xr:uid="{E4D3D0D8-3A9F-484B-823E-403BCC9138A2}"/>
    <cellStyle name="Normal 3 31 9 4" xfId="25280" xr:uid="{276837C6-E1D3-4390-8DC3-A108FD29339C}"/>
    <cellStyle name="Normal 3 31 9 5" xfId="25281" xr:uid="{6BAE99FE-4CE9-4723-8879-D880F283C1B1}"/>
    <cellStyle name="Normal 3 32" xfId="25282" xr:uid="{D283A199-C7DC-4493-97A4-5ECD47BF8EB2}"/>
    <cellStyle name="Normal 3 32 10" xfId="25283" xr:uid="{1ECF2DAA-16D9-4C58-B8D5-D76DFA0E3583}"/>
    <cellStyle name="Normal 3 32 10 2" xfId="25284" xr:uid="{DF77B085-2CB5-4D96-B9BD-2E188A90654E}"/>
    <cellStyle name="Normal 3 32 10 2 2" xfId="25285" xr:uid="{203ED4B5-1BEE-42FA-9455-7E118ABD2530}"/>
    <cellStyle name="Normal 3 32 10 2 3" xfId="25286" xr:uid="{A5904B15-1A5E-4F95-98D0-A54F31909D27}"/>
    <cellStyle name="Normal 3 32 10 3" xfId="25287" xr:uid="{588B2C2A-580B-413F-B253-6BB1B4255624}"/>
    <cellStyle name="Normal 3 32 10 3 2" xfId="25288" xr:uid="{F1976CAC-5318-49CB-9E10-62CE35240A79}"/>
    <cellStyle name="Normal 3 32 10 3 3" xfId="25289" xr:uid="{F2DB27C7-E1C1-42AC-8342-106DB6A81BEF}"/>
    <cellStyle name="Normal 3 32 10 4" xfId="25290" xr:uid="{65B40632-8892-4716-B213-CBFEC233AF84}"/>
    <cellStyle name="Normal 3 32 10 5" xfId="25291" xr:uid="{A25A63A6-74B9-410B-846F-E3D2B8FB999E}"/>
    <cellStyle name="Normal 3 32 11" xfId="25292" xr:uid="{1119DB26-8667-49D4-BD92-146C83C77BFE}"/>
    <cellStyle name="Normal 3 32 11 2" xfId="25293" xr:uid="{017871DD-DE16-4897-AD52-2A207D72B634}"/>
    <cellStyle name="Normal 3 32 11 2 2" xfId="25294" xr:uid="{B56C114B-9EF1-4393-96CC-BEE708BC3F8B}"/>
    <cellStyle name="Normal 3 32 11 2 3" xfId="25295" xr:uid="{3647C953-6963-4A73-831D-DDD5CBBAAF02}"/>
    <cellStyle name="Normal 3 32 11 3" xfId="25296" xr:uid="{766395F6-2010-4CDA-BAAE-86AA1CF16D24}"/>
    <cellStyle name="Normal 3 32 11 3 2" xfId="25297" xr:uid="{F9A93F1B-0E7D-4134-AB8B-78013788B5E7}"/>
    <cellStyle name="Normal 3 32 11 3 3" xfId="25298" xr:uid="{2E7097A0-14EB-4CAC-A219-05233859DCE7}"/>
    <cellStyle name="Normal 3 32 11 4" xfId="25299" xr:uid="{ECB7B2A2-2D51-4563-8430-C286B836C21C}"/>
    <cellStyle name="Normal 3 32 11 5" xfId="25300" xr:uid="{C60C2F5B-8579-43B9-816D-55F4BC8BD323}"/>
    <cellStyle name="Normal 3 32 12" xfId="25301" xr:uid="{2A629928-9FE6-4AC4-B55A-CE18F3B505F6}"/>
    <cellStyle name="Normal 3 32 12 2" xfId="25302" xr:uid="{85F18FA4-3BCA-4189-9D9A-64FB9D8FECEA}"/>
    <cellStyle name="Normal 3 32 12 2 2" xfId="25303" xr:uid="{1F46577B-34B9-4F3E-8FEA-DE83C9A3DEF5}"/>
    <cellStyle name="Normal 3 32 12 2 3" xfId="25304" xr:uid="{0C413434-C44D-46C9-BF21-D402BF56D13F}"/>
    <cellStyle name="Normal 3 32 12 3" xfId="25305" xr:uid="{DF7D4A9D-A249-4E78-8CD6-46C21EAF5BCF}"/>
    <cellStyle name="Normal 3 32 12 3 2" xfId="25306" xr:uid="{8CC40369-C5A3-4989-92D3-A0AB21745CC5}"/>
    <cellStyle name="Normal 3 32 12 3 3" xfId="25307" xr:uid="{1DFD0ACB-CCB0-4E52-890C-845A4141DA6A}"/>
    <cellStyle name="Normal 3 32 12 4" xfId="25308" xr:uid="{78F8CA7C-1675-4A54-81A3-A25D9A736671}"/>
    <cellStyle name="Normal 3 32 12 5" xfId="25309" xr:uid="{F7929870-099F-4224-8A28-D231A994ED91}"/>
    <cellStyle name="Normal 3 32 13" xfId="25310" xr:uid="{1999975B-69B2-4759-968D-0A46A56BE073}"/>
    <cellStyle name="Normal 3 32 13 2" xfId="25311" xr:uid="{93F4AEA2-1929-464B-916F-2AF2DA88E5D3}"/>
    <cellStyle name="Normal 3 32 13 2 2" xfId="25312" xr:uid="{42C2D679-2007-420F-A574-ECA9857E96C8}"/>
    <cellStyle name="Normal 3 32 13 2 3" xfId="25313" xr:uid="{3B15CA94-E771-46CA-A0E0-74E7C0FAAFCD}"/>
    <cellStyle name="Normal 3 32 13 3" xfId="25314" xr:uid="{0E9E07E6-0D46-420F-84C2-8559682F9576}"/>
    <cellStyle name="Normal 3 32 13 3 2" xfId="25315" xr:uid="{833F16F6-76B1-4026-A6A1-445B9BB861CA}"/>
    <cellStyle name="Normal 3 32 13 3 3" xfId="25316" xr:uid="{0F5EECDF-FB9C-4DAA-B92F-D79881696979}"/>
    <cellStyle name="Normal 3 32 13 4" xfId="25317" xr:uid="{65B0564F-07E1-4E8B-BDD8-6359054AAA27}"/>
    <cellStyle name="Normal 3 32 13 5" xfId="25318" xr:uid="{DD764BD8-A4AC-4D47-AE60-B159C7C062D1}"/>
    <cellStyle name="Normal 3 32 14" xfId="25319" xr:uid="{91086B3C-F51B-45EE-9856-13197FF6C4E5}"/>
    <cellStyle name="Normal 3 32 14 2" xfId="25320" xr:uid="{4606E941-08D0-4E2D-9E44-AF888B607D45}"/>
    <cellStyle name="Normal 3 32 14 2 2" xfId="25321" xr:uid="{5CF466E2-5AC1-4340-BC2E-7392CEBB9A1E}"/>
    <cellStyle name="Normal 3 32 14 2 3" xfId="25322" xr:uid="{13F73DF0-A3B0-4260-B8EE-C62D7E3E8BEF}"/>
    <cellStyle name="Normal 3 32 14 3" xfId="25323" xr:uid="{92DAC2D4-2E5F-4CFB-84D2-569A4976B427}"/>
    <cellStyle name="Normal 3 32 14 3 2" xfId="25324" xr:uid="{057B468D-89A9-460F-B031-D2293DE981EC}"/>
    <cellStyle name="Normal 3 32 14 3 3" xfId="25325" xr:uid="{4402BEED-5199-4874-93B4-37CB4A1A8901}"/>
    <cellStyle name="Normal 3 32 14 4" xfId="25326" xr:uid="{EB8FBBAB-74FF-4AA0-B85B-B16C0B76B247}"/>
    <cellStyle name="Normal 3 32 14 5" xfId="25327" xr:uid="{A0380B61-4000-44B6-BD83-8F5F366CD9F4}"/>
    <cellStyle name="Normal 3 32 15" xfId="25328" xr:uid="{090EC718-6152-42B6-AE82-804A0A6C7A2E}"/>
    <cellStyle name="Normal 3 32 15 2" xfId="25329" xr:uid="{80CE9170-E8A5-4000-BF0E-BB579B567EC8}"/>
    <cellStyle name="Normal 3 32 15 2 2" xfId="25330" xr:uid="{6413C7C8-E650-4398-8DE8-F8541394C8D9}"/>
    <cellStyle name="Normal 3 32 15 2 3" xfId="25331" xr:uid="{9F7BA4D0-F9DA-4DBC-B65E-2C50CF67933E}"/>
    <cellStyle name="Normal 3 32 15 3" xfId="25332" xr:uid="{D0F34110-417A-4EC1-A0BE-D75A31BD8EE8}"/>
    <cellStyle name="Normal 3 32 15 3 2" xfId="25333" xr:uid="{DB127DA5-70EE-4942-96EF-43E37B731CC6}"/>
    <cellStyle name="Normal 3 32 15 3 3" xfId="25334" xr:uid="{06ACE2EF-2CCD-4A38-8C9F-D29E5EAC7C50}"/>
    <cellStyle name="Normal 3 32 15 4" xfId="25335" xr:uid="{9017CA2B-AF11-4249-AB65-4F75E1D9B3F7}"/>
    <cellStyle name="Normal 3 32 15 5" xfId="25336" xr:uid="{FB06ED2F-A045-437C-BD17-AEB8FAC07F4D}"/>
    <cellStyle name="Normal 3 32 16" xfId="25337" xr:uid="{7BAB4192-2D67-4BDC-83B3-ED642B024E8C}"/>
    <cellStyle name="Normal 3 32 16 2" xfId="25338" xr:uid="{1FAC2099-A33E-4616-A1BD-AA2C62EA66FF}"/>
    <cellStyle name="Normal 3 32 16 2 2" xfId="25339" xr:uid="{E10F503D-77B0-416A-963F-9B55D1E0DC59}"/>
    <cellStyle name="Normal 3 32 16 2 3" xfId="25340" xr:uid="{44234482-8D17-4610-B103-69388B33CF71}"/>
    <cellStyle name="Normal 3 32 16 3" xfId="25341" xr:uid="{91AEB93F-39E9-4BBC-B225-C4580F9BC7E8}"/>
    <cellStyle name="Normal 3 32 16 3 2" xfId="25342" xr:uid="{D35EB82C-61E7-4069-879D-046E3DF5E7D9}"/>
    <cellStyle name="Normal 3 32 16 3 3" xfId="25343" xr:uid="{6EBB4444-E25F-406D-BEE9-1307F7362F46}"/>
    <cellStyle name="Normal 3 32 16 4" xfId="25344" xr:uid="{F462CF1C-2E05-43A4-B83D-752178671B30}"/>
    <cellStyle name="Normal 3 32 16 5" xfId="25345" xr:uid="{F484A510-EFDD-4EF6-AD7A-80D39D588E8D}"/>
    <cellStyle name="Normal 3 32 17" xfId="25346" xr:uid="{4E490CF0-E752-4B92-B1E8-5960ABDC7D65}"/>
    <cellStyle name="Normal 3 32 17 2" xfId="25347" xr:uid="{B9D6A550-280F-4FBC-9F24-176BF787C120}"/>
    <cellStyle name="Normal 3 32 17 2 2" xfId="25348" xr:uid="{789C1A89-A179-4916-8F48-D35684D2EEA5}"/>
    <cellStyle name="Normal 3 32 17 2 3" xfId="25349" xr:uid="{A04A3E37-5036-4916-AE2A-5704EFB7FC89}"/>
    <cellStyle name="Normal 3 32 17 3" xfId="25350" xr:uid="{D83897C2-7215-4EFE-BBA7-13762F412039}"/>
    <cellStyle name="Normal 3 32 17 3 2" xfId="25351" xr:uid="{33EECB9D-5C23-4AB5-8191-CC3D701BE274}"/>
    <cellStyle name="Normal 3 32 17 3 3" xfId="25352" xr:uid="{8AABAA9A-FD98-482F-8978-8F00E7E15277}"/>
    <cellStyle name="Normal 3 32 17 4" xfId="25353" xr:uid="{9F6C6926-2B88-4FD3-AC96-E15F145392FC}"/>
    <cellStyle name="Normal 3 32 17 5" xfId="25354" xr:uid="{25123E9B-788D-493D-B0C4-8851D7485C9B}"/>
    <cellStyle name="Normal 3 32 18" xfId="25355" xr:uid="{748FF230-A634-4289-94CA-B18C77B0CD1A}"/>
    <cellStyle name="Normal 3 32 18 2" xfId="25356" xr:uid="{15EB0496-4CE2-4008-8B2D-988EDCFB9FD6}"/>
    <cellStyle name="Normal 3 32 18 2 2" xfId="25357" xr:uid="{CC7A8194-5A02-4C74-B658-AA6EFB778FD6}"/>
    <cellStyle name="Normal 3 32 18 2 3" xfId="25358" xr:uid="{26099CD5-8452-4481-902D-8318CE3ACD1A}"/>
    <cellStyle name="Normal 3 32 18 3" xfId="25359" xr:uid="{702F5EF2-5FBF-41DA-B80B-C92EB6257EED}"/>
    <cellStyle name="Normal 3 32 18 3 2" xfId="25360" xr:uid="{B2ADDC58-7000-47D0-B800-B551E68445CD}"/>
    <cellStyle name="Normal 3 32 18 3 3" xfId="25361" xr:uid="{86ECCA31-C6F6-406D-AC74-E8D58519C8D7}"/>
    <cellStyle name="Normal 3 32 18 4" xfId="25362" xr:uid="{9A99DDC6-2718-4B0D-AAA7-377911D2D7A2}"/>
    <cellStyle name="Normal 3 32 18 5" xfId="25363" xr:uid="{EA844E77-6BA3-4F6F-BFE2-0CA5799FBF7E}"/>
    <cellStyle name="Normal 3 32 19" xfId="25364" xr:uid="{69E7582A-EA8B-4ECE-A8E6-3F1609B6FB63}"/>
    <cellStyle name="Normal 3 32 19 2" xfId="25365" xr:uid="{B2F420B3-F73D-42EB-9731-9B55B7E2A431}"/>
    <cellStyle name="Normal 3 32 19 2 2" xfId="25366" xr:uid="{ABC364E8-B24D-48DD-B789-AFA341193223}"/>
    <cellStyle name="Normal 3 32 19 2 3" xfId="25367" xr:uid="{6CAF1701-B22A-4A7C-897B-E9E5565F7103}"/>
    <cellStyle name="Normal 3 32 19 3" xfId="25368" xr:uid="{310AB509-75FE-45D2-B667-EDB38EA8083A}"/>
    <cellStyle name="Normal 3 32 19 3 2" xfId="25369" xr:uid="{87CC0F79-D64E-4AB4-AC80-1A3C969DFC45}"/>
    <cellStyle name="Normal 3 32 19 3 3" xfId="25370" xr:uid="{6F378086-DBC1-46B9-8EBA-5CC5EAF28F9C}"/>
    <cellStyle name="Normal 3 32 19 4" xfId="25371" xr:uid="{5F45B38F-DE0C-40F7-8B98-185BAEED0C34}"/>
    <cellStyle name="Normal 3 32 19 5" xfId="25372" xr:uid="{1C91E129-7539-4203-9A84-EEE1CF4D5E2C}"/>
    <cellStyle name="Normal 3 32 2" xfId="25373" xr:uid="{B7F95E3E-8573-4777-8667-935D9A2B0624}"/>
    <cellStyle name="Normal 3 32 2 2" xfId="25374" xr:uid="{96532371-883A-47A7-8217-6375206AB48C}"/>
    <cellStyle name="Normal 3 32 2 2 2" xfId="25375" xr:uid="{210B9ABE-856C-4BC5-94A7-2A212CE285AB}"/>
    <cellStyle name="Normal 3 32 2 2 3" xfId="25376" xr:uid="{8BF06DD8-CBF6-468C-86F1-1FE62D966B49}"/>
    <cellStyle name="Normal 3 32 2 3" xfId="25377" xr:uid="{5904A3B5-8079-49FA-86C8-E0C77688B34B}"/>
    <cellStyle name="Normal 3 32 2 3 2" xfId="25378" xr:uid="{3116A907-5C11-4D12-9FAA-408311399138}"/>
    <cellStyle name="Normal 3 32 2 3 3" xfId="25379" xr:uid="{8C9F3035-85AF-4FCF-96C7-F8973BC75A84}"/>
    <cellStyle name="Normal 3 32 2 4" xfId="25380" xr:uid="{5F10C389-B170-4B69-8B84-93CEE54AD777}"/>
    <cellStyle name="Normal 3 32 2 5" xfId="25381" xr:uid="{B6562E00-46D1-4825-9A13-9FC06B0080C7}"/>
    <cellStyle name="Normal 3 32 20" xfId="25382" xr:uid="{B7296F35-E2A6-4407-AF58-BE02BE9BA044}"/>
    <cellStyle name="Normal 3 32 20 2" xfId="25383" xr:uid="{2A0D299E-F8F6-4B47-8D9D-A20A051B6826}"/>
    <cellStyle name="Normal 3 32 20 2 2" xfId="25384" xr:uid="{DE66C9E7-C952-49DF-BC49-F81C5F5FE733}"/>
    <cellStyle name="Normal 3 32 20 2 3" xfId="25385" xr:uid="{40B20122-0F54-4967-9153-099DFEAB0E67}"/>
    <cellStyle name="Normal 3 32 20 3" xfId="25386" xr:uid="{DD95AF11-3924-4110-A8DD-3EF60822BC42}"/>
    <cellStyle name="Normal 3 32 20 3 2" xfId="25387" xr:uid="{6446EEB4-944C-4C1E-867D-DBD8984E9DB4}"/>
    <cellStyle name="Normal 3 32 20 3 3" xfId="25388" xr:uid="{F7EF6FD3-3CB1-403F-A710-5F68451CA0CC}"/>
    <cellStyle name="Normal 3 32 20 4" xfId="25389" xr:uid="{B47A1CE4-9CFD-4AC8-ACB3-A819A0FAE3D6}"/>
    <cellStyle name="Normal 3 32 20 5" xfId="25390" xr:uid="{4C428FCB-4275-4B21-B357-5E9888B067DC}"/>
    <cellStyle name="Normal 3 32 21" xfId="25391" xr:uid="{5659CA1E-E1F2-4A32-8FFD-18A7F3AE8A5E}"/>
    <cellStyle name="Normal 3 32 21 2" xfId="25392" xr:uid="{244E06FD-DB5D-42CA-88FF-28DDEC5D1E76}"/>
    <cellStyle name="Normal 3 32 21 2 2" xfId="25393" xr:uid="{4A2C7F9E-AEE7-4F2A-ADD1-CFDB077DDEFA}"/>
    <cellStyle name="Normal 3 32 21 2 3" xfId="25394" xr:uid="{3C838956-EAE6-45B0-B3C0-CCEE7AD2617D}"/>
    <cellStyle name="Normal 3 32 21 3" xfId="25395" xr:uid="{D6DF04BC-D7A9-4E09-98A4-5329F535A1B9}"/>
    <cellStyle name="Normal 3 32 21 3 2" xfId="25396" xr:uid="{9CBF2B9F-CBAF-42F0-8AAC-A137C4FFE784}"/>
    <cellStyle name="Normal 3 32 21 3 3" xfId="25397" xr:uid="{69D069BE-6A81-490B-8AA4-4AFCEB248D45}"/>
    <cellStyle name="Normal 3 32 21 4" xfId="25398" xr:uid="{05BEE661-9103-4A63-AE01-74E95D893B1F}"/>
    <cellStyle name="Normal 3 32 21 5" xfId="25399" xr:uid="{9DAE80C8-21FC-4F9B-8054-5B617958396F}"/>
    <cellStyle name="Normal 3 32 22" xfId="25400" xr:uid="{E54657CE-0944-4572-A553-FA104F15EFCA}"/>
    <cellStyle name="Normal 3 32 22 2" xfId="25401" xr:uid="{35B8B4FA-5DAB-407E-A304-EAB0756B90B7}"/>
    <cellStyle name="Normal 3 32 22 2 2" xfId="25402" xr:uid="{CE900CFD-A907-476C-A64B-2D2CF683805A}"/>
    <cellStyle name="Normal 3 32 22 2 3" xfId="25403" xr:uid="{55D780A4-6C2F-430F-AC37-28FC8DD586FD}"/>
    <cellStyle name="Normal 3 32 22 3" xfId="25404" xr:uid="{EECF0CC6-1E46-4E2A-B4F4-DC61C767FA2D}"/>
    <cellStyle name="Normal 3 32 22 3 2" xfId="25405" xr:uid="{133016F8-48EB-4D2A-96E7-4922F3446BF1}"/>
    <cellStyle name="Normal 3 32 22 3 3" xfId="25406" xr:uid="{77B227D9-1E4E-4391-B33E-A931F5BBCECB}"/>
    <cellStyle name="Normal 3 32 22 4" xfId="25407" xr:uid="{76144664-5571-46FD-8733-AD0737E268AF}"/>
    <cellStyle name="Normal 3 32 22 5" xfId="25408" xr:uid="{6B2F479D-E74D-464E-8328-E0BA2F49B4F2}"/>
    <cellStyle name="Normal 3 32 23" xfId="25409" xr:uid="{71BC5BDB-7AEF-448A-BE96-BC39623011C4}"/>
    <cellStyle name="Normal 3 32 23 2" xfId="25410" xr:uid="{1DE1BEAB-DA8B-4DC5-8D44-301C143FB141}"/>
    <cellStyle name="Normal 3 32 23 2 2" xfId="25411" xr:uid="{62823837-08CE-4E84-86BE-78A7B8C92F18}"/>
    <cellStyle name="Normal 3 32 23 2 3" xfId="25412" xr:uid="{844EF696-D9A5-4DD0-9472-70C2296DF6A7}"/>
    <cellStyle name="Normal 3 32 23 3" xfId="25413" xr:uid="{84870BF4-D022-4EA9-B618-2294A76F0924}"/>
    <cellStyle name="Normal 3 32 23 3 2" xfId="25414" xr:uid="{FCCD8E54-B9C5-4E5A-A8AF-6BDA82E27EBC}"/>
    <cellStyle name="Normal 3 32 23 3 3" xfId="25415" xr:uid="{93733AF9-C837-4CEE-A588-2FD52EE406AF}"/>
    <cellStyle name="Normal 3 32 23 4" xfId="25416" xr:uid="{9177915D-A8CF-43D5-9575-B11EE466B22E}"/>
    <cellStyle name="Normal 3 32 23 5" xfId="25417" xr:uid="{3F69DCED-9954-4443-A6B8-B94BA885C8D6}"/>
    <cellStyle name="Normal 3 32 24" xfId="25418" xr:uid="{5AF3F6F3-F8AB-4ABE-B7AE-A1D20A657431}"/>
    <cellStyle name="Normal 3 32 24 2" xfId="25419" xr:uid="{D26B3DF6-C1AB-4A9B-A5B1-9484578DE47B}"/>
    <cellStyle name="Normal 3 32 24 3" xfId="25420" xr:uid="{51E77EFF-1369-40A0-ABB9-38795FA1E87C}"/>
    <cellStyle name="Normal 3 32 25" xfId="25421" xr:uid="{8204C25D-6AC7-49D3-B579-981EE02ECE09}"/>
    <cellStyle name="Normal 3 32 25 2" xfId="25422" xr:uid="{A2DEAAA2-74EF-41A8-8142-A6C5D3AB065C}"/>
    <cellStyle name="Normal 3 32 25 3" xfId="25423" xr:uid="{87B09F4D-B45B-4C22-8CE7-AE9868F19124}"/>
    <cellStyle name="Normal 3 32 26" xfId="25424" xr:uid="{02D014A7-4A35-4552-89B1-CF7BD0FEF3F8}"/>
    <cellStyle name="Normal 3 32 27" xfId="25425" xr:uid="{FA129DA1-F495-4223-AC5E-273B8FB2CD90}"/>
    <cellStyle name="Normal 3 32 3" xfId="25426" xr:uid="{53C23AEF-A1CB-4489-9FA5-820DACB90FC3}"/>
    <cellStyle name="Normal 3 32 3 2" xfId="25427" xr:uid="{30E87DC6-A114-4776-B06A-D18C1DC8EC35}"/>
    <cellStyle name="Normal 3 32 3 2 2" xfId="25428" xr:uid="{EE224361-2CE1-4334-AD4A-9CC51D4EAAF7}"/>
    <cellStyle name="Normal 3 32 3 2 3" xfId="25429" xr:uid="{8027E435-5D74-4116-8565-908CC1A02695}"/>
    <cellStyle name="Normal 3 32 3 3" xfId="25430" xr:uid="{0D3C1D8A-C901-4273-9C41-C056275E7B15}"/>
    <cellStyle name="Normal 3 32 3 3 2" xfId="25431" xr:uid="{499F4B00-9899-4A2F-A565-4BF3A3FC48A4}"/>
    <cellStyle name="Normal 3 32 3 3 3" xfId="25432" xr:uid="{7D5F74A7-F93C-4C23-865A-108C5AE791DD}"/>
    <cellStyle name="Normal 3 32 3 4" xfId="25433" xr:uid="{02D954A7-A478-428A-97C7-17FA796357A3}"/>
    <cellStyle name="Normal 3 32 3 5" xfId="25434" xr:uid="{E1F81329-FD37-4ABE-A327-0C9B8014D1D4}"/>
    <cellStyle name="Normal 3 32 4" xfId="25435" xr:uid="{D2EE35AD-C3C9-464C-8D91-05B3A854886E}"/>
    <cellStyle name="Normal 3 32 4 2" xfId="25436" xr:uid="{9D3B224F-542C-4A4D-970A-907532312DAB}"/>
    <cellStyle name="Normal 3 32 4 2 2" xfId="25437" xr:uid="{787CBEEE-43AA-4058-81DC-1139A5D49A6D}"/>
    <cellStyle name="Normal 3 32 4 2 3" xfId="25438" xr:uid="{BDE2EA91-3D5E-40A4-BC13-C75034C20152}"/>
    <cellStyle name="Normal 3 32 4 3" xfId="25439" xr:uid="{668A2C36-5BA7-4DCA-AB6F-0CB5ABB79BF9}"/>
    <cellStyle name="Normal 3 32 4 3 2" xfId="25440" xr:uid="{F9429A62-5DF8-4536-AB62-F643F62A1508}"/>
    <cellStyle name="Normal 3 32 4 3 3" xfId="25441" xr:uid="{D98FB4BC-5DB9-408C-A7FA-67D70F9D1088}"/>
    <cellStyle name="Normal 3 32 4 4" xfId="25442" xr:uid="{280C061B-C6BF-4445-ABB5-BF60919ADD14}"/>
    <cellStyle name="Normal 3 32 4 5" xfId="25443" xr:uid="{A14A013F-4DE7-4F74-9D43-6561100F78AF}"/>
    <cellStyle name="Normal 3 32 5" xfId="25444" xr:uid="{AB7E1883-B056-40E8-83B1-DE833CAA4319}"/>
    <cellStyle name="Normal 3 32 5 2" xfId="25445" xr:uid="{CF108359-02D7-4E54-BD54-AA06137A3E35}"/>
    <cellStyle name="Normal 3 32 5 2 2" xfId="25446" xr:uid="{CC3AB0FB-DDB8-4196-82EA-E6EA74679983}"/>
    <cellStyle name="Normal 3 32 5 2 3" xfId="25447" xr:uid="{E9A67DA8-9D36-4A6F-8461-C2814F99BBDC}"/>
    <cellStyle name="Normal 3 32 5 3" xfId="25448" xr:uid="{D0198FA0-93CE-4CB9-A977-14EB35F31383}"/>
    <cellStyle name="Normal 3 32 5 3 2" xfId="25449" xr:uid="{4631F668-06AF-4231-8720-14CE41FB0665}"/>
    <cellStyle name="Normal 3 32 5 3 3" xfId="25450" xr:uid="{91800C0D-14C8-43A4-8DE8-8421DDE05FA9}"/>
    <cellStyle name="Normal 3 32 5 4" xfId="25451" xr:uid="{3524C261-5483-48D1-81EA-0F41A3477C6B}"/>
    <cellStyle name="Normal 3 32 5 5" xfId="25452" xr:uid="{A3530800-2B9D-417A-BCA5-C2B1DB752621}"/>
    <cellStyle name="Normal 3 32 6" xfId="25453" xr:uid="{392DD5EB-72A2-48C5-85EF-778656E121A0}"/>
    <cellStyle name="Normal 3 32 6 2" xfId="25454" xr:uid="{C7E28FA1-DF75-44CF-A955-C8C918A4D4CE}"/>
    <cellStyle name="Normal 3 32 6 2 2" xfId="25455" xr:uid="{C6FAF0EA-03B0-4437-8076-89AFA5E15C78}"/>
    <cellStyle name="Normal 3 32 6 2 3" xfId="25456" xr:uid="{4099A027-BD42-4C0A-A638-EC294E8CB73C}"/>
    <cellStyle name="Normal 3 32 6 3" xfId="25457" xr:uid="{68DB79FE-E3CC-469E-B5EA-D01F60D7655B}"/>
    <cellStyle name="Normal 3 32 6 3 2" xfId="25458" xr:uid="{D3FEE6C9-1B3C-4C55-B084-8FDF585433E5}"/>
    <cellStyle name="Normal 3 32 6 3 3" xfId="25459" xr:uid="{0DE47B16-EBD7-4B0D-BF14-EA5B4A652469}"/>
    <cellStyle name="Normal 3 32 6 4" xfId="25460" xr:uid="{74A5FE0D-CB34-4C8F-AF18-DAECF7E1C6B3}"/>
    <cellStyle name="Normal 3 32 6 5" xfId="25461" xr:uid="{E2CA1F9C-0B00-451F-80D7-2D71AF02B31D}"/>
    <cellStyle name="Normal 3 32 7" xfId="25462" xr:uid="{FE30B88D-1474-47BE-A497-17C12ED41654}"/>
    <cellStyle name="Normal 3 32 7 2" xfId="25463" xr:uid="{EC721E35-2100-49FA-A470-327547BFB7C0}"/>
    <cellStyle name="Normal 3 32 7 2 2" xfId="25464" xr:uid="{D08A5055-73E9-4D99-8262-CEA5B195F37F}"/>
    <cellStyle name="Normal 3 32 7 2 3" xfId="25465" xr:uid="{153E8E86-0F15-4FE3-B768-F1F3D80B8BBF}"/>
    <cellStyle name="Normal 3 32 7 3" xfId="25466" xr:uid="{0F824529-E33D-42E3-B9C6-B68F719E9C24}"/>
    <cellStyle name="Normal 3 32 7 3 2" xfId="25467" xr:uid="{BC6990CD-DF4E-4BF4-90F8-6FB53C0961BE}"/>
    <cellStyle name="Normal 3 32 7 3 3" xfId="25468" xr:uid="{769122BA-3381-4446-B486-4EB6FA1F5FA6}"/>
    <cellStyle name="Normal 3 32 7 4" xfId="25469" xr:uid="{6E263910-2874-445F-9464-7ABAF6A6F0F7}"/>
    <cellStyle name="Normal 3 32 7 5" xfId="25470" xr:uid="{E9F0C5F9-2EEE-46B7-8665-D450E62677F3}"/>
    <cellStyle name="Normal 3 32 8" xfId="25471" xr:uid="{87B51706-54D1-4FF9-A7DA-5BE854C78954}"/>
    <cellStyle name="Normal 3 32 8 2" xfId="25472" xr:uid="{6FBD2F9A-8848-479B-A3D9-94BA89D82CA3}"/>
    <cellStyle name="Normal 3 32 8 2 2" xfId="25473" xr:uid="{63744DC0-416B-4B04-B636-B5E3338DE780}"/>
    <cellStyle name="Normal 3 32 8 2 3" xfId="25474" xr:uid="{59CA0AEB-E3BB-46D9-91D3-1BC93ABCFEAD}"/>
    <cellStyle name="Normal 3 32 8 3" xfId="25475" xr:uid="{35BFFE7C-B3FD-4211-810D-049FBAC1A192}"/>
    <cellStyle name="Normal 3 32 8 3 2" xfId="25476" xr:uid="{6F0D8096-ECF9-4712-A411-8ABF801E7191}"/>
    <cellStyle name="Normal 3 32 8 3 3" xfId="25477" xr:uid="{9E68808B-1773-4D1D-AD9B-99FF4F12586E}"/>
    <cellStyle name="Normal 3 32 8 4" xfId="25478" xr:uid="{D374A76B-2CBD-42D9-A6F9-4FA934E5BA34}"/>
    <cellStyle name="Normal 3 32 8 5" xfId="25479" xr:uid="{31885A48-63F1-47B2-AF8E-159E72E73C4C}"/>
    <cellStyle name="Normal 3 32 9" xfId="25480" xr:uid="{0DFAE0D4-659C-427B-AFAE-5D70F026A945}"/>
    <cellStyle name="Normal 3 32 9 2" xfId="25481" xr:uid="{C1A1A34D-15F0-443A-9EAB-8C919CE0386F}"/>
    <cellStyle name="Normal 3 32 9 2 2" xfId="25482" xr:uid="{4EB98944-0553-4629-80EA-3051525B04AE}"/>
    <cellStyle name="Normal 3 32 9 2 3" xfId="25483" xr:uid="{1F25D478-18DA-4625-803B-A1931917D6C3}"/>
    <cellStyle name="Normal 3 32 9 3" xfId="25484" xr:uid="{4AE210AB-5161-4F33-8DAA-07BCEBFDBB3E}"/>
    <cellStyle name="Normal 3 32 9 3 2" xfId="25485" xr:uid="{DC699D41-9116-4EFE-AA35-6B6BC63539DE}"/>
    <cellStyle name="Normal 3 32 9 3 3" xfId="25486" xr:uid="{BD5D0DC7-99CF-4E63-8F09-C89D486E2DF1}"/>
    <cellStyle name="Normal 3 32 9 4" xfId="25487" xr:uid="{F1AD6EC6-21F8-4A83-AFE1-2CFB9AAA29D3}"/>
    <cellStyle name="Normal 3 32 9 5" xfId="25488" xr:uid="{BAAD0AFB-59E8-425D-AF1B-6C70CF22B5D3}"/>
    <cellStyle name="Normal 3 33" xfId="25489" xr:uid="{584A6760-F9DB-456A-9A72-00D7789EC380}"/>
    <cellStyle name="Normal 3 33 10" xfId="25490" xr:uid="{695D800D-E462-4947-B882-490FB52E32BA}"/>
    <cellStyle name="Normal 3 33 10 2" xfId="25491" xr:uid="{74EB2E87-C690-4FF3-BEEC-75DB98F377B6}"/>
    <cellStyle name="Normal 3 33 10 2 2" xfId="25492" xr:uid="{947CF05C-DF82-45AD-906A-DEA4043A7863}"/>
    <cellStyle name="Normal 3 33 10 2 3" xfId="25493" xr:uid="{E45D8C18-ACE9-40CB-9970-A8D45468969E}"/>
    <cellStyle name="Normal 3 33 10 3" xfId="25494" xr:uid="{1AC424A4-73A7-436E-A6F1-AA29918FF159}"/>
    <cellStyle name="Normal 3 33 10 3 2" xfId="25495" xr:uid="{723F62A5-9373-4775-A768-50FFA63634EB}"/>
    <cellStyle name="Normal 3 33 10 3 3" xfId="25496" xr:uid="{2CD8A166-2C4D-4153-9CCC-2760DB6075CD}"/>
    <cellStyle name="Normal 3 33 10 4" xfId="25497" xr:uid="{525870B7-1740-4828-8D73-D96CEA85A122}"/>
    <cellStyle name="Normal 3 33 10 5" xfId="25498" xr:uid="{ECB7B5CD-EDBE-46E0-9513-4D5CD3EF715D}"/>
    <cellStyle name="Normal 3 33 11" xfId="25499" xr:uid="{E50B3B08-2DF0-415B-AE61-854A6DC67DEC}"/>
    <cellStyle name="Normal 3 33 11 2" xfId="25500" xr:uid="{B01B52C1-34D8-4B27-8932-EC23B47A4F47}"/>
    <cellStyle name="Normal 3 33 11 2 2" xfId="25501" xr:uid="{5CAC3A9B-716D-45C4-A765-D066AADE019E}"/>
    <cellStyle name="Normal 3 33 11 2 3" xfId="25502" xr:uid="{4B5874A3-F64E-4DA0-845D-8558907E5BDD}"/>
    <cellStyle name="Normal 3 33 11 3" xfId="25503" xr:uid="{C872FE53-385F-49DB-89F0-E2E2CACBFE55}"/>
    <cellStyle name="Normal 3 33 11 3 2" xfId="25504" xr:uid="{59E719F5-CF1A-4684-AD14-D02F9E09CD66}"/>
    <cellStyle name="Normal 3 33 11 3 3" xfId="25505" xr:uid="{C7417730-9C74-4482-938A-25FDE5A48396}"/>
    <cellStyle name="Normal 3 33 11 4" xfId="25506" xr:uid="{6A6C10D5-0FC1-4E5A-9DC0-FB2A1F8D1494}"/>
    <cellStyle name="Normal 3 33 11 5" xfId="25507" xr:uid="{DC67212B-4D90-4246-A2C2-34200E45853B}"/>
    <cellStyle name="Normal 3 33 12" xfId="25508" xr:uid="{D6FA1DE2-3221-44E5-A12C-56CE7D0DB458}"/>
    <cellStyle name="Normal 3 33 12 2" xfId="25509" xr:uid="{069498B0-41EF-4B55-8026-D2E0685FCAFF}"/>
    <cellStyle name="Normal 3 33 12 2 2" xfId="25510" xr:uid="{FD1C16EF-BE8A-4C0D-BB69-5E4464BA16B9}"/>
    <cellStyle name="Normal 3 33 12 2 3" xfId="25511" xr:uid="{BEF167BB-A6BB-4358-9A1B-1D20D4336829}"/>
    <cellStyle name="Normal 3 33 12 3" xfId="25512" xr:uid="{841BBCC0-EFD3-4A72-9A38-5DFD7CF99C32}"/>
    <cellStyle name="Normal 3 33 12 3 2" xfId="25513" xr:uid="{AEF1029A-50B5-4761-8DA4-C7016E7CFCB8}"/>
    <cellStyle name="Normal 3 33 12 3 3" xfId="25514" xr:uid="{EABDA2DB-B995-4C66-AA49-8BC3912DFB6F}"/>
    <cellStyle name="Normal 3 33 12 4" xfId="25515" xr:uid="{2252D702-5803-4B25-891A-3BD8FBE13190}"/>
    <cellStyle name="Normal 3 33 12 5" xfId="25516" xr:uid="{3630242A-348D-4B77-93FF-1D5F0DE71394}"/>
    <cellStyle name="Normal 3 33 13" xfId="25517" xr:uid="{B2416F19-C955-477C-85DB-E21E66F1FAB7}"/>
    <cellStyle name="Normal 3 33 13 2" xfId="25518" xr:uid="{69E36D32-AB19-4A43-ABCE-FBFB7F2D4021}"/>
    <cellStyle name="Normal 3 33 13 2 2" xfId="25519" xr:uid="{1A2631F7-0756-4DCA-9992-9AB0DFD06036}"/>
    <cellStyle name="Normal 3 33 13 2 3" xfId="25520" xr:uid="{A71F9AFA-486C-4EC4-B863-CD9C983965EE}"/>
    <cellStyle name="Normal 3 33 13 3" xfId="25521" xr:uid="{84B6600B-A68F-40C9-AFE4-EECE88CC4630}"/>
    <cellStyle name="Normal 3 33 13 3 2" xfId="25522" xr:uid="{5DF05267-C25B-46E8-8274-93B633EADD67}"/>
    <cellStyle name="Normal 3 33 13 3 3" xfId="25523" xr:uid="{AB4C443C-08C6-4767-BF63-29AC1A581BC6}"/>
    <cellStyle name="Normal 3 33 13 4" xfId="25524" xr:uid="{EE1F8350-5508-4812-8016-1BA594B09716}"/>
    <cellStyle name="Normal 3 33 13 5" xfId="25525" xr:uid="{A75F5555-3E52-4259-A98D-8702B6BA8CD3}"/>
    <cellStyle name="Normal 3 33 14" xfId="25526" xr:uid="{DC2721CB-70F9-4837-A338-4CDAD89BEC02}"/>
    <cellStyle name="Normal 3 33 14 2" xfId="25527" xr:uid="{850CA744-D654-455A-BFBD-018108956304}"/>
    <cellStyle name="Normal 3 33 14 2 2" xfId="25528" xr:uid="{E82F89A6-0E11-417D-828D-B4C5C38BC051}"/>
    <cellStyle name="Normal 3 33 14 2 3" xfId="25529" xr:uid="{E3C4F0B6-5927-4910-B085-5F898CCCC827}"/>
    <cellStyle name="Normal 3 33 14 3" xfId="25530" xr:uid="{3F97CF06-3DC8-4A80-8694-54137EAB48AE}"/>
    <cellStyle name="Normal 3 33 14 3 2" xfId="25531" xr:uid="{040E21FF-0875-4125-A34D-2930C29DEB4C}"/>
    <cellStyle name="Normal 3 33 14 3 3" xfId="25532" xr:uid="{890CBEDF-F97C-4482-BEF3-31B5A26822C6}"/>
    <cellStyle name="Normal 3 33 14 4" xfId="25533" xr:uid="{8B865968-6CAF-45C4-88BE-41CAA267C832}"/>
    <cellStyle name="Normal 3 33 14 5" xfId="25534" xr:uid="{930D9FEA-5886-4D43-91CE-DF39C8560B96}"/>
    <cellStyle name="Normal 3 33 15" xfId="25535" xr:uid="{F6A1D07A-54B7-4F85-90DE-425636AEBB81}"/>
    <cellStyle name="Normal 3 33 15 2" xfId="25536" xr:uid="{E279BDD4-FBDE-4B35-B1D4-35CCC4FD80D5}"/>
    <cellStyle name="Normal 3 33 15 2 2" xfId="25537" xr:uid="{DCBBE9D9-5C3F-49DF-8472-3CCBC2968781}"/>
    <cellStyle name="Normal 3 33 15 2 3" xfId="25538" xr:uid="{AC2BEC04-9573-4138-BB74-A415033BF47A}"/>
    <cellStyle name="Normal 3 33 15 3" xfId="25539" xr:uid="{7316EA89-9D6F-4E59-B729-172F52744AAA}"/>
    <cellStyle name="Normal 3 33 15 3 2" xfId="25540" xr:uid="{B20F04C1-6809-40AD-9637-859EE1590213}"/>
    <cellStyle name="Normal 3 33 15 3 3" xfId="25541" xr:uid="{83C64D9F-93A4-4522-B3BD-35CADC02AC92}"/>
    <cellStyle name="Normal 3 33 15 4" xfId="25542" xr:uid="{D9E3CC56-9844-4494-90E7-C645E3468614}"/>
    <cellStyle name="Normal 3 33 15 5" xfId="25543" xr:uid="{1DD7197A-09E0-468D-A92F-0C9E5F5D112B}"/>
    <cellStyle name="Normal 3 33 16" xfId="25544" xr:uid="{9E956423-BA24-4E31-B16E-A57E61CD48AE}"/>
    <cellStyle name="Normal 3 33 16 2" xfId="25545" xr:uid="{DC6DEC02-C9E8-48AB-98B5-50C851C94D01}"/>
    <cellStyle name="Normal 3 33 16 2 2" xfId="25546" xr:uid="{9EF5F1FE-4B4B-4535-AE41-1F40624B23EA}"/>
    <cellStyle name="Normal 3 33 16 2 3" xfId="25547" xr:uid="{7C248B91-D7CA-43D8-B4BE-DE77F7897674}"/>
    <cellStyle name="Normal 3 33 16 3" xfId="25548" xr:uid="{3046009B-A994-4B6D-9671-0E86F60FDCC2}"/>
    <cellStyle name="Normal 3 33 16 3 2" xfId="25549" xr:uid="{6655DE89-DB0F-4782-8A3F-8943BFE39A87}"/>
    <cellStyle name="Normal 3 33 16 3 3" xfId="25550" xr:uid="{E6A1A430-8A6C-439D-9441-99E2D2EE039E}"/>
    <cellStyle name="Normal 3 33 16 4" xfId="25551" xr:uid="{4486F966-4779-45D5-B84B-ED5D6F7AF4B0}"/>
    <cellStyle name="Normal 3 33 16 5" xfId="25552" xr:uid="{7701DFB6-6709-473D-A777-3C436C1484DF}"/>
    <cellStyle name="Normal 3 33 17" xfId="25553" xr:uid="{351F90D4-CBDE-42DD-8B58-51C3E82A85F1}"/>
    <cellStyle name="Normal 3 33 17 2" xfId="25554" xr:uid="{78F2FCD3-8BF0-42A6-9F38-D1FD0A4B72D1}"/>
    <cellStyle name="Normal 3 33 17 2 2" xfId="25555" xr:uid="{B57D609E-69FB-4DA8-B4BD-A303A552BBC6}"/>
    <cellStyle name="Normal 3 33 17 2 3" xfId="25556" xr:uid="{063DCE7E-147E-4513-89EA-C7FD8A7AB391}"/>
    <cellStyle name="Normal 3 33 17 3" xfId="25557" xr:uid="{BBB9BB7A-8134-4FDD-A98A-2BC14E691FE7}"/>
    <cellStyle name="Normal 3 33 17 3 2" xfId="25558" xr:uid="{9EFA161D-1495-42A5-827F-CC2FDCE142F0}"/>
    <cellStyle name="Normal 3 33 17 3 3" xfId="25559" xr:uid="{D437510D-5C8C-4481-9890-F2B977A0C053}"/>
    <cellStyle name="Normal 3 33 17 4" xfId="25560" xr:uid="{02159180-CE34-4A1C-9369-919B93551A37}"/>
    <cellStyle name="Normal 3 33 17 5" xfId="25561" xr:uid="{3462984C-9753-400D-8550-0B65EFEC26C4}"/>
    <cellStyle name="Normal 3 33 18" xfId="25562" xr:uid="{AF8DCA9B-235E-4C0F-A704-BAE6B1B91AF5}"/>
    <cellStyle name="Normal 3 33 18 2" xfId="25563" xr:uid="{6E90520C-5A30-44B1-BDBC-E0CFA61BF922}"/>
    <cellStyle name="Normal 3 33 18 2 2" xfId="25564" xr:uid="{65C733E8-AA2D-4320-ACD4-9C299E53A0C6}"/>
    <cellStyle name="Normal 3 33 18 2 3" xfId="25565" xr:uid="{2F3FE1E4-1662-4AE8-8F1F-3469735A52BB}"/>
    <cellStyle name="Normal 3 33 18 3" xfId="25566" xr:uid="{35A4F26B-934D-495B-A05C-13D234C30B9F}"/>
    <cellStyle name="Normal 3 33 18 3 2" xfId="25567" xr:uid="{DE16C265-D351-4466-91D9-8544A2AA7B58}"/>
    <cellStyle name="Normal 3 33 18 3 3" xfId="25568" xr:uid="{52CFAC24-E0EF-4066-A90D-9B3BC454DEAF}"/>
    <cellStyle name="Normal 3 33 18 4" xfId="25569" xr:uid="{65922C19-AA69-4D4F-9A1C-A06ECFCA81D4}"/>
    <cellStyle name="Normal 3 33 18 5" xfId="25570" xr:uid="{348B62CF-EBC0-49ED-B352-472D7DD22E15}"/>
    <cellStyle name="Normal 3 33 19" xfId="25571" xr:uid="{7BF8E87C-500B-48C0-9283-82F1FD51B6F7}"/>
    <cellStyle name="Normal 3 33 19 2" xfId="25572" xr:uid="{456D1848-7851-46FA-9230-D860BD017374}"/>
    <cellStyle name="Normal 3 33 19 2 2" xfId="25573" xr:uid="{21D7A4BE-8485-4995-AA64-95C3387F4D68}"/>
    <cellStyle name="Normal 3 33 19 2 3" xfId="25574" xr:uid="{1A3A9DD7-39EC-4850-A6D5-A28353A7DA11}"/>
    <cellStyle name="Normal 3 33 19 3" xfId="25575" xr:uid="{135AD597-99AC-44DB-9511-921F8FA449E5}"/>
    <cellStyle name="Normal 3 33 19 3 2" xfId="25576" xr:uid="{DA67E604-A470-44FC-86B4-743F914A7291}"/>
    <cellStyle name="Normal 3 33 19 3 3" xfId="25577" xr:uid="{FA242DBB-6933-4EC3-A22A-7A3FDBCC1F57}"/>
    <cellStyle name="Normal 3 33 19 4" xfId="25578" xr:uid="{BD84BC8C-9C31-4969-8E46-C861C88607CC}"/>
    <cellStyle name="Normal 3 33 19 5" xfId="25579" xr:uid="{8DD56ACC-A646-4BAE-A0CF-A6AEB1C18194}"/>
    <cellStyle name="Normal 3 33 2" xfId="25580" xr:uid="{1005BE57-533C-44D1-BAD3-1D8806997975}"/>
    <cellStyle name="Normal 3 33 2 2" xfId="25581" xr:uid="{58881CB6-C68B-48E0-98BB-776F37862BA7}"/>
    <cellStyle name="Normal 3 33 2 2 2" xfId="25582" xr:uid="{8EC0CDBE-00FA-48B8-A558-D20DE3332973}"/>
    <cellStyle name="Normal 3 33 2 2 3" xfId="25583" xr:uid="{B7DC0D2B-545A-4B18-8E35-4484C126A8D9}"/>
    <cellStyle name="Normal 3 33 2 3" xfId="25584" xr:uid="{43E0241E-40F2-490F-8597-6D06E3A56A5B}"/>
    <cellStyle name="Normal 3 33 2 3 2" xfId="25585" xr:uid="{30042D0E-DF55-456A-8E64-7E485859938B}"/>
    <cellStyle name="Normal 3 33 2 3 3" xfId="25586" xr:uid="{369DF98B-FC50-41BD-8814-068A62B891F7}"/>
    <cellStyle name="Normal 3 33 2 4" xfId="25587" xr:uid="{274D471D-3BD9-49DE-B1C0-29A7AA89A000}"/>
    <cellStyle name="Normal 3 33 2 5" xfId="25588" xr:uid="{DEF0AD96-B0A3-4D4F-A61E-78F601D55ABA}"/>
    <cellStyle name="Normal 3 33 20" xfId="25589" xr:uid="{4F049FD5-A7A1-440E-99D8-6F821B906279}"/>
    <cellStyle name="Normal 3 33 20 2" xfId="25590" xr:uid="{618D6C06-CA8D-4BC4-A8B6-D6797DCA3A50}"/>
    <cellStyle name="Normal 3 33 20 2 2" xfId="25591" xr:uid="{1A30F49A-720F-424C-BEEE-B728003B0384}"/>
    <cellStyle name="Normal 3 33 20 2 3" xfId="25592" xr:uid="{16883C75-B6F5-4886-BA25-9FC8AC756972}"/>
    <cellStyle name="Normal 3 33 20 3" xfId="25593" xr:uid="{1CA8759D-34CB-4A54-8869-D66D9D15B447}"/>
    <cellStyle name="Normal 3 33 20 3 2" xfId="25594" xr:uid="{ED7374F1-ADA3-4AFD-956B-C5200CFB1242}"/>
    <cellStyle name="Normal 3 33 20 3 3" xfId="25595" xr:uid="{39C3EAC5-05C5-4E52-951A-B550A58CE073}"/>
    <cellStyle name="Normal 3 33 20 4" xfId="25596" xr:uid="{6E8322C6-7DB2-45BC-A3AC-59E23360E1C1}"/>
    <cellStyle name="Normal 3 33 20 5" xfId="25597" xr:uid="{F4DAD033-8F0B-41E7-9922-544BBC7A8E80}"/>
    <cellStyle name="Normal 3 33 21" xfId="25598" xr:uid="{D9C34D22-803E-4B47-87F2-3C5B43F4F984}"/>
    <cellStyle name="Normal 3 33 21 2" xfId="25599" xr:uid="{A66E10A5-6AD5-4DD3-A4F5-638831BCE7B9}"/>
    <cellStyle name="Normal 3 33 21 2 2" xfId="25600" xr:uid="{14DD1712-2467-4C61-AA4A-2BDB83DDC764}"/>
    <cellStyle name="Normal 3 33 21 2 3" xfId="25601" xr:uid="{2D331533-0ADE-4F8C-BB47-82AF2D48039D}"/>
    <cellStyle name="Normal 3 33 21 3" xfId="25602" xr:uid="{6B65CA7D-E77C-47C0-A8AA-5E24096CF5BA}"/>
    <cellStyle name="Normal 3 33 21 3 2" xfId="25603" xr:uid="{8F066D8C-9419-4BE1-8EA7-2B2C953053A0}"/>
    <cellStyle name="Normal 3 33 21 3 3" xfId="25604" xr:uid="{8C9AF43C-5758-4E16-9B45-7A2F56FB5556}"/>
    <cellStyle name="Normal 3 33 21 4" xfId="25605" xr:uid="{0627BD45-B8C3-4E0D-BE41-669B35B10486}"/>
    <cellStyle name="Normal 3 33 21 5" xfId="25606" xr:uid="{296456FB-649F-4B35-A0E0-DABA5EFC739F}"/>
    <cellStyle name="Normal 3 33 22" xfId="25607" xr:uid="{EB636A78-308C-46FD-9426-F88583C210A5}"/>
    <cellStyle name="Normal 3 33 22 2" xfId="25608" xr:uid="{3C65E78A-47C4-4F4A-B787-574FD19B2F2A}"/>
    <cellStyle name="Normal 3 33 22 2 2" xfId="25609" xr:uid="{82082C0D-4DF6-43E6-9988-60E7ECC0E02D}"/>
    <cellStyle name="Normal 3 33 22 2 3" xfId="25610" xr:uid="{83E3E701-6E98-4557-A14E-96C841B90FAD}"/>
    <cellStyle name="Normal 3 33 22 3" xfId="25611" xr:uid="{BFD61AC2-8CFB-4156-8FAC-00B4B99DC9A5}"/>
    <cellStyle name="Normal 3 33 22 3 2" xfId="25612" xr:uid="{F75691BA-BE67-487E-B2C2-01C93A42ADAE}"/>
    <cellStyle name="Normal 3 33 22 3 3" xfId="25613" xr:uid="{4CE395FC-F9FA-4C8E-A822-6C8448EE4963}"/>
    <cellStyle name="Normal 3 33 22 4" xfId="25614" xr:uid="{290993A4-62F6-4A6E-92F0-A4CAD5607231}"/>
    <cellStyle name="Normal 3 33 22 5" xfId="25615" xr:uid="{4BDBBB4B-D25E-4502-93B5-E0C6728A79C6}"/>
    <cellStyle name="Normal 3 33 23" xfId="25616" xr:uid="{BBB6860F-573C-431B-A3FA-DD45364A9D41}"/>
    <cellStyle name="Normal 3 33 23 2" xfId="25617" xr:uid="{C9CF4A39-C0EE-4558-8080-FE5E9FEF8C86}"/>
    <cellStyle name="Normal 3 33 23 2 2" xfId="25618" xr:uid="{34E7F9C3-160D-41D8-B514-A5BB8006EFFB}"/>
    <cellStyle name="Normal 3 33 23 2 3" xfId="25619" xr:uid="{BCE51C44-B8B1-4405-87C2-FEB7F1AADF78}"/>
    <cellStyle name="Normal 3 33 23 3" xfId="25620" xr:uid="{2C0243DD-B2B7-4E5B-BCAD-087C810BE9BD}"/>
    <cellStyle name="Normal 3 33 23 3 2" xfId="25621" xr:uid="{7C7D23E0-8002-4B3F-9B92-2F96FE779019}"/>
    <cellStyle name="Normal 3 33 23 3 3" xfId="25622" xr:uid="{37FBF6ED-B3C8-483A-B3D6-DE7E510963CF}"/>
    <cellStyle name="Normal 3 33 23 4" xfId="25623" xr:uid="{8F87F1A8-568D-45E3-BAB6-7AAD525B3777}"/>
    <cellStyle name="Normal 3 33 23 5" xfId="25624" xr:uid="{124BFE65-C3E4-4C02-AAD5-C178797D4A79}"/>
    <cellStyle name="Normal 3 33 24" xfId="25625" xr:uid="{C6C22484-1770-4975-88B4-AE69E68EBC1B}"/>
    <cellStyle name="Normal 3 33 24 2" xfId="25626" xr:uid="{721BD144-B023-400E-8E53-81F467896C66}"/>
    <cellStyle name="Normal 3 33 24 3" xfId="25627" xr:uid="{FCBDF63F-49BD-46FB-BD95-56DF3B443ADD}"/>
    <cellStyle name="Normal 3 33 25" xfId="25628" xr:uid="{9612B926-91A2-4659-9662-7580B9116E7E}"/>
    <cellStyle name="Normal 3 33 25 2" xfId="25629" xr:uid="{0F7CD862-A0C9-4AA6-A265-FB723D242D39}"/>
    <cellStyle name="Normal 3 33 25 3" xfId="25630" xr:uid="{A9BC1E80-3527-446D-BB7C-D5035BA04B3E}"/>
    <cellStyle name="Normal 3 33 26" xfId="25631" xr:uid="{7074578F-187A-4B68-B8A4-2C5CF3A3C4FF}"/>
    <cellStyle name="Normal 3 33 27" xfId="25632" xr:uid="{410D84C6-664F-484A-A990-7F78DC9B83D6}"/>
    <cellStyle name="Normal 3 33 3" xfId="25633" xr:uid="{28D267F4-901A-4628-9B57-67072FA1ADF1}"/>
    <cellStyle name="Normal 3 33 3 2" xfId="25634" xr:uid="{599BB600-5B7B-4CF0-9912-5DAF008BCA81}"/>
    <cellStyle name="Normal 3 33 3 2 2" xfId="25635" xr:uid="{FD177163-2956-4AA3-8108-04BD59D3EF53}"/>
    <cellStyle name="Normal 3 33 3 2 3" xfId="25636" xr:uid="{59337F9D-150E-40FE-9A9B-0C7321D4AFC4}"/>
    <cellStyle name="Normal 3 33 3 3" xfId="25637" xr:uid="{6084AF8B-C46F-485F-98C3-E21983FDCDF4}"/>
    <cellStyle name="Normal 3 33 3 3 2" xfId="25638" xr:uid="{72030CB2-643C-4FB4-8A72-F965483993C6}"/>
    <cellStyle name="Normal 3 33 3 3 3" xfId="25639" xr:uid="{9A171772-9EB7-44F0-9F94-64ADD75A7902}"/>
    <cellStyle name="Normal 3 33 3 4" xfId="25640" xr:uid="{B6D2773B-5A2A-486D-8541-238E4660401A}"/>
    <cellStyle name="Normal 3 33 3 5" xfId="25641" xr:uid="{51CD74F1-BB4D-4A0C-A0CD-D6160131465B}"/>
    <cellStyle name="Normal 3 33 4" xfId="25642" xr:uid="{47500A80-5F2D-41FD-8D1D-1BE64B69D996}"/>
    <cellStyle name="Normal 3 33 4 2" xfId="25643" xr:uid="{ECA34339-F3E1-4241-A641-96D94E152B58}"/>
    <cellStyle name="Normal 3 33 4 2 2" xfId="25644" xr:uid="{AC52B7F5-CAAF-4B21-895A-1DFD46080115}"/>
    <cellStyle name="Normal 3 33 4 2 3" xfId="25645" xr:uid="{6384F823-73D0-4947-92BD-52B2A01161C5}"/>
    <cellStyle name="Normal 3 33 4 3" xfId="25646" xr:uid="{00CF3A18-1CCA-4E9E-BB48-83F9CDF50507}"/>
    <cellStyle name="Normal 3 33 4 3 2" xfId="25647" xr:uid="{7286E17B-568C-45DC-9983-96DCB4F4F740}"/>
    <cellStyle name="Normal 3 33 4 3 3" xfId="25648" xr:uid="{29857B0D-7227-4FA2-9993-E87BEECCE396}"/>
    <cellStyle name="Normal 3 33 4 4" xfId="25649" xr:uid="{44372FD0-0910-49C4-928B-D8EF3C7E247E}"/>
    <cellStyle name="Normal 3 33 4 5" xfId="25650" xr:uid="{1E16E8C6-811C-4DE4-B96D-43B090525DD7}"/>
    <cellStyle name="Normal 3 33 5" xfId="25651" xr:uid="{D6E340E6-5F5F-4D56-BA78-B6C1523D005B}"/>
    <cellStyle name="Normal 3 33 5 2" xfId="25652" xr:uid="{93DD4E5D-FAC9-4B7F-973C-89E34E2D0849}"/>
    <cellStyle name="Normal 3 33 5 2 2" xfId="25653" xr:uid="{44F6E2EA-C976-4886-A025-D0887B49607D}"/>
    <cellStyle name="Normal 3 33 5 2 3" xfId="25654" xr:uid="{A00CC4D0-6EC2-4B73-BD77-C17D7EF8D5DE}"/>
    <cellStyle name="Normal 3 33 5 3" xfId="25655" xr:uid="{DF393348-5E18-433C-9EAF-6DC441988D89}"/>
    <cellStyle name="Normal 3 33 5 3 2" xfId="25656" xr:uid="{B3F89B80-F17D-4800-811A-D74F586F3BB1}"/>
    <cellStyle name="Normal 3 33 5 3 3" xfId="25657" xr:uid="{17F98502-0438-4285-BAB6-1C3E8BF421BD}"/>
    <cellStyle name="Normal 3 33 5 4" xfId="25658" xr:uid="{21BFB6D3-204E-4AE3-94F3-782E858D1D2B}"/>
    <cellStyle name="Normal 3 33 5 5" xfId="25659" xr:uid="{B7DCA1E1-4D20-4256-9286-A25F61392E73}"/>
    <cellStyle name="Normal 3 33 6" xfId="25660" xr:uid="{B7935E11-E4DC-4C12-A5DB-B5565053CA92}"/>
    <cellStyle name="Normal 3 33 6 2" xfId="25661" xr:uid="{4B3C513B-C2E8-49F9-8051-A16747E64B06}"/>
    <cellStyle name="Normal 3 33 6 2 2" xfId="25662" xr:uid="{E55B0567-F92C-40BB-A140-9A847751BFB2}"/>
    <cellStyle name="Normal 3 33 6 2 3" xfId="25663" xr:uid="{4942BE8B-6C52-419E-8BCC-EBC6D3739EB0}"/>
    <cellStyle name="Normal 3 33 6 3" xfId="25664" xr:uid="{55CEA64E-19BC-406A-BB15-2DC154211D8A}"/>
    <cellStyle name="Normal 3 33 6 3 2" xfId="25665" xr:uid="{3613E4D2-2D77-46CE-903F-ABE305F57919}"/>
    <cellStyle name="Normal 3 33 6 3 3" xfId="25666" xr:uid="{1BDB6415-CEC4-4516-A992-CA2B5A5D4141}"/>
    <cellStyle name="Normal 3 33 6 4" xfId="25667" xr:uid="{EAD7EBB4-BEC0-4996-857F-EDC621C6EB37}"/>
    <cellStyle name="Normal 3 33 6 5" xfId="25668" xr:uid="{EAE9ACCD-57C7-4041-B377-B07734421694}"/>
    <cellStyle name="Normal 3 33 7" xfId="25669" xr:uid="{6EA973E6-3E25-4F1F-851B-B211E28D7E88}"/>
    <cellStyle name="Normal 3 33 7 2" xfId="25670" xr:uid="{FCD190DD-9B3C-4140-884E-C2480E4E1355}"/>
    <cellStyle name="Normal 3 33 7 2 2" xfId="25671" xr:uid="{D953C051-67EF-4C2F-A221-B1939AB4D646}"/>
    <cellStyle name="Normal 3 33 7 2 3" xfId="25672" xr:uid="{7AD9B9B4-4BB2-4E8D-876D-979F016F7E20}"/>
    <cellStyle name="Normal 3 33 7 3" xfId="25673" xr:uid="{D8E4E6C9-AD06-4347-8632-316AB0A1C90A}"/>
    <cellStyle name="Normal 3 33 7 3 2" xfId="25674" xr:uid="{5041810F-DB83-4782-91D7-BAE6D2E1936D}"/>
    <cellStyle name="Normal 3 33 7 3 3" xfId="25675" xr:uid="{CD759A9F-5F8F-4F4F-BB15-3EEFFF3CB718}"/>
    <cellStyle name="Normal 3 33 7 4" xfId="25676" xr:uid="{3D990386-9CF2-491E-AF55-C1881A6ECC9D}"/>
    <cellStyle name="Normal 3 33 7 5" xfId="25677" xr:uid="{5620D276-4546-4B37-9D89-2A687300060F}"/>
    <cellStyle name="Normal 3 33 8" xfId="25678" xr:uid="{584CB4E8-B965-4BFC-B66A-AAC31D956717}"/>
    <cellStyle name="Normal 3 33 8 2" xfId="25679" xr:uid="{828CF84A-373B-4A56-B5AA-1AA724B317CA}"/>
    <cellStyle name="Normal 3 33 8 2 2" xfId="25680" xr:uid="{9A17FA94-B713-43FE-A0AC-C9046C9E31B1}"/>
    <cellStyle name="Normal 3 33 8 2 3" xfId="25681" xr:uid="{F901FC1F-F067-4717-BD9F-6436A1649397}"/>
    <cellStyle name="Normal 3 33 8 3" xfId="25682" xr:uid="{F39A818D-5622-4098-BAC5-5E879CD0A5CC}"/>
    <cellStyle name="Normal 3 33 8 3 2" xfId="25683" xr:uid="{6FFDB256-04A9-4392-B3AB-5154BB834648}"/>
    <cellStyle name="Normal 3 33 8 3 3" xfId="25684" xr:uid="{EE7F14E6-85D2-4916-ACF4-436CB860FD8B}"/>
    <cellStyle name="Normal 3 33 8 4" xfId="25685" xr:uid="{5260AC1E-C195-4768-ACBC-5E26A3E4532C}"/>
    <cellStyle name="Normal 3 33 8 5" xfId="25686" xr:uid="{5F2F70A8-C661-4CAB-93C5-73FA4D971B4D}"/>
    <cellStyle name="Normal 3 33 9" xfId="25687" xr:uid="{06296528-8472-4E04-851A-8A1AAEECAC0D}"/>
    <cellStyle name="Normal 3 33 9 2" xfId="25688" xr:uid="{AC41A361-F5E3-4D38-9F35-47171AF840BE}"/>
    <cellStyle name="Normal 3 33 9 2 2" xfId="25689" xr:uid="{C6AA56D7-F0BD-48B0-B1E5-9C59EE084FDF}"/>
    <cellStyle name="Normal 3 33 9 2 3" xfId="25690" xr:uid="{39E1AED4-BD23-4F73-A741-9F3415285422}"/>
    <cellStyle name="Normal 3 33 9 3" xfId="25691" xr:uid="{38EA892E-A1B9-42F8-AAE7-016A46E3B44A}"/>
    <cellStyle name="Normal 3 33 9 3 2" xfId="25692" xr:uid="{7DA446DF-C24E-4571-9BEF-250CF5CCD797}"/>
    <cellStyle name="Normal 3 33 9 3 3" xfId="25693" xr:uid="{060F3A78-39EF-42ED-9A8C-05CB3382AA5A}"/>
    <cellStyle name="Normal 3 33 9 4" xfId="25694" xr:uid="{F14DCD48-20A3-45C7-B2B7-E08B4A883B79}"/>
    <cellStyle name="Normal 3 33 9 5" xfId="25695" xr:uid="{F57AF9CB-A89A-49DD-8004-E400674385E6}"/>
    <cellStyle name="Normal 3 34" xfId="25696" xr:uid="{3E40322B-0531-4F2C-92E3-14811A3815D5}"/>
    <cellStyle name="Normal 3 34 2" xfId="25697" xr:uid="{98C5413A-A924-4C6E-96A1-2757969EC1C2}"/>
    <cellStyle name="Normal 3 34 2 2" xfId="25698" xr:uid="{6826EACF-6D61-4BA0-AA41-E14A3B6A67D7}"/>
    <cellStyle name="Normal 3 34 2 3" xfId="25699" xr:uid="{A12E77F6-1026-4F3E-9A97-8081E76C50CC}"/>
    <cellStyle name="Normal 3 34 3" xfId="25700" xr:uid="{34AD2B49-4003-4537-B4CA-DA5DBF0A0792}"/>
    <cellStyle name="Normal 3 34 3 2" xfId="25701" xr:uid="{FF8B2678-0D8D-446C-82A2-AF9C2A470B55}"/>
    <cellStyle name="Normal 3 34 3 3" xfId="25702" xr:uid="{A78CFC77-5CFC-418C-99F0-C356D447843C}"/>
    <cellStyle name="Normal 3 34 4" xfId="25703" xr:uid="{6949FAD3-0DD6-4B79-9F27-60158B66DFDC}"/>
    <cellStyle name="Normal 3 34 5" xfId="25704" xr:uid="{56804B58-7380-4EA9-926F-24152592195A}"/>
    <cellStyle name="Normal 3 35" xfId="25705" xr:uid="{E6A5A1F0-6A8C-4CE3-8C05-B92C7E06D757}"/>
    <cellStyle name="Normal 3 35 2" xfId="25706" xr:uid="{5B6E18AD-A642-42C5-92FF-213C932F390A}"/>
    <cellStyle name="Normal 3 35 2 2" xfId="25707" xr:uid="{3CB8D666-2E6C-46C4-85C7-EB99AF02D4EA}"/>
    <cellStyle name="Normal 3 35 2 3" xfId="25708" xr:uid="{87BA61E2-567E-4520-A7A6-9BD90F9D4B9D}"/>
    <cellStyle name="Normal 3 35 3" xfId="25709" xr:uid="{343F0074-3354-412F-B881-CA23F62C362A}"/>
    <cellStyle name="Normal 3 35 3 2" xfId="25710" xr:uid="{F561A476-5452-45B8-9070-D245B2B174FF}"/>
    <cellStyle name="Normal 3 35 3 3" xfId="25711" xr:uid="{CAB281D4-809F-4D4D-BD79-069399B00C29}"/>
    <cellStyle name="Normal 3 35 4" xfId="25712" xr:uid="{6C727ACD-7AA0-46B2-B3B4-B9B67C674933}"/>
    <cellStyle name="Normal 3 35 5" xfId="25713" xr:uid="{0BF10595-DBC0-4FEE-B8BB-BF4E66424677}"/>
    <cellStyle name="Normal 3 36" xfId="25714" xr:uid="{3DED0C37-0E2D-4EEB-B88E-DE7FEBBFFD92}"/>
    <cellStyle name="Normal 3 36 2" xfId="25715" xr:uid="{F059EE78-E80B-4944-B17C-FCC38E2EFB9E}"/>
    <cellStyle name="Normal 3 36 2 2" xfId="25716" xr:uid="{732455FF-CA5E-4164-9329-0D5FDFF19CD7}"/>
    <cellStyle name="Normal 3 36 2 3" xfId="25717" xr:uid="{D81B4E84-DFFE-4853-BCD8-3D175C6704B8}"/>
    <cellStyle name="Normal 3 36 3" xfId="25718" xr:uid="{DE9E30D8-84AD-4C66-AC1D-793B9FB47764}"/>
    <cellStyle name="Normal 3 36 3 2" xfId="25719" xr:uid="{53A2E098-B2BD-4BD0-AABE-B486D59AF5FA}"/>
    <cellStyle name="Normal 3 36 3 3" xfId="25720" xr:uid="{14A5EAEC-A63A-4AAB-9455-1AE5A3B298CD}"/>
    <cellStyle name="Normal 3 36 4" xfId="25721" xr:uid="{24A39DB8-EB60-40A9-9753-243679DC9A5B}"/>
    <cellStyle name="Normal 3 36 5" xfId="25722" xr:uid="{1B5A617F-2BF3-4B03-89DD-EDA54AA81908}"/>
    <cellStyle name="Normal 3 37" xfId="25723" xr:uid="{13448847-B280-4856-8198-74D831EF1CDE}"/>
    <cellStyle name="Normal 3 37 2" xfId="25724" xr:uid="{499DD181-8322-4812-8D47-1368B883915A}"/>
    <cellStyle name="Normal 3 37 2 2" xfId="25725" xr:uid="{FAE7F173-FE28-4302-B257-4B29B8490236}"/>
    <cellStyle name="Normal 3 37 2 3" xfId="25726" xr:uid="{0C051B78-069A-4E45-9BC0-0FCCF2B94999}"/>
    <cellStyle name="Normal 3 37 3" xfId="25727" xr:uid="{260E3588-471E-4A61-A620-F6EEBDACBDC6}"/>
    <cellStyle name="Normal 3 37 3 2" xfId="25728" xr:uid="{C9D8DA13-7F6D-4473-8A33-38CD8F24C334}"/>
    <cellStyle name="Normal 3 37 3 3" xfId="25729" xr:uid="{1295952A-0269-48FB-804E-7AD4B2F6D21A}"/>
    <cellStyle name="Normal 3 37 4" xfId="25730" xr:uid="{AEB31FB9-E1E7-44AC-9722-DCF413299E53}"/>
    <cellStyle name="Normal 3 37 5" xfId="25731" xr:uid="{A525CD56-003C-406A-B131-E170C86C4B3C}"/>
    <cellStyle name="Normal 3 38" xfId="25732" xr:uid="{19B87901-1FF8-4555-B102-E60BCC4C18A4}"/>
    <cellStyle name="Normal 3 38 2" xfId="25733" xr:uid="{0936CA72-AEB7-48B7-AB2A-02D6D47C6D87}"/>
    <cellStyle name="Normal 3 38 2 2" xfId="25734" xr:uid="{FD4B2B3B-2D2A-4D9C-B160-ECAB94394BD8}"/>
    <cellStyle name="Normal 3 38 2 3" xfId="25735" xr:uid="{B58BCCED-E478-48A5-9822-E9955266CA85}"/>
    <cellStyle name="Normal 3 38 3" xfId="25736" xr:uid="{0346EB36-A5E7-47E7-ACAD-12E1C7E887F4}"/>
    <cellStyle name="Normal 3 38 3 2" xfId="25737" xr:uid="{771FEAC4-ED90-4AA0-96F8-327E66D6A410}"/>
    <cellStyle name="Normal 3 38 3 3" xfId="25738" xr:uid="{9758F221-9BEE-4148-A6A6-67A933FD5B90}"/>
    <cellStyle name="Normal 3 38 4" xfId="25739" xr:uid="{199C2329-6F68-46F2-A188-93EB3F202841}"/>
    <cellStyle name="Normal 3 38 5" xfId="25740" xr:uid="{F273971C-4468-4BA7-8FF3-24BBE5049460}"/>
    <cellStyle name="Normal 3 39" xfId="25741" xr:uid="{8B96C9C1-EB41-4729-8A88-A64A00A99691}"/>
    <cellStyle name="Normal 3 39 2" xfId="25742" xr:uid="{A45D0E40-7C0E-4089-AB2A-72E7D7EE1197}"/>
    <cellStyle name="Normal 3 39 2 2" xfId="25743" xr:uid="{C071B61B-3EF7-48FB-8F85-6979DEE1120C}"/>
    <cellStyle name="Normal 3 39 2 3" xfId="25744" xr:uid="{FC8D37EA-6308-4A79-A319-A5D10449B8F3}"/>
    <cellStyle name="Normal 3 39 3" xfId="25745" xr:uid="{876558FA-1CEB-4E33-8FB4-EC3FEDD9C1AA}"/>
    <cellStyle name="Normal 3 39 3 2" xfId="25746" xr:uid="{4E375CD5-0FB1-485F-93C3-CBF283959243}"/>
    <cellStyle name="Normal 3 39 3 3" xfId="25747" xr:uid="{3E9590F6-DA6E-42A7-9BDF-3753B14FB197}"/>
    <cellStyle name="Normal 3 39 4" xfId="25748" xr:uid="{3FD311F6-BB4E-4727-BBB6-FE2013066659}"/>
    <cellStyle name="Normal 3 39 5" xfId="25749" xr:uid="{90603217-39AF-4C80-9871-3A8F9EC59E6A}"/>
    <cellStyle name="Normal 3 4" xfId="313" xr:uid="{38B3209B-6709-4FA7-B35A-2EFD2FA5F5B6}"/>
    <cellStyle name="Normal 3 4 10" xfId="25751" xr:uid="{35F63EF2-B4DD-4EC4-A8FA-3F56527FE26E}"/>
    <cellStyle name="Normal 3 4 10 2" xfId="25752" xr:uid="{6584EFDF-33E2-4BB7-B7A1-24BA09A0AB2A}"/>
    <cellStyle name="Normal 3 4 10 2 2" xfId="25753" xr:uid="{38433DFE-7AD7-45D1-ADBF-4E55E19FADF7}"/>
    <cellStyle name="Normal 3 4 10 2 3" xfId="25754" xr:uid="{DF0F2FEE-334A-41DB-95BE-AED6E633C33F}"/>
    <cellStyle name="Normal 3 4 10 3" xfId="25755" xr:uid="{AF1BC7C6-811D-4D56-9271-F09B03491165}"/>
    <cellStyle name="Normal 3 4 10 3 2" xfId="25756" xr:uid="{AA07A93B-F056-4EDB-8884-71932EC92B29}"/>
    <cellStyle name="Normal 3 4 10 3 3" xfId="25757" xr:uid="{F0E68CA6-F272-41EE-9A65-6750B26927DF}"/>
    <cellStyle name="Normal 3 4 10 4" xfId="25758" xr:uid="{5F7281AD-236B-4214-B657-BBD66037D924}"/>
    <cellStyle name="Normal 3 4 10 5" xfId="25759" xr:uid="{1819809E-AB36-401F-8507-BA0F881F1B1C}"/>
    <cellStyle name="Normal 3 4 11" xfId="25760" xr:uid="{E3AFE9AA-0CF2-4563-99E8-25D3390BB4DB}"/>
    <cellStyle name="Normal 3 4 11 2" xfId="25761" xr:uid="{18B2EFB7-04AF-463A-883C-D652380121DB}"/>
    <cellStyle name="Normal 3 4 11 2 2" xfId="25762" xr:uid="{3E1C9ACF-38A1-46DE-855D-CB401773034D}"/>
    <cellStyle name="Normal 3 4 11 2 3" xfId="25763" xr:uid="{EFFDBA5D-161C-4E0A-B83B-510996D984A0}"/>
    <cellStyle name="Normal 3 4 11 3" xfId="25764" xr:uid="{4BC21A26-9B93-427A-AFA1-8893F6AB3C4B}"/>
    <cellStyle name="Normal 3 4 11 3 2" xfId="25765" xr:uid="{9EC1507E-BC8D-4CB6-908A-A5E6E2957C6E}"/>
    <cellStyle name="Normal 3 4 11 3 3" xfId="25766" xr:uid="{97EA6154-2910-4CB8-B14B-7C6A0A70DBA5}"/>
    <cellStyle name="Normal 3 4 11 4" xfId="25767" xr:uid="{0FCE307A-A434-4E00-9582-8BBD3CC4D864}"/>
    <cellStyle name="Normal 3 4 11 5" xfId="25768" xr:uid="{1DF38676-0827-4669-A60C-45A561FC7462}"/>
    <cellStyle name="Normal 3 4 12" xfId="25769" xr:uid="{1B32B286-78FE-42FC-B764-0A9852263F48}"/>
    <cellStyle name="Normal 3 4 12 2" xfId="25770" xr:uid="{62DAD897-31A2-4247-B8A3-9543C91644F0}"/>
    <cellStyle name="Normal 3 4 12 2 2" xfId="25771" xr:uid="{2F9DA859-7F2F-471B-BE80-8981EA15418E}"/>
    <cellStyle name="Normal 3 4 12 2 3" xfId="25772" xr:uid="{05CF8E04-E52D-4BFA-9FDB-D1975AB95212}"/>
    <cellStyle name="Normal 3 4 12 3" xfId="25773" xr:uid="{A3A9BC9A-7838-4E12-A3E7-19B73056DA5D}"/>
    <cellStyle name="Normal 3 4 12 3 2" xfId="25774" xr:uid="{13A77936-1BAF-47DF-B99F-E492BCB1810F}"/>
    <cellStyle name="Normal 3 4 12 3 3" xfId="25775" xr:uid="{EE6FD361-03AC-46EC-8675-340F612342EF}"/>
    <cellStyle name="Normal 3 4 12 4" xfId="25776" xr:uid="{94776050-B95A-48C7-B092-2DF139A180EB}"/>
    <cellStyle name="Normal 3 4 12 5" xfId="25777" xr:uid="{534AFDD4-731E-4B1D-A60B-F5C4D3D308A1}"/>
    <cellStyle name="Normal 3 4 13" xfId="25778" xr:uid="{2DC4D1DA-2139-4C83-A9B6-7F3E1BBE9974}"/>
    <cellStyle name="Normal 3 4 13 2" xfId="25779" xr:uid="{340CFA40-C2F7-4C05-A4D2-C461E7878360}"/>
    <cellStyle name="Normal 3 4 13 2 2" xfId="25780" xr:uid="{D2B85329-FDE1-4F1A-BAF8-03595DA9AE74}"/>
    <cellStyle name="Normal 3 4 13 2 3" xfId="25781" xr:uid="{6B404F55-8CE9-4563-985E-67AEE912712C}"/>
    <cellStyle name="Normal 3 4 13 3" xfId="25782" xr:uid="{AEDC5531-C090-443F-BC7C-304B47A72849}"/>
    <cellStyle name="Normal 3 4 13 3 2" xfId="25783" xr:uid="{27FFAB7A-E30F-4331-B10A-ED0855B6D086}"/>
    <cellStyle name="Normal 3 4 13 3 3" xfId="25784" xr:uid="{7D4FCF84-43EE-4CC5-93E5-D99EDCE4B0B4}"/>
    <cellStyle name="Normal 3 4 13 4" xfId="25785" xr:uid="{494F60D3-3287-4F1B-AA72-9CFFA5890804}"/>
    <cellStyle name="Normal 3 4 13 5" xfId="25786" xr:uid="{0888D25C-0D94-40CB-904D-E3C9B50E4F91}"/>
    <cellStyle name="Normal 3 4 14" xfId="25787" xr:uid="{C4E5CA19-1558-410F-B72F-7D1D040EF7DB}"/>
    <cellStyle name="Normal 3 4 14 2" xfId="25788" xr:uid="{788E99F1-048C-4B80-8AB9-6DF2CF3958EE}"/>
    <cellStyle name="Normal 3 4 14 2 2" xfId="25789" xr:uid="{ED6FE5FC-FDC7-4215-ABB2-B7A2FE94E595}"/>
    <cellStyle name="Normal 3 4 14 2 3" xfId="25790" xr:uid="{56FF522B-A43E-4057-A9AA-A427AC9D599E}"/>
    <cellStyle name="Normal 3 4 14 3" xfId="25791" xr:uid="{303631DF-2001-47B5-B404-9FF71A29B4D4}"/>
    <cellStyle name="Normal 3 4 14 3 2" xfId="25792" xr:uid="{9BB544C4-CAE5-4746-995D-115B81C02B81}"/>
    <cellStyle name="Normal 3 4 14 3 3" xfId="25793" xr:uid="{C74B8059-AC56-4055-B223-C955CAD042FE}"/>
    <cellStyle name="Normal 3 4 14 4" xfId="25794" xr:uid="{04B212F4-4266-4574-BC64-DF0219C65059}"/>
    <cellStyle name="Normal 3 4 14 5" xfId="25795" xr:uid="{6EAA7E71-054B-4BAB-A9A3-14D2E3AED076}"/>
    <cellStyle name="Normal 3 4 15" xfId="25796" xr:uid="{A121C26B-3AA2-40D4-B331-FB2F1A6AED3C}"/>
    <cellStyle name="Normal 3 4 15 2" xfId="25797" xr:uid="{F45BBC43-0CC8-4888-89A3-0F59CDA8EE78}"/>
    <cellStyle name="Normal 3 4 15 2 2" xfId="25798" xr:uid="{FFDFAF24-0522-4174-9E74-EB7015D1E494}"/>
    <cellStyle name="Normal 3 4 15 2 3" xfId="25799" xr:uid="{C4666C86-64FC-41BF-B914-DA1C0DE87963}"/>
    <cellStyle name="Normal 3 4 15 3" xfId="25800" xr:uid="{301B92F2-D25B-4074-AC5A-C696F0C9487F}"/>
    <cellStyle name="Normal 3 4 15 3 2" xfId="25801" xr:uid="{D72819F7-CFFD-4FC5-B5E2-C385FFC54DE0}"/>
    <cellStyle name="Normal 3 4 15 3 3" xfId="25802" xr:uid="{FC3591E1-95A7-4E36-97F4-D5EA6BAF05C7}"/>
    <cellStyle name="Normal 3 4 15 4" xfId="25803" xr:uid="{C876B18D-EAAE-4BB2-A175-7BDFE3487CD6}"/>
    <cellStyle name="Normal 3 4 15 5" xfId="25804" xr:uid="{9ADAC687-306E-48DB-96BB-A6151C539AB2}"/>
    <cellStyle name="Normal 3 4 16" xfId="25805" xr:uid="{7A47473F-8BAA-4E13-8495-F69BEB005199}"/>
    <cellStyle name="Normal 3 4 16 2" xfId="25806" xr:uid="{4FC24A49-558C-41BC-942E-BC095DFBFB91}"/>
    <cellStyle name="Normal 3 4 16 2 2" xfId="25807" xr:uid="{C7B2AE79-4CF0-4621-B334-7F51CFAADBF0}"/>
    <cellStyle name="Normal 3 4 16 2 3" xfId="25808" xr:uid="{A4753367-6698-47BD-A001-33A237860ECD}"/>
    <cellStyle name="Normal 3 4 16 3" xfId="25809" xr:uid="{7C339B7F-907C-443E-9683-44F0380A1F5B}"/>
    <cellStyle name="Normal 3 4 16 3 2" xfId="25810" xr:uid="{2768CB09-9EC4-4407-A3A7-D34902B64037}"/>
    <cellStyle name="Normal 3 4 16 3 3" xfId="25811" xr:uid="{8D6F6554-182D-4634-B5CC-90B86532B190}"/>
    <cellStyle name="Normal 3 4 16 4" xfId="25812" xr:uid="{3D06CD18-AC44-4A78-AB41-429C953D1063}"/>
    <cellStyle name="Normal 3 4 16 5" xfId="25813" xr:uid="{4B7FD71A-E0A8-4965-A855-A704DE6C557C}"/>
    <cellStyle name="Normal 3 4 17" xfId="25814" xr:uid="{B3648A33-F2CA-4C3B-BEBF-06EF59C42EF0}"/>
    <cellStyle name="Normal 3 4 17 2" xfId="25815" xr:uid="{553CFC04-E999-4436-8394-56BEC6CB8831}"/>
    <cellStyle name="Normal 3 4 17 2 2" xfId="25816" xr:uid="{AC977CF8-F33D-4F0A-992A-E683B84AA0A8}"/>
    <cellStyle name="Normal 3 4 17 2 3" xfId="25817" xr:uid="{94E404DA-E757-423C-A9D2-B7A9FB3D6C69}"/>
    <cellStyle name="Normal 3 4 17 3" xfId="25818" xr:uid="{E5252EC2-3EE3-4092-8894-784630BB1685}"/>
    <cellStyle name="Normal 3 4 17 3 2" xfId="25819" xr:uid="{221E7050-F80F-47AE-A90B-F76897161717}"/>
    <cellStyle name="Normal 3 4 17 3 3" xfId="25820" xr:uid="{83EDA326-3606-403E-9B75-DBE6F9758D36}"/>
    <cellStyle name="Normal 3 4 17 4" xfId="25821" xr:uid="{52DB64AF-70CE-4D16-B8FF-5C203B5BCAD8}"/>
    <cellStyle name="Normal 3 4 17 5" xfId="25822" xr:uid="{4F15B83F-CA83-4445-81E7-615E9FD8F87E}"/>
    <cellStyle name="Normal 3 4 18" xfId="25823" xr:uid="{170E2F63-BC24-4686-8C93-0160BB4E3CB4}"/>
    <cellStyle name="Normal 3 4 18 2" xfId="25824" xr:uid="{15DA1F8D-4BA7-4066-9840-591D2317C27C}"/>
    <cellStyle name="Normal 3 4 18 2 2" xfId="25825" xr:uid="{61C159D8-DE30-4CF3-BFF3-4D9C3BFE190E}"/>
    <cellStyle name="Normal 3 4 18 2 3" xfId="25826" xr:uid="{5BDAE5CB-1E40-4016-86A4-0A55C3A6A27E}"/>
    <cellStyle name="Normal 3 4 18 3" xfId="25827" xr:uid="{06D25E72-7B65-411A-8F1C-8A27CB729BD0}"/>
    <cellStyle name="Normal 3 4 18 3 2" xfId="25828" xr:uid="{111D075A-631A-4CB9-AF45-B2160DCCC25F}"/>
    <cellStyle name="Normal 3 4 18 3 3" xfId="25829" xr:uid="{DC51F3A8-8D9F-4FA6-ADF3-66E205ED2B40}"/>
    <cellStyle name="Normal 3 4 18 4" xfId="25830" xr:uid="{9025AB43-D616-444B-B71B-45A709C19FF8}"/>
    <cellStyle name="Normal 3 4 18 5" xfId="25831" xr:uid="{309179D0-FA68-4FA3-8A59-A925D447A05F}"/>
    <cellStyle name="Normal 3 4 19" xfId="25832" xr:uid="{8574DB9E-7687-44CD-9BCC-8E401F5AE185}"/>
    <cellStyle name="Normal 3 4 19 2" xfId="25833" xr:uid="{BE20F5FA-3D7D-4352-93BA-9D037E2C61D4}"/>
    <cellStyle name="Normal 3 4 19 2 2" xfId="25834" xr:uid="{8221BED4-5E08-472F-8F4B-4BF0DD5CC4FE}"/>
    <cellStyle name="Normal 3 4 19 2 3" xfId="25835" xr:uid="{3A27347A-130F-47C5-A9FE-5D71D0C5FC94}"/>
    <cellStyle name="Normal 3 4 19 3" xfId="25836" xr:uid="{7EE1B7AF-D706-4184-9C6D-2A54B47D953F}"/>
    <cellStyle name="Normal 3 4 19 3 2" xfId="25837" xr:uid="{C2E246C8-195E-4428-B654-28D3E416BDB3}"/>
    <cellStyle name="Normal 3 4 19 3 3" xfId="25838" xr:uid="{01361A6E-6A97-4A79-A68D-CDE2B98F3718}"/>
    <cellStyle name="Normal 3 4 19 4" xfId="25839" xr:uid="{C62186B0-A3BC-4D99-9285-F83DD9A8C506}"/>
    <cellStyle name="Normal 3 4 19 5" xfId="25840" xr:uid="{73609A00-EC3D-460B-B70D-A8A72B67B404}"/>
    <cellStyle name="Normal 3 4 2" xfId="25841" xr:uid="{68462AAA-6FAE-4FAE-BCB1-48367DA17363}"/>
    <cellStyle name="Normal 3 4 2 2" xfId="25842" xr:uid="{848150B2-8DC3-4843-994B-78933B8AEE34}"/>
    <cellStyle name="Normal 3 4 2 2 2" xfId="25843" xr:uid="{D3A97478-DB1E-491A-B478-25D764ECE494}"/>
    <cellStyle name="Normal 3 4 2 2 2 2" xfId="43187" xr:uid="{A8AE6697-D296-42DC-AFAB-67CA2F6AFBFF}"/>
    <cellStyle name="Normal 3 4 2 2 3" xfId="25844" xr:uid="{FAF985BA-32B2-414E-BED2-A6776703B3EC}"/>
    <cellStyle name="Normal 3 4 2 2 3 2" xfId="43186" xr:uid="{2FBB8665-2862-41A4-96F8-F01F88B2B34C}"/>
    <cellStyle name="Normal 3 4 2 2 4" xfId="43185" xr:uid="{0AC9B2D7-2EC4-45E5-8637-B1252CB314E2}"/>
    <cellStyle name="Normal 3 4 2 3" xfId="25845" xr:uid="{51A5DF2F-04A2-44F2-8998-21923D11BD59}"/>
    <cellStyle name="Normal 3 4 2 3 2" xfId="25846" xr:uid="{9766FF32-C37F-430A-9538-C296A2D5A248}"/>
    <cellStyle name="Normal 3 4 2 3 3" xfId="25847" xr:uid="{C4272FFF-031D-4AC0-89AE-7BE8AAA06DD6}"/>
    <cellStyle name="Normal 3 4 2 4" xfId="25848" xr:uid="{0F80207E-994B-47AF-A2D4-EBA479EA664A}"/>
    <cellStyle name="Normal 3 4 2 4 2" xfId="43184" xr:uid="{2175B2EB-5FDD-4F90-A510-82F7B1028213}"/>
    <cellStyle name="Normal 3 4 2 5" xfId="25849" xr:uid="{A07AD6E8-325B-4758-8685-DAA0FD8DFA77}"/>
    <cellStyle name="Normal 3 4 20" xfId="25850" xr:uid="{E8EC46C3-269A-461E-BD04-DE9AC517DCB5}"/>
    <cellStyle name="Normal 3 4 20 2" xfId="25851" xr:uid="{E5DB68FD-C0CD-447F-9052-EE124A36ADFA}"/>
    <cellStyle name="Normal 3 4 20 2 2" xfId="25852" xr:uid="{42DFD75D-0ADB-487A-BFE7-19CC05814AA3}"/>
    <cellStyle name="Normal 3 4 20 2 3" xfId="25853" xr:uid="{23C59972-A4DC-4B21-BE48-70E34A92B28B}"/>
    <cellStyle name="Normal 3 4 20 3" xfId="25854" xr:uid="{93DE7C32-AEF1-4D25-BCE5-69F2B988C935}"/>
    <cellStyle name="Normal 3 4 20 3 2" xfId="25855" xr:uid="{DCB5476A-290B-40D4-9886-0E5EDB1BCFD2}"/>
    <cellStyle name="Normal 3 4 20 3 3" xfId="25856" xr:uid="{FC3DFD50-8493-4469-AD4C-EA5ABF6D0ADE}"/>
    <cellStyle name="Normal 3 4 20 4" xfId="25857" xr:uid="{491F62ED-2CDE-4CCD-A28A-603B99B7A95A}"/>
    <cellStyle name="Normal 3 4 20 5" xfId="25858" xr:uid="{B5A0F57C-225C-47D3-A815-484B5B4D8861}"/>
    <cellStyle name="Normal 3 4 21" xfId="25859" xr:uid="{F8184DFA-4004-46E5-B67A-26D7A3D6B5F2}"/>
    <cellStyle name="Normal 3 4 21 2" xfId="25860" xr:uid="{156A3E0C-A99D-4B29-ABBA-7A0E34CA32FB}"/>
    <cellStyle name="Normal 3 4 21 2 2" xfId="25861" xr:uid="{4460527F-23BC-4C92-BAB6-E6112CA0A176}"/>
    <cellStyle name="Normal 3 4 21 2 3" xfId="25862" xr:uid="{BCD49457-5857-4F66-BC23-347917B48267}"/>
    <cellStyle name="Normal 3 4 21 3" xfId="25863" xr:uid="{5BE5322C-385B-4C61-B2AF-D995E0228AE3}"/>
    <cellStyle name="Normal 3 4 21 3 2" xfId="25864" xr:uid="{B51DFEDB-BE1A-49C7-8271-413334AAFBFB}"/>
    <cellStyle name="Normal 3 4 21 3 3" xfId="25865" xr:uid="{BFB1472E-7628-4F8B-9F92-9D76C8871206}"/>
    <cellStyle name="Normal 3 4 21 4" xfId="25866" xr:uid="{24C2493C-6BC4-4DB3-9FC8-9356668D3FA5}"/>
    <cellStyle name="Normal 3 4 21 5" xfId="25867" xr:uid="{AC24F9BA-0947-44B5-9DB8-BA5D2DEE1F6A}"/>
    <cellStyle name="Normal 3 4 22" xfId="25868" xr:uid="{4B0FF8C2-540F-4B14-8D19-1604421DB2D8}"/>
    <cellStyle name="Normal 3 4 22 2" xfId="25869" xr:uid="{63DE5DE4-AB4C-48A4-A848-535DC6C2FD73}"/>
    <cellStyle name="Normal 3 4 22 2 2" xfId="25870" xr:uid="{9352AFCF-EB7D-42AA-8D47-11B1F2DEC560}"/>
    <cellStyle name="Normal 3 4 22 2 3" xfId="25871" xr:uid="{F11DD78E-050B-4C0C-A6F8-4115148C4C48}"/>
    <cellStyle name="Normal 3 4 22 3" xfId="25872" xr:uid="{4D356523-0443-4786-8925-84ABBE209330}"/>
    <cellStyle name="Normal 3 4 22 3 2" xfId="25873" xr:uid="{156D1623-42B7-439F-8CC1-9B2109B73D3D}"/>
    <cellStyle name="Normal 3 4 22 3 3" xfId="25874" xr:uid="{41923821-1069-47A1-A6B4-AA69ED69F43C}"/>
    <cellStyle name="Normal 3 4 22 4" xfId="25875" xr:uid="{B542F55E-FEF8-4DCE-8A70-D8EAAC8EDB9B}"/>
    <cellStyle name="Normal 3 4 22 5" xfId="25876" xr:uid="{44CFBF52-9E57-4D7E-A809-529DE1804C69}"/>
    <cellStyle name="Normal 3 4 23" xfId="25877" xr:uid="{754366A9-397B-45ED-8AD4-75B5275EE99A}"/>
    <cellStyle name="Normal 3 4 23 2" xfId="25878" xr:uid="{73E12CA5-FC7F-4A7A-B1AA-514EF6B1DF38}"/>
    <cellStyle name="Normal 3 4 23 2 2" xfId="25879" xr:uid="{CB11FF8A-30EF-4574-BD37-1B712983626E}"/>
    <cellStyle name="Normal 3 4 23 2 3" xfId="25880" xr:uid="{B5D08A5B-FA2F-40CD-8085-FEC9BC17B0E9}"/>
    <cellStyle name="Normal 3 4 23 3" xfId="25881" xr:uid="{AA516DD0-EF65-4F46-B3B2-B62FE20104FB}"/>
    <cellStyle name="Normal 3 4 23 3 2" xfId="25882" xr:uid="{A574EBF3-76C4-4161-9520-DB60FACD75A1}"/>
    <cellStyle name="Normal 3 4 23 3 3" xfId="25883" xr:uid="{22E69292-80CF-4D0E-95A7-0CD4A6C0705F}"/>
    <cellStyle name="Normal 3 4 23 4" xfId="25884" xr:uid="{B6419E3B-0F9F-497C-9A57-21D3CDDC3350}"/>
    <cellStyle name="Normal 3 4 23 5" xfId="25885" xr:uid="{BEE8F613-FC5B-419C-86E6-00EA3A76AA89}"/>
    <cellStyle name="Normal 3 4 24" xfId="25886" xr:uid="{6E3723A0-C0A6-437D-81D9-D0D98B08928C}"/>
    <cellStyle name="Normal 3 4 24 10" xfId="25887" xr:uid="{6DBCEECC-07EC-4D0F-9A32-D00C69DBA0EF}"/>
    <cellStyle name="Normal 3 4 24 11" xfId="25888" xr:uid="{F077249D-D76E-482E-8981-DA414B0E2FF8}"/>
    <cellStyle name="Normal 3 4 24 11 2" xfId="25889" xr:uid="{1CE8C40D-968E-4F32-9195-6C75A459C58D}"/>
    <cellStyle name="Normal 3 4 24 11 2 2" xfId="25890" xr:uid="{861CD2DD-7D8E-4C7C-BF0C-1B6BC2859EDE}"/>
    <cellStyle name="Normal 3 4 24 11 2 2 2" xfId="25891" xr:uid="{1111CC99-A501-4344-9D51-37D1CF784CB0}"/>
    <cellStyle name="Normal 3 4 24 11 2 3" xfId="25892" xr:uid="{546D45A6-50F8-4915-B36D-1738EBD7EADF}"/>
    <cellStyle name="Normal 3 4 24 11 2 4" xfId="25893" xr:uid="{3618335B-FC6C-4FB2-B55E-4CA22998A6ED}"/>
    <cellStyle name="Normal 3 4 24 11 2 5" xfId="25894" xr:uid="{7C69A6AA-39CC-4FEE-BB2F-63A40E1D4F6B}"/>
    <cellStyle name="Normal 3 4 24 11 3" xfId="25895" xr:uid="{072E46F6-CAF6-439B-A64C-FDB6F5797A64}"/>
    <cellStyle name="Normal 3 4 24 11 3 2" xfId="25896" xr:uid="{6AB3C3B4-09F3-4C8D-B90F-A47C5405BCFC}"/>
    <cellStyle name="Normal 3 4 24 11 4" xfId="25897" xr:uid="{63B415C2-1791-4B27-8AF6-88068230FC0B}"/>
    <cellStyle name="Normal 3 4 24 11 5" xfId="25898" xr:uid="{911F088F-11C1-4452-A4B8-5E5C6E895CCA}"/>
    <cellStyle name="Normal 3 4 24 12" xfId="25899" xr:uid="{2ECA0817-7C53-4FBF-AF32-1BB37281D706}"/>
    <cellStyle name="Normal 3 4 24 13" xfId="25900" xr:uid="{20F531D4-77F8-4287-88C9-EF41650A4E9D}"/>
    <cellStyle name="Normal 3 4 24 14" xfId="25901" xr:uid="{A07372B5-CFC7-4488-826E-9B30EF81086E}"/>
    <cellStyle name="Normal 3 4 24 15" xfId="25902" xr:uid="{808841F0-832C-4625-ACC7-6E36BA1F4F94}"/>
    <cellStyle name="Normal 3 4 24 15 2" xfId="25903" xr:uid="{06B7A022-AAF2-4AE9-9088-73DC8A35B606}"/>
    <cellStyle name="Normal 3 4 24 16" xfId="25904" xr:uid="{E7668073-688A-4C6F-8076-95F0A376BE24}"/>
    <cellStyle name="Normal 3 4 24 17" xfId="25905" xr:uid="{D1F2AF21-6185-4535-89EE-0AD8CF912F66}"/>
    <cellStyle name="Normal 3 4 24 18" xfId="25906" xr:uid="{7CD9EE04-968C-434D-A2CE-8BE0986D9258}"/>
    <cellStyle name="Normal 3 4 24 2" xfId="25907" xr:uid="{CEA8BF87-8476-45D0-A156-CCA5DF284D45}"/>
    <cellStyle name="Normal 3 4 24 2 10" xfId="25908" xr:uid="{B6B89688-E09E-43D7-8A78-47065D7F1A45}"/>
    <cellStyle name="Normal 3 4 24 2 11" xfId="25909" xr:uid="{752A0EE0-6BF4-4412-BF75-0EA32ECC4BC4}"/>
    <cellStyle name="Normal 3 4 24 2 12" xfId="25910" xr:uid="{DD88B369-0196-4C93-96E2-A9BE5D969D41}"/>
    <cellStyle name="Normal 3 4 24 2 13" xfId="25911" xr:uid="{9BB2DF7B-7DC9-4C7C-BCFD-4C33D9BA5D03}"/>
    <cellStyle name="Normal 3 4 24 2 13 2" xfId="25912" xr:uid="{B6A89A5D-2D74-45C0-A851-2752DEE72A84}"/>
    <cellStyle name="Normal 3 4 24 2 14" xfId="25913" xr:uid="{75E6EE49-3799-45AB-B2E2-E077B261ECD9}"/>
    <cellStyle name="Normal 3 4 24 2 15" xfId="25914" xr:uid="{7EB1299E-49F0-4FF0-B5EC-7EA53DAC7F8F}"/>
    <cellStyle name="Normal 3 4 24 2 16" xfId="25915" xr:uid="{3090CF91-0958-420E-B8B0-302F5F88202F}"/>
    <cellStyle name="Normal 3 4 24 2 2" xfId="25916" xr:uid="{BDD323A3-1620-40DA-B774-C067A8ABBA27}"/>
    <cellStyle name="Normal 3 4 24 2 2 10" xfId="25917" xr:uid="{44D05C76-4279-4F72-8CBD-4B89796039AA}"/>
    <cellStyle name="Normal 3 4 24 2 2 11" xfId="25918" xr:uid="{84F0F91E-863D-44F4-828C-E5B37FB3640E}"/>
    <cellStyle name="Normal 3 4 24 2 2 12" xfId="25919" xr:uid="{FA3AA1E6-FA8F-4EDA-826B-476A42752515}"/>
    <cellStyle name="Normal 3 4 24 2 2 13" xfId="25920" xr:uid="{AD30EFF4-DBDF-47B0-B213-3AB7E73DD6D7}"/>
    <cellStyle name="Normal 3 4 24 2 2 13 2" xfId="25921" xr:uid="{4FF532E6-BA38-4C3B-AD90-FF8FF00A5A39}"/>
    <cellStyle name="Normal 3 4 24 2 2 14" xfId="25922" xr:uid="{14DD6E8E-B7B1-4511-9A94-B5A5AC356FC4}"/>
    <cellStyle name="Normal 3 4 24 2 2 15" xfId="25923" xr:uid="{2529C763-555A-4AE0-811F-C68411752F0F}"/>
    <cellStyle name="Normal 3 4 24 2 2 16" xfId="25924" xr:uid="{C6667C4E-2BD6-4FFA-813F-EE0DDEE7D3D7}"/>
    <cellStyle name="Normal 3 4 24 2 2 2" xfId="25925" xr:uid="{F73C8BB2-FE11-46B6-B729-9917B60F24E8}"/>
    <cellStyle name="Normal 3 4 24 2 2 2 10" xfId="25926" xr:uid="{0790F388-BAC0-477B-8F17-A911B4A05D70}"/>
    <cellStyle name="Normal 3 4 24 2 2 2 11" xfId="25927" xr:uid="{FA4E9A58-FA1A-44A9-9B55-19D0B2A1E6D0}"/>
    <cellStyle name="Normal 3 4 24 2 2 2 12" xfId="25928" xr:uid="{8D28AB8B-E2A0-4CDC-B464-799E81E13917}"/>
    <cellStyle name="Normal 3 4 24 2 2 2 12 2" xfId="25929" xr:uid="{251D830D-7ED1-49B0-9C13-0F0FF1AE625C}"/>
    <cellStyle name="Normal 3 4 24 2 2 2 13" xfId="25930" xr:uid="{4AD30D54-DCE5-464C-B31C-4945982ED1F7}"/>
    <cellStyle name="Normal 3 4 24 2 2 2 14" xfId="25931" xr:uid="{857E8151-6C10-44D6-8018-4B5E5246B7D3}"/>
    <cellStyle name="Normal 3 4 24 2 2 2 15" xfId="25932" xr:uid="{349FB4FD-1ECB-4C36-8746-D228A6ACE2FB}"/>
    <cellStyle name="Normal 3 4 24 2 2 2 2" xfId="25933" xr:uid="{F8334EF4-7EFE-4E30-86BF-67D3CA99299F}"/>
    <cellStyle name="Normal 3 4 24 2 2 2 2 2" xfId="25934" xr:uid="{61DB0F17-7340-484A-B69C-1181FB9307D9}"/>
    <cellStyle name="Normal 3 4 24 2 2 2 2 2 2" xfId="25935" xr:uid="{6C37D54F-6CA3-4F25-8581-84D6339503A1}"/>
    <cellStyle name="Normal 3 4 24 2 2 2 2 2 2 2" xfId="25936" xr:uid="{4A1325D1-8E07-4CBC-A5E1-710DAA3C2526}"/>
    <cellStyle name="Normal 3 4 24 2 2 2 2 2 2 2 2" xfId="25937" xr:uid="{73989AB3-4C26-42A0-8B15-1A5A7BEFB258}"/>
    <cellStyle name="Normal 3 4 24 2 2 2 2 2 2 2 2 2" xfId="25938" xr:uid="{E9679181-1131-4B1D-B97B-1C7EADDE2E61}"/>
    <cellStyle name="Normal 3 4 24 2 2 2 2 2 2 2 3" xfId="25939" xr:uid="{20059139-2FE4-48C4-AFFB-D777903D68A9}"/>
    <cellStyle name="Normal 3 4 24 2 2 2 2 2 2 2 4" xfId="25940" xr:uid="{7F7926D4-3B67-4D74-A072-ED804FB8B322}"/>
    <cellStyle name="Normal 3 4 24 2 2 2 2 2 2 2 5" xfId="25941" xr:uid="{9681F39F-5117-43BB-9146-C11CE30FCB33}"/>
    <cellStyle name="Normal 3 4 24 2 2 2 2 2 2 3" xfId="25942" xr:uid="{FAF0B311-B2CD-48E9-BC8E-A7FFE7CB817E}"/>
    <cellStyle name="Normal 3 4 24 2 2 2 2 2 2 3 2" xfId="25943" xr:uid="{5ADE9F82-EF6A-4304-A3F9-9D87DC35B2F7}"/>
    <cellStyle name="Normal 3 4 24 2 2 2 2 2 2 4" xfId="25944" xr:uid="{AAFC2FDA-1703-48A5-9E13-B6A7FA93E3AE}"/>
    <cellStyle name="Normal 3 4 24 2 2 2 2 2 2 5" xfId="25945" xr:uid="{16400389-1052-44BF-85DB-B675864DF7F8}"/>
    <cellStyle name="Normal 3 4 24 2 2 2 2 2 3" xfId="25946" xr:uid="{0E61BFC7-0FD0-411C-B259-D8874287766D}"/>
    <cellStyle name="Normal 3 4 24 2 2 2 2 2 4" xfId="25947" xr:uid="{F287BADC-A109-40D7-ABDC-DEF1D414AB55}"/>
    <cellStyle name="Normal 3 4 24 2 2 2 2 2 5" xfId="25948" xr:uid="{3A9D8F0A-3B00-4054-9D5A-F2807D6E0719}"/>
    <cellStyle name="Normal 3 4 24 2 2 2 2 2 6" xfId="25949" xr:uid="{0210FD21-E26B-4FB0-ADFF-CED6DD19EEC5}"/>
    <cellStyle name="Normal 3 4 24 2 2 2 2 2 6 2" xfId="25950" xr:uid="{B04D15C2-960F-4795-AFEC-98D3EB832032}"/>
    <cellStyle name="Normal 3 4 24 2 2 2 2 2 7" xfId="25951" xr:uid="{C9B96A5A-E109-41E6-9129-E55AC44FBF5A}"/>
    <cellStyle name="Normal 3 4 24 2 2 2 2 2 8" xfId="25952" xr:uid="{25DDDD51-0D89-4D95-B561-BA840AAFE5C7}"/>
    <cellStyle name="Normal 3 4 24 2 2 2 2 2 9" xfId="25953" xr:uid="{85014320-6C0D-4E8F-84D2-70F19CB040E7}"/>
    <cellStyle name="Normal 3 4 24 2 2 2 2 3" xfId="25954" xr:uid="{99B8FEEF-21B6-479F-A57C-FD6D579C4F7B}"/>
    <cellStyle name="Normal 3 4 24 2 2 2 2 3 2" xfId="25955" xr:uid="{824C7DE5-E1DA-46AD-A8B9-34B2631AB57E}"/>
    <cellStyle name="Normal 3 4 24 2 2 2 2 3 2 2" xfId="25956" xr:uid="{0F4F2412-1EE2-450D-9553-851EC5088481}"/>
    <cellStyle name="Normal 3 4 24 2 2 2 2 3 2 2 2" xfId="25957" xr:uid="{EC3480F9-5277-4E97-BB68-23E77B01A004}"/>
    <cellStyle name="Normal 3 4 24 2 2 2 2 3 2 3" xfId="25958" xr:uid="{9483BE5C-356D-4BF4-A57D-702A86862188}"/>
    <cellStyle name="Normal 3 4 24 2 2 2 2 3 2 4" xfId="25959" xr:uid="{2E60E36A-D530-43EA-B6F8-9D05C10AA617}"/>
    <cellStyle name="Normal 3 4 24 2 2 2 2 3 2 5" xfId="25960" xr:uid="{EF09BB81-58D5-412F-9DF5-6C4F9ACE2362}"/>
    <cellStyle name="Normal 3 4 24 2 2 2 2 3 3" xfId="25961" xr:uid="{FEB69D17-EC7E-4938-824A-0683D7439359}"/>
    <cellStyle name="Normal 3 4 24 2 2 2 2 3 3 2" xfId="25962" xr:uid="{D09276ED-B1C8-40F8-8CD7-D32C06AA9BCE}"/>
    <cellStyle name="Normal 3 4 24 2 2 2 2 3 4" xfId="25963" xr:uid="{99834D22-0B4B-4176-8BF3-618EEE151668}"/>
    <cellStyle name="Normal 3 4 24 2 2 2 2 3 5" xfId="25964" xr:uid="{0F090AAC-388C-4F3E-A4E0-C3279799BA28}"/>
    <cellStyle name="Normal 3 4 24 2 2 2 2 4" xfId="25965" xr:uid="{FC930B21-FEAF-4D74-98A9-77DBE944E04B}"/>
    <cellStyle name="Normal 3 4 24 2 2 2 2 5" xfId="25966" xr:uid="{3B97774E-12AA-4108-A924-F5FB92A669E5}"/>
    <cellStyle name="Normal 3 4 24 2 2 2 2 6" xfId="25967" xr:uid="{6BF731DF-60DE-47A3-888F-7450A26D99FD}"/>
    <cellStyle name="Normal 3 4 24 2 2 2 2 6 2" xfId="25968" xr:uid="{38CC3BBB-6831-45C2-92A1-D3B6996E3B64}"/>
    <cellStyle name="Normal 3 4 24 2 2 2 2 7" xfId="25969" xr:uid="{34A27DCB-018D-4131-9941-3E436A37E0EE}"/>
    <cellStyle name="Normal 3 4 24 2 2 2 2 8" xfId="25970" xr:uid="{C598E15F-3322-43E1-BEE6-0D996B91FA9E}"/>
    <cellStyle name="Normal 3 4 24 2 2 2 2 9" xfId="25971" xr:uid="{B29FAD31-6A51-472A-AFD2-33B1317BF1B5}"/>
    <cellStyle name="Normal 3 4 24 2 2 2 3" xfId="25972" xr:uid="{54E77A46-1697-4B64-99B4-138C06CE1491}"/>
    <cellStyle name="Normal 3 4 24 2 2 2 3 2" xfId="25973" xr:uid="{25DA28BA-3040-4E1E-BD69-52A97AA45B9D}"/>
    <cellStyle name="Normal 3 4 24 2 2 2 3 3" xfId="25974" xr:uid="{BD31FC10-1E77-483C-8F97-C97331EAA4E6}"/>
    <cellStyle name="Normal 3 4 24 2 2 2 4" xfId="25975" xr:uid="{5A209704-1A09-4D2A-B782-0A22C97CC9EA}"/>
    <cellStyle name="Normal 3 4 24 2 2 2 4 2" xfId="25976" xr:uid="{F9E121EC-0298-47CE-B4F6-8CCD28D07787}"/>
    <cellStyle name="Normal 3 4 24 2 2 2 4 3" xfId="25977" xr:uid="{A08011AC-D542-43AD-BD74-81857A664E7D}"/>
    <cellStyle name="Normal 3 4 24 2 2 2 5" xfId="25978" xr:uid="{E0C2DC5D-13E7-43B8-8995-F8F1EC9B99F4}"/>
    <cellStyle name="Normal 3 4 24 2 2 2 5 2" xfId="25979" xr:uid="{DCD1D6FC-9507-49B0-81B7-CA93F79F7ACB}"/>
    <cellStyle name="Normal 3 4 24 2 2 2 5 3" xfId="25980" xr:uid="{CCB8C19C-701A-4AEE-A02A-BE4717462C37}"/>
    <cellStyle name="Normal 3 4 24 2 2 2 6" xfId="25981" xr:uid="{FE784643-260B-4D47-958B-69602D3FBFD7}"/>
    <cellStyle name="Normal 3 4 24 2 2 2 6 2" xfId="25982" xr:uid="{89BAE16B-5F59-4A35-B068-2FABEABA83B0}"/>
    <cellStyle name="Normal 3 4 24 2 2 2 6 3" xfId="25983" xr:uid="{74681F9D-2368-44F5-9182-EF0C736D583C}"/>
    <cellStyle name="Normal 3 4 24 2 2 2 7" xfId="25984" xr:uid="{A9C9D755-73C5-4016-A5CA-6AA3B4D24DA1}"/>
    <cellStyle name="Normal 3 4 24 2 2 2 7 2" xfId="25985" xr:uid="{244C2555-BD83-4A68-8451-B0CDC3A120AF}"/>
    <cellStyle name="Normal 3 4 24 2 2 2 7 3" xfId="25986" xr:uid="{A2ED6FB2-F2A1-405B-9DF5-D36078D5B55B}"/>
    <cellStyle name="Normal 3 4 24 2 2 2 8" xfId="25987" xr:uid="{964BF77B-C165-4C8D-8812-6509C566F99F}"/>
    <cellStyle name="Normal 3 4 24 2 2 2 8 2" xfId="25988" xr:uid="{67F2F090-D49F-4C80-83F1-F59D97826D4C}"/>
    <cellStyle name="Normal 3 4 24 2 2 2 8 2 2" xfId="25989" xr:uid="{B0C9D472-6E93-4229-A8C8-625AD4FBD84F}"/>
    <cellStyle name="Normal 3 4 24 2 2 2 8 2 2 2" xfId="25990" xr:uid="{850AFD1C-A878-4BC8-A3A0-95933328BEE2}"/>
    <cellStyle name="Normal 3 4 24 2 2 2 8 2 3" xfId="25991" xr:uid="{96A1B63A-5323-4500-9334-1413812AE4D6}"/>
    <cellStyle name="Normal 3 4 24 2 2 2 8 2 4" xfId="25992" xr:uid="{B9AFBEE0-631A-439A-8EFC-4D86605F897B}"/>
    <cellStyle name="Normal 3 4 24 2 2 2 8 2 5" xfId="25993" xr:uid="{1380CD0E-370F-4833-BB8D-45A6DA6F40F0}"/>
    <cellStyle name="Normal 3 4 24 2 2 2 8 3" xfId="25994" xr:uid="{332810AA-E97E-464E-8F0C-CC6CB1F28BD1}"/>
    <cellStyle name="Normal 3 4 24 2 2 2 8 3 2" xfId="25995" xr:uid="{CD572679-B47C-4EB9-AC41-BF65A07EDE3B}"/>
    <cellStyle name="Normal 3 4 24 2 2 2 8 4" xfId="25996" xr:uid="{5DEE8434-23C1-49D1-9BCC-8D8B308B0B5B}"/>
    <cellStyle name="Normal 3 4 24 2 2 2 8 5" xfId="25997" xr:uid="{5FE22527-C8E5-4885-B1B2-DE93C285C811}"/>
    <cellStyle name="Normal 3 4 24 2 2 2 9" xfId="25998" xr:uid="{318EA338-F9B5-402C-84FA-99AABA5FB4BE}"/>
    <cellStyle name="Normal 3 4 24 2 2 3" xfId="25999" xr:uid="{BDE0DEB9-E824-4E16-A2AD-B2E697C3F7DF}"/>
    <cellStyle name="Normal 3 4 24 2 2 3 2" xfId="26000" xr:uid="{1A74703C-2BFA-4123-BFFC-148A28B4EE1E}"/>
    <cellStyle name="Normal 3 4 24 2 2 3 3" xfId="26001" xr:uid="{94A9E676-D7C6-4FF1-A637-FAA55F15B43D}"/>
    <cellStyle name="Normal 3 4 24 2 2 4" xfId="26002" xr:uid="{AC1DD3A1-8017-43D3-BD09-58B768149D3D}"/>
    <cellStyle name="Normal 3 4 24 2 2 4 2" xfId="26003" xr:uid="{75503197-01F0-45D1-AABF-E5EE7FD5ED8B}"/>
    <cellStyle name="Normal 3 4 24 2 2 4 2 2" xfId="26004" xr:uid="{B3AE773D-FDE8-4BEF-87A7-0601F1A33988}"/>
    <cellStyle name="Normal 3 4 24 2 2 4 2 2 2" xfId="26005" xr:uid="{9F8E5B43-982F-4B26-BCEC-EA7C8B2CF8B3}"/>
    <cellStyle name="Normal 3 4 24 2 2 4 2 2 2 2" xfId="26006" xr:uid="{529012F9-7270-4D76-8A36-CAB3AB101D75}"/>
    <cellStyle name="Normal 3 4 24 2 2 4 2 2 2 2 2" xfId="26007" xr:uid="{4050C56F-1BA5-4CB2-8166-335B83534479}"/>
    <cellStyle name="Normal 3 4 24 2 2 4 2 2 2 3" xfId="26008" xr:uid="{7B67ACDD-4DD6-47AF-BA0D-3B5F56FDFDDF}"/>
    <cellStyle name="Normal 3 4 24 2 2 4 2 2 2 4" xfId="26009" xr:uid="{E86D6EB1-8E14-4703-8E29-FDBD6261C6A0}"/>
    <cellStyle name="Normal 3 4 24 2 2 4 2 2 2 5" xfId="26010" xr:uid="{57E14142-A11F-4EA2-BD3A-BEBD7DA8D910}"/>
    <cellStyle name="Normal 3 4 24 2 2 4 2 2 3" xfId="26011" xr:uid="{0501773F-B5C7-4F22-84B9-0593B041F71E}"/>
    <cellStyle name="Normal 3 4 24 2 2 4 2 2 3 2" xfId="26012" xr:uid="{1FA774DB-74C1-4062-88D8-5E87B287DBCA}"/>
    <cellStyle name="Normal 3 4 24 2 2 4 2 2 4" xfId="26013" xr:uid="{CF40D2FC-E6C5-4782-A68E-44336E8ECBC7}"/>
    <cellStyle name="Normal 3 4 24 2 2 4 2 2 5" xfId="26014" xr:uid="{A78442D8-F9E9-4E7C-B449-933E20A42030}"/>
    <cellStyle name="Normal 3 4 24 2 2 4 2 3" xfId="26015" xr:uid="{8A938440-E2CE-4D92-B5BC-1C36E5F6F737}"/>
    <cellStyle name="Normal 3 4 24 2 2 4 2 4" xfId="26016" xr:uid="{837A4571-7807-4BA0-AF28-E62360BCA4E4}"/>
    <cellStyle name="Normal 3 4 24 2 2 4 2 5" xfId="26017" xr:uid="{69FF3F43-A408-4256-9D5A-C11E3D096E67}"/>
    <cellStyle name="Normal 3 4 24 2 2 4 2 6" xfId="26018" xr:uid="{73E82262-98DC-46A9-A57C-AFBD450295D2}"/>
    <cellStyle name="Normal 3 4 24 2 2 4 2 6 2" xfId="26019" xr:uid="{E397A340-B300-45BA-B306-F5634D21C0D0}"/>
    <cellStyle name="Normal 3 4 24 2 2 4 2 7" xfId="26020" xr:uid="{5B732721-A9C9-4B18-A7BE-A86FB9C8483C}"/>
    <cellStyle name="Normal 3 4 24 2 2 4 2 8" xfId="26021" xr:uid="{5AB65019-278B-4D2E-B180-2064367E173D}"/>
    <cellStyle name="Normal 3 4 24 2 2 4 2 9" xfId="26022" xr:uid="{DB71FED5-F6B0-465A-AAB2-CE001EB98DD6}"/>
    <cellStyle name="Normal 3 4 24 2 2 4 3" xfId="26023" xr:uid="{F280EC0A-D024-48C9-A2B5-13C7E93DFB73}"/>
    <cellStyle name="Normal 3 4 24 2 2 4 3 2" xfId="26024" xr:uid="{9E363353-A931-4BFF-B593-0F1E05E6477C}"/>
    <cellStyle name="Normal 3 4 24 2 2 4 3 2 2" xfId="26025" xr:uid="{36BB1CC9-6265-4E6B-83CE-E6EF94D3B7FA}"/>
    <cellStyle name="Normal 3 4 24 2 2 4 3 2 2 2" xfId="26026" xr:uid="{2346A23B-0291-48F4-8DBD-8D0193BAEEFB}"/>
    <cellStyle name="Normal 3 4 24 2 2 4 3 2 3" xfId="26027" xr:uid="{9915863F-3392-48AD-9E0E-04C9466DE96B}"/>
    <cellStyle name="Normal 3 4 24 2 2 4 3 2 4" xfId="26028" xr:uid="{7CE87ED9-1921-4678-A1E0-1CF06D588C9D}"/>
    <cellStyle name="Normal 3 4 24 2 2 4 3 2 5" xfId="26029" xr:uid="{1C7C9E5B-6626-479B-9331-F4D9EFF76E53}"/>
    <cellStyle name="Normal 3 4 24 2 2 4 3 3" xfId="26030" xr:uid="{AFF26D7F-7D9E-489C-B8DC-B84866E964E9}"/>
    <cellStyle name="Normal 3 4 24 2 2 4 3 3 2" xfId="26031" xr:uid="{BFD240C4-3568-456F-962E-2C1974295F59}"/>
    <cellStyle name="Normal 3 4 24 2 2 4 3 4" xfId="26032" xr:uid="{CACBA376-A54F-42B2-9D85-787E7D093A28}"/>
    <cellStyle name="Normal 3 4 24 2 2 4 3 5" xfId="26033" xr:uid="{3BD86AA2-CAD7-4840-B366-7EED1BF48E38}"/>
    <cellStyle name="Normal 3 4 24 2 2 4 4" xfId="26034" xr:uid="{F808C32E-70DF-456E-8E39-42D82E1D8764}"/>
    <cellStyle name="Normal 3 4 24 2 2 4 5" xfId="26035" xr:uid="{4B99E146-1024-4664-B227-C781100F2B33}"/>
    <cellStyle name="Normal 3 4 24 2 2 4 6" xfId="26036" xr:uid="{ECF5F0B5-147F-4FB2-83C4-2FDF33729695}"/>
    <cellStyle name="Normal 3 4 24 2 2 4 6 2" xfId="26037" xr:uid="{680652FE-E9C1-4056-B858-927E54C02BBC}"/>
    <cellStyle name="Normal 3 4 24 2 2 4 7" xfId="26038" xr:uid="{1746C4B1-DB3B-49A8-97B2-29CF8958E9C1}"/>
    <cellStyle name="Normal 3 4 24 2 2 4 8" xfId="26039" xr:uid="{CD15A49D-42B5-4B69-A879-E965D80940BF}"/>
    <cellStyle name="Normal 3 4 24 2 2 4 9" xfId="26040" xr:uid="{06AAB680-1F35-4418-AC12-4866BBC1CA32}"/>
    <cellStyle name="Normal 3 4 24 2 2 5" xfId="26041" xr:uid="{5343C2CB-3395-432B-BE54-45AE68583F42}"/>
    <cellStyle name="Normal 3 4 24 2 2 6" xfId="26042" xr:uid="{E9B8B83E-5E56-442C-97CD-938636090691}"/>
    <cellStyle name="Normal 3 4 24 2 2 7" xfId="26043" xr:uid="{530D83CA-40A8-4CA8-B67C-4F49EE449BDE}"/>
    <cellStyle name="Normal 3 4 24 2 2 8" xfId="26044" xr:uid="{0314595C-6708-453A-A127-3A5BB1FF75F6}"/>
    <cellStyle name="Normal 3 4 24 2 2 9" xfId="26045" xr:uid="{4EE56B48-2C40-4196-9333-11FB92B18BEC}"/>
    <cellStyle name="Normal 3 4 24 2 2 9 2" xfId="26046" xr:uid="{30E746B3-678F-4AD6-A13D-56F0B7CAC1E7}"/>
    <cellStyle name="Normal 3 4 24 2 2 9 2 2" xfId="26047" xr:uid="{D3C35FF2-11C1-447D-B503-9160A91696DC}"/>
    <cellStyle name="Normal 3 4 24 2 2 9 2 2 2" xfId="26048" xr:uid="{267AE005-9833-4A5E-98F1-9F362E080CC4}"/>
    <cellStyle name="Normal 3 4 24 2 2 9 2 3" xfId="26049" xr:uid="{DADA3BD7-F31A-4170-B392-87E49FA0BA37}"/>
    <cellStyle name="Normal 3 4 24 2 2 9 2 4" xfId="26050" xr:uid="{E3706523-411C-4FB5-A2CF-1700303AA99A}"/>
    <cellStyle name="Normal 3 4 24 2 2 9 2 5" xfId="26051" xr:uid="{8C8B8828-0623-4264-A377-F30BE5B5D218}"/>
    <cellStyle name="Normal 3 4 24 2 2 9 3" xfId="26052" xr:uid="{CE3145CA-00E3-419E-BEDC-6689059BC1BD}"/>
    <cellStyle name="Normal 3 4 24 2 2 9 3 2" xfId="26053" xr:uid="{88D1E6C5-48D3-41B2-A8A0-CC0F141C35B4}"/>
    <cellStyle name="Normal 3 4 24 2 2 9 4" xfId="26054" xr:uid="{36198833-7BB0-468F-988B-E224562D182B}"/>
    <cellStyle name="Normal 3 4 24 2 2 9 5" xfId="26055" xr:uid="{7BE4A128-9D2B-4375-A444-F2128301DD14}"/>
    <cellStyle name="Normal 3 4 24 2 3" xfId="26056" xr:uid="{F3544D02-EBA1-49E3-B3FB-A56F50E678A1}"/>
    <cellStyle name="Normal 3 4 24 2 3 10" xfId="26057" xr:uid="{36B1F981-C0A5-4F81-9FE1-EF02E71C38A0}"/>
    <cellStyle name="Normal 3 4 24 2 3 11" xfId="26058" xr:uid="{D3A26C9C-3196-4DDF-BFEE-0979E7115BC3}"/>
    <cellStyle name="Normal 3 4 24 2 3 12" xfId="26059" xr:uid="{4480A832-7DC0-4DA8-B859-029B7DCAAEB7}"/>
    <cellStyle name="Normal 3 4 24 2 3 12 2" xfId="26060" xr:uid="{469FFF9F-C19B-4353-A25B-3B048447AEC6}"/>
    <cellStyle name="Normal 3 4 24 2 3 13" xfId="26061" xr:uid="{0479EBFD-1777-41F7-91B9-1DD5BF91D486}"/>
    <cellStyle name="Normal 3 4 24 2 3 14" xfId="26062" xr:uid="{787602A5-4E53-42BB-9DCE-6DF5370F16B4}"/>
    <cellStyle name="Normal 3 4 24 2 3 15" xfId="26063" xr:uid="{51319D45-9E42-4967-9E7E-D028EC99C1A0}"/>
    <cellStyle name="Normal 3 4 24 2 3 2" xfId="26064" xr:uid="{D88F48D5-DB98-4305-BD66-FA6EB2BA987D}"/>
    <cellStyle name="Normal 3 4 24 2 3 2 2" xfId="26065" xr:uid="{DC42FA31-ADD0-46CE-87FE-B2E629E92255}"/>
    <cellStyle name="Normal 3 4 24 2 3 2 2 2" xfId="26066" xr:uid="{B066FDA3-8289-4B22-A38A-5F19C62A700B}"/>
    <cellStyle name="Normal 3 4 24 2 3 2 2 2 2" xfId="26067" xr:uid="{4255B0C5-2196-48CA-B123-E00B2582C927}"/>
    <cellStyle name="Normal 3 4 24 2 3 2 2 2 2 2" xfId="26068" xr:uid="{1044A6CE-77A0-4E97-A7ED-0BC5787D4F5D}"/>
    <cellStyle name="Normal 3 4 24 2 3 2 2 2 2 2 2" xfId="26069" xr:uid="{A65302BC-7DFF-40EB-94CF-6D17ED871069}"/>
    <cellStyle name="Normal 3 4 24 2 3 2 2 2 2 3" xfId="26070" xr:uid="{D5C3F520-5BD4-4A08-956A-259EA0A373AF}"/>
    <cellStyle name="Normal 3 4 24 2 3 2 2 2 2 4" xfId="26071" xr:uid="{145EA92D-500D-4D59-9325-F27ED39ABD05}"/>
    <cellStyle name="Normal 3 4 24 2 3 2 2 2 2 5" xfId="26072" xr:uid="{9F4F5EB2-82EC-4AB4-974F-105B3C538FD2}"/>
    <cellStyle name="Normal 3 4 24 2 3 2 2 2 3" xfId="26073" xr:uid="{E670BD5F-D6F9-41BB-92BA-F9942CE41ED6}"/>
    <cellStyle name="Normal 3 4 24 2 3 2 2 2 3 2" xfId="26074" xr:uid="{4FD5504A-D166-4E2A-909A-85578CA2387A}"/>
    <cellStyle name="Normal 3 4 24 2 3 2 2 2 4" xfId="26075" xr:uid="{80DBE9A9-6D10-4CF6-8B96-1A78B13BF3F9}"/>
    <cellStyle name="Normal 3 4 24 2 3 2 2 2 5" xfId="26076" xr:uid="{E5942410-6817-4D38-A938-E09C2241E7FA}"/>
    <cellStyle name="Normal 3 4 24 2 3 2 2 3" xfId="26077" xr:uid="{4D503E98-508E-4866-8775-D35EA5704CFD}"/>
    <cellStyle name="Normal 3 4 24 2 3 2 2 4" xfId="26078" xr:uid="{C88A4A01-8CE5-480D-AED5-A3BFF9DBDACE}"/>
    <cellStyle name="Normal 3 4 24 2 3 2 2 5" xfId="26079" xr:uid="{C46AD1D5-5CF6-459F-B05B-981F0943C318}"/>
    <cellStyle name="Normal 3 4 24 2 3 2 2 6" xfId="26080" xr:uid="{D28FF6EB-E2C9-4118-8D6B-9C155693CE80}"/>
    <cellStyle name="Normal 3 4 24 2 3 2 2 6 2" xfId="26081" xr:uid="{C64CCBDD-9BBE-43ED-8C3E-833E05E19D75}"/>
    <cellStyle name="Normal 3 4 24 2 3 2 2 7" xfId="26082" xr:uid="{6033807B-44DD-479C-9240-C4FB065E88D9}"/>
    <cellStyle name="Normal 3 4 24 2 3 2 2 8" xfId="26083" xr:uid="{B41539BC-C561-4C37-9DF3-9B90529DD7E3}"/>
    <cellStyle name="Normal 3 4 24 2 3 2 2 9" xfId="26084" xr:uid="{C060366A-0627-4A30-A7CC-07E132F5CCFA}"/>
    <cellStyle name="Normal 3 4 24 2 3 2 3" xfId="26085" xr:uid="{8D8666C9-7043-4580-B976-E4533552E327}"/>
    <cellStyle name="Normal 3 4 24 2 3 2 3 2" xfId="26086" xr:uid="{F7BFB33C-A0C0-4CB5-9601-A4ABC034116D}"/>
    <cellStyle name="Normal 3 4 24 2 3 2 3 2 2" xfId="26087" xr:uid="{D5A6AD04-8C54-460C-AC1F-6C073C454DD8}"/>
    <cellStyle name="Normal 3 4 24 2 3 2 3 2 2 2" xfId="26088" xr:uid="{3C61F31E-CB26-467B-87CC-46BD3E93CB27}"/>
    <cellStyle name="Normal 3 4 24 2 3 2 3 2 3" xfId="26089" xr:uid="{F6D2E7C1-0076-427B-B1AB-24A6801B4DF5}"/>
    <cellStyle name="Normal 3 4 24 2 3 2 3 2 4" xfId="26090" xr:uid="{CC6CEC48-0812-471C-9184-029ADC84684E}"/>
    <cellStyle name="Normal 3 4 24 2 3 2 3 2 5" xfId="26091" xr:uid="{4182F87A-0188-4EEB-A325-BC723312870F}"/>
    <cellStyle name="Normal 3 4 24 2 3 2 3 3" xfId="26092" xr:uid="{1E7907F0-525C-47B9-AD3B-232456529E89}"/>
    <cellStyle name="Normal 3 4 24 2 3 2 3 3 2" xfId="26093" xr:uid="{0A33B466-5258-4159-91E0-174F3C6495D9}"/>
    <cellStyle name="Normal 3 4 24 2 3 2 3 4" xfId="26094" xr:uid="{63555014-A93F-4609-A216-8A49DD63E6B5}"/>
    <cellStyle name="Normal 3 4 24 2 3 2 3 5" xfId="26095" xr:uid="{40CADA11-66C8-4E69-BBD5-C7B4F4A80882}"/>
    <cellStyle name="Normal 3 4 24 2 3 2 4" xfId="26096" xr:uid="{836FD5F9-1997-40E3-BF39-BCF6BFC07033}"/>
    <cellStyle name="Normal 3 4 24 2 3 2 5" xfId="26097" xr:uid="{1C20F34A-E01C-4939-AD40-DAFF4A257BF2}"/>
    <cellStyle name="Normal 3 4 24 2 3 2 6" xfId="26098" xr:uid="{A09E8673-2DFD-428C-85E6-2AD904A87DEA}"/>
    <cellStyle name="Normal 3 4 24 2 3 2 6 2" xfId="26099" xr:uid="{4799D157-86DE-4391-8D79-141B637BAC96}"/>
    <cellStyle name="Normal 3 4 24 2 3 2 7" xfId="26100" xr:uid="{7F690625-542F-4A0C-B12E-1A5696FA553D}"/>
    <cellStyle name="Normal 3 4 24 2 3 2 8" xfId="26101" xr:uid="{606F8EA6-F2F6-47A1-A0E7-04379B6A1186}"/>
    <cellStyle name="Normal 3 4 24 2 3 2 9" xfId="26102" xr:uid="{73F2634C-59F0-4F57-9AEB-CAA156ADD951}"/>
    <cellStyle name="Normal 3 4 24 2 3 3" xfId="26103" xr:uid="{18ECBC4A-AC8A-4918-BE9F-289BBD991643}"/>
    <cellStyle name="Normal 3 4 24 2 3 4" xfId="26104" xr:uid="{AE463C69-22D4-4C65-A21C-1DD416D57897}"/>
    <cellStyle name="Normal 3 4 24 2 3 5" xfId="26105" xr:uid="{AE8DEDC2-CDB0-4AFF-A69A-5DCA10A88FA1}"/>
    <cellStyle name="Normal 3 4 24 2 3 6" xfId="26106" xr:uid="{E248AC01-D16C-44B9-AAD0-0B60707C519E}"/>
    <cellStyle name="Normal 3 4 24 2 3 7" xfId="26107" xr:uid="{24E216CC-CE73-4D8B-8C9D-D4B9798AA50A}"/>
    <cellStyle name="Normal 3 4 24 2 3 8" xfId="26108" xr:uid="{22C0F043-D6A0-45C1-928E-FA2F4F3D66AC}"/>
    <cellStyle name="Normal 3 4 24 2 3 8 2" xfId="26109" xr:uid="{0F4DE0E9-E40F-466E-BD0A-77ADB397DAA4}"/>
    <cellStyle name="Normal 3 4 24 2 3 8 2 2" xfId="26110" xr:uid="{C77E75A7-95C3-46DF-844C-17954ACCEAA7}"/>
    <cellStyle name="Normal 3 4 24 2 3 8 2 2 2" xfId="26111" xr:uid="{94E2B270-27C3-4655-8EE6-6AC6EE6ED7AB}"/>
    <cellStyle name="Normal 3 4 24 2 3 8 2 3" xfId="26112" xr:uid="{EEF1764F-6CCC-4205-B13B-44F08AEF5C50}"/>
    <cellStyle name="Normal 3 4 24 2 3 8 2 4" xfId="26113" xr:uid="{3AA6F229-FCC6-480B-AEBF-01DF268D79FF}"/>
    <cellStyle name="Normal 3 4 24 2 3 8 2 5" xfId="26114" xr:uid="{F72F9FAD-CCF7-488C-94DA-812CDB645DC1}"/>
    <cellStyle name="Normal 3 4 24 2 3 8 3" xfId="26115" xr:uid="{678F1CD2-949E-452B-B8AE-6C4EAF800094}"/>
    <cellStyle name="Normal 3 4 24 2 3 8 3 2" xfId="26116" xr:uid="{47A270BE-914A-41A1-A3E9-ABCAE999B6D1}"/>
    <cellStyle name="Normal 3 4 24 2 3 8 4" xfId="26117" xr:uid="{5CF0C96B-7C71-45C6-AF95-879310D0A85D}"/>
    <cellStyle name="Normal 3 4 24 2 3 8 5" xfId="26118" xr:uid="{73C9C7A5-1A35-470A-B255-00CFC7743D8B}"/>
    <cellStyle name="Normal 3 4 24 2 3 9" xfId="26119" xr:uid="{AFCB2C52-6097-400E-9B09-B13304057A2C}"/>
    <cellStyle name="Normal 3 4 24 2 4" xfId="26120" xr:uid="{3370151E-3BF2-4FAA-8F01-E418B8775BE2}"/>
    <cellStyle name="Normal 3 4 24 2 4 2" xfId="26121" xr:uid="{4799F149-502E-4A6F-8314-148FAAA38325}"/>
    <cellStyle name="Normal 3 4 24 2 4 2 2" xfId="26122" xr:uid="{5792A40C-7D2B-429B-B220-33539806533C}"/>
    <cellStyle name="Normal 3 4 24 2 4 2 2 2" xfId="26123" xr:uid="{6AC77EB8-9F52-4A70-8D1C-20DDDCE612FF}"/>
    <cellStyle name="Normal 3 4 24 2 4 2 2 2 2" xfId="26124" xr:uid="{79AE493D-C039-4A46-BD7C-2721CD856DC4}"/>
    <cellStyle name="Normal 3 4 24 2 4 2 2 2 2 2" xfId="26125" xr:uid="{C35AB1BA-8EDC-488B-B423-D26ADDA7665F}"/>
    <cellStyle name="Normal 3 4 24 2 4 2 2 2 3" xfId="26126" xr:uid="{E693821F-DB4D-465D-A178-F60EBA123DF7}"/>
    <cellStyle name="Normal 3 4 24 2 4 2 2 2 4" xfId="26127" xr:uid="{0C015719-0319-4C1D-BF51-31963FA8A8F4}"/>
    <cellStyle name="Normal 3 4 24 2 4 2 2 2 5" xfId="26128" xr:uid="{EC76E989-69EA-4D33-B53C-DA9DF344639F}"/>
    <cellStyle name="Normal 3 4 24 2 4 2 2 3" xfId="26129" xr:uid="{71713EB6-14AB-4DD2-899C-241355B9DDA2}"/>
    <cellStyle name="Normal 3 4 24 2 4 2 2 3 2" xfId="26130" xr:uid="{85BE38E6-32AB-4A4D-9DDB-7639B7A2340A}"/>
    <cellStyle name="Normal 3 4 24 2 4 2 2 4" xfId="26131" xr:uid="{6B4C1819-469F-4342-8FAA-EEF417713A48}"/>
    <cellStyle name="Normal 3 4 24 2 4 2 2 5" xfId="26132" xr:uid="{7E92989E-6056-49D1-A5FA-525E9D31151A}"/>
    <cellStyle name="Normal 3 4 24 2 4 2 3" xfId="26133" xr:uid="{4951B8E2-43CD-4C9D-ACF9-03CADCDE9A27}"/>
    <cellStyle name="Normal 3 4 24 2 4 2 4" xfId="26134" xr:uid="{AEE68B33-4303-4FB2-9DE5-A2C1346AFB95}"/>
    <cellStyle name="Normal 3 4 24 2 4 2 5" xfId="26135" xr:uid="{EDA644F4-CF51-4F5B-A120-33FFA204E6B8}"/>
    <cellStyle name="Normal 3 4 24 2 4 2 6" xfId="26136" xr:uid="{7E0E9A15-037D-456C-A9E8-BDF075B415CD}"/>
    <cellStyle name="Normal 3 4 24 2 4 2 6 2" xfId="26137" xr:uid="{25D89257-76AE-4E61-91AC-27769D73D734}"/>
    <cellStyle name="Normal 3 4 24 2 4 2 7" xfId="26138" xr:uid="{60A310D2-A9F4-4341-B496-337346B7BF77}"/>
    <cellStyle name="Normal 3 4 24 2 4 2 8" xfId="26139" xr:uid="{1441DAEE-88D1-4B30-8C66-919B07BA15FE}"/>
    <cellStyle name="Normal 3 4 24 2 4 2 9" xfId="26140" xr:uid="{95946B9D-C2D1-4D0A-A0D4-BCA4718D6D5A}"/>
    <cellStyle name="Normal 3 4 24 2 4 3" xfId="26141" xr:uid="{D0B61B51-410F-4760-A3D2-91FADF25B2C8}"/>
    <cellStyle name="Normal 3 4 24 2 4 3 2" xfId="26142" xr:uid="{D3C77790-8749-4CCD-B3EE-65DC7A2AC314}"/>
    <cellStyle name="Normal 3 4 24 2 4 3 2 2" xfId="26143" xr:uid="{D0E49387-A1F3-4680-8D5E-A7558E664453}"/>
    <cellStyle name="Normal 3 4 24 2 4 3 2 2 2" xfId="26144" xr:uid="{4FCA5C50-623B-4A64-BEE7-5C5AA8301852}"/>
    <cellStyle name="Normal 3 4 24 2 4 3 2 3" xfId="26145" xr:uid="{7F82857E-68D4-4D7C-8222-66EB64F8A431}"/>
    <cellStyle name="Normal 3 4 24 2 4 3 2 4" xfId="26146" xr:uid="{FE9BC2C9-4132-4C50-9738-38E65DE794F4}"/>
    <cellStyle name="Normal 3 4 24 2 4 3 2 5" xfId="26147" xr:uid="{01ACEEF8-0142-419E-AD93-44CCA2842728}"/>
    <cellStyle name="Normal 3 4 24 2 4 3 3" xfId="26148" xr:uid="{B47D19DF-2ECB-4517-9D14-BEBB8F3D49AC}"/>
    <cellStyle name="Normal 3 4 24 2 4 3 3 2" xfId="26149" xr:uid="{4FEE9131-A264-4986-8F76-5E6B2E060419}"/>
    <cellStyle name="Normal 3 4 24 2 4 3 4" xfId="26150" xr:uid="{5EA6D666-9084-4A97-A3F0-442F36B12D4F}"/>
    <cellStyle name="Normal 3 4 24 2 4 3 5" xfId="26151" xr:uid="{C68FB573-2CEB-4CE7-B16F-7405390936C3}"/>
    <cellStyle name="Normal 3 4 24 2 4 4" xfId="26152" xr:uid="{9F95341D-A440-4382-8747-2FD574901A6B}"/>
    <cellStyle name="Normal 3 4 24 2 4 5" xfId="26153" xr:uid="{6203E547-C6C5-4C7A-9857-592721A2889A}"/>
    <cellStyle name="Normal 3 4 24 2 4 6" xfId="26154" xr:uid="{D6D7ACD4-B5C8-4CCC-BDA6-5FB94E7ED0DA}"/>
    <cellStyle name="Normal 3 4 24 2 4 6 2" xfId="26155" xr:uid="{548D6DF8-E48C-475A-893D-895160C0B699}"/>
    <cellStyle name="Normal 3 4 24 2 4 7" xfId="26156" xr:uid="{501615B1-566E-4E1A-BC5B-6FE9CEB876F3}"/>
    <cellStyle name="Normal 3 4 24 2 4 8" xfId="26157" xr:uid="{43CF1096-A294-4EBC-A429-714D03BBF000}"/>
    <cellStyle name="Normal 3 4 24 2 4 9" xfId="26158" xr:uid="{5555C00E-65F3-4AF3-BF9D-8FF042DE648D}"/>
    <cellStyle name="Normal 3 4 24 2 5" xfId="26159" xr:uid="{395224EF-529E-46F4-A304-05F615AE86FF}"/>
    <cellStyle name="Normal 3 4 24 2 5 2" xfId="26160" xr:uid="{AAEA1CBE-71BF-45C8-BB62-6D8CCD60857E}"/>
    <cellStyle name="Normal 3 4 24 2 5 3" xfId="26161" xr:uid="{2A0FF9D1-7B11-4514-8AD5-BF48B0A5C86D}"/>
    <cellStyle name="Normal 3 4 24 2 6" xfId="26162" xr:uid="{3A1B7AEC-824C-4022-9347-34C0EC30065F}"/>
    <cellStyle name="Normal 3 4 24 2 6 2" xfId="26163" xr:uid="{CA81A9C2-A751-4E54-80FB-BB95419A7553}"/>
    <cellStyle name="Normal 3 4 24 2 6 3" xfId="26164" xr:uid="{4D24D0CC-366E-4454-842C-D30952D604DE}"/>
    <cellStyle name="Normal 3 4 24 2 7" xfId="26165" xr:uid="{3711AB61-403C-4596-8F18-06ED26140FE6}"/>
    <cellStyle name="Normal 3 4 24 2 7 2" xfId="26166" xr:uid="{FF868993-58EE-439C-A69C-5F62730C3E51}"/>
    <cellStyle name="Normal 3 4 24 2 7 3" xfId="26167" xr:uid="{DCD55DAF-E78D-4B71-91EF-04F5784C23A8}"/>
    <cellStyle name="Normal 3 4 24 2 8" xfId="26168" xr:uid="{B805F606-8AB9-41F7-AA0D-108854A3460A}"/>
    <cellStyle name="Normal 3 4 24 2 8 2" xfId="26169" xr:uid="{58777656-C974-47BD-894B-614C870D0FD8}"/>
    <cellStyle name="Normal 3 4 24 2 8 3" xfId="26170" xr:uid="{2C06C663-6D9B-42FB-9D9A-FEB6763FB3AA}"/>
    <cellStyle name="Normal 3 4 24 2 9" xfId="26171" xr:uid="{96165FF0-9952-4CC3-90EE-19A2602119A4}"/>
    <cellStyle name="Normal 3 4 24 2 9 2" xfId="26172" xr:uid="{E2B2A938-3097-4A01-9B3D-15B30DEF9B2A}"/>
    <cellStyle name="Normal 3 4 24 2 9 2 2" xfId="26173" xr:uid="{729E272A-39E0-4237-B4F4-77EF8CCA6397}"/>
    <cellStyle name="Normal 3 4 24 2 9 2 2 2" xfId="26174" xr:uid="{698B30BB-D9B9-4721-9EB1-E82E410874E2}"/>
    <cellStyle name="Normal 3 4 24 2 9 2 3" xfId="26175" xr:uid="{92232A46-86E4-43E2-BFF9-990BF31BEF7A}"/>
    <cellStyle name="Normal 3 4 24 2 9 2 4" xfId="26176" xr:uid="{C8ABE65D-0F69-4EA1-9504-977DD68F9AC5}"/>
    <cellStyle name="Normal 3 4 24 2 9 2 5" xfId="26177" xr:uid="{2DE25A0F-B1E6-4E22-A4AA-D0135F206CC0}"/>
    <cellStyle name="Normal 3 4 24 2 9 3" xfId="26178" xr:uid="{9D03A16E-9F39-4C24-9B03-65155357993C}"/>
    <cellStyle name="Normal 3 4 24 2 9 3 2" xfId="26179" xr:uid="{0DAF34C7-0AAE-47BD-98F2-17A59F310F36}"/>
    <cellStyle name="Normal 3 4 24 2 9 4" xfId="26180" xr:uid="{8EE1242B-BFD0-4731-9260-7C566909680C}"/>
    <cellStyle name="Normal 3 4 24 2 9 5" xfId="26181" xr:uid="{C677EB43-864A-4DDD-9FA3-906601C564CE}"/>
    <cellStyle name="Normal 3 4 24 3" xfId="26182" xr:uid="{151E2114-BAB3-4394-B9A6-26A3BCF8F69E}"/>
    <cellStyle name="Normal 3 4 24 3 2" xfId="26183" xr:uid="{CD003CF8-C54F-4EF6-8C90-2A5D242191FC}"/>
    <cellStyle name="Normal 3 4 24 3 3" xfId="26184" xr:uid="{57922F92-EBC4-4BE3-BC51-43C583D5ECDE}"/>
    <cellStyle name="Normal 3 4 24 4" xfId="26185" xr:uid="{6D61E6DB-5D8D-4C57-8E3A-FF0901E1D4CE}"/>
    <cellStyle name="Normal 3 4 24 4 10" xfId="26186" xr:uid="{49EBE789-1D1B-4735-B103-C169C8A8DC68}"/>
    <cellStyle name="Normal 3 4 24 4 11" xfId="26187" xr:uid="{EB40AFB0-3F9F-4F86-800D-6E08D96EE360}"/>
    <cellStyle name="Normal 3 4 24 4 12" xfId="26188" xr:uid="{36557A05-C2A3-440F-B348-CEE31C2F00BC}"/>
    <cellStyle name="Normal 3 4 24 4 12 2" xfId="26189" xr:uid="{F6F38652-B101-4723-BABE-4A2BE0D128D5}"/>
    <cellStyle name="Normal 3 4 24 4 13" xfId="26190" xr:uid="{BC7EF907-FD42-477E-B006-E06CA6B613B2}"/>
    <cellStyle name="Normal 3 4 24 4 14" xfId="26191" xr:uid="{D57E689E-EDB1-4966-BD9D-8A5B082B9722}"/>
    <cellStyle name="Normal 3 4 24 4 15" xfId="26192" xr:uid="{01603072-084B-4067-8F41-166ED9619F4C}"/>
    <cellStyle name="Normal 3 4 24 4 2" xfId="26193" xr:uid="{E5F1515A-78F3-4ABA-B71E-D4998F467CBC}"/>
    <cellStyle name="Normal 3 4 24 4 2 2" xfId="26194" xr:uid="{4B9F7B84-59A9-482C-A980-398E751C2DEC}"/>
    <cellStyle name="Normal 3 4 24 4 2 2 2" xfId="26195" xr:uid="{BD20EB6D-7AE9-41D1-957C-A12F3ECF8077}"/>
    <cellStyle name="Normal 3 4 24 4 2 2 2 2" xfId="26196" xr:uid="{DB08CA4E-3794-4E34-8A49-1671D28F8179}"/>
    <cellStyle name="Normal 3 4 24 4 2 2 2 2 2" xfId="26197" xr:uid="{298DF418-E0DA-4C24-A5EF-564F5DE00F1D}"/>
    <cellStyle name="Normal 3 4 24 4 2 2 2 2 2 2" xfId="26198" xr:uid="{EBC18371-1798-427E-8466-8DC7F0CCA49A}"/>
    <cellStyle name="Normal 3 4 24 4 2 2 2 2 3" xfId="26199" xr:uid="{597BF778-4DCB-426D-AF3B-372824C6DCB0}"/>
    <cellStyle name="Normal 3 4 24 4 2 2 2 2 4" xfId="26200" xr:uid="{1FCDC5FB-6FF2-4198-947A-613F967988D4}"/>
    <cellStyle name="Normal 3 4 24 4 2 2 2 2 5" xfId="26201" xr:uid="{67C9D68C-0A36-43BF-BF7E-407362E931AF}"/>
    <cellStyle name="Normal 3 4 24 4 2 2 2 3" xfId="26202" xr:uid="{CAD9F2B9-7369-485B-B699-45143586A239}"/>
    <cellStyle name="Normal 3 4 24 4 2 2 2 3 2" xfId="26203" xr:uid="{DD9B9C7F-B0DF-40E2-A3E8-51C47A217E57}"/>
    <cellStyle name="Normal 3 4 24 4 2 2 2 4" xfId="26204" xr:uid="{DAEC4814-DF6E-4B11-8D98-21689CFA9259}"/>
    <cellStyle name="Normal 3 4 24 4 2 2 2 5" xfId="26205" xr:uid="{CD128B0D-B051-4742-BEC4-550034BA3E01}"/>
    <cellStyle name="Normal 3 4 24 4 2 2 3" xfId="26206" xr:uid="{6E02AC74-785C-4974-95A0-B0CC4205652E}"/>
    <cellStyle name="Normal 3 4 24 4 2 2 4" xfId="26207" xr:uid="{4885A76D-D789-4815-B9E5-BB6D1EC05021}"/>
    <cellStyle name="Normal 3 4 24 4 2 2 5" xfId="26208" xr:uid="{FAA37636-DE67-440A-84EC-D22D28A17F56}"/>
    <cellStyle name="Normal 3 4 24 4 2 2 6" xfId="26209" xr:uid="{6F83F64E-DA3F-418D-9AE2-6EA24A1A96B6}"/>
    <cellStyle name="Normal 3 4 24 4 2 2 6 2" xfId="26210" xr:uid="{0A070871-A69C-4A35-9964-76743CA0DF27}"/>
    <cellStyle name="Normal 3 4 24 4 2 2 7" xfId="26211" xr:uid="{B730AA92-4C4C-4B21-B74C-1B788F48950F}"/>
    <cellStyle name="Normal 3 4 24 4 2 2 8" xfId="26212" xr:uid="{E4C70692-9047-471A-871B-38428BFD09EC}"/>
    <cellStyle name="Normal 3 4 24 4 2 2 9" xfId="26213" xr:uid="{AA3C7AC7-CE7D-4E35-8951-AC89EC7B26C6}"/>
    <cellStyle name="Normal 3 4 24 4 2 3" xfId="26214" xr:uid="{09B4A73D-0A4A-46AC-8E65-4693DF95977D}"/>
    <cellStyle name="Normal 3 4 24 4 2 3 2" xfId="26215" xr:uid="{7775E221-4F95-4157-8C85-A14617C536E2}"/>
    <cellStyle name="Normal 3 4 24 4 2 3 2 2" xfId="26216" xr:uid="{5C62109C-5DE0-4972-99D7-A5ECFCA1EAA8}"/>
    <cellStyle name="Normal 3 4 24 4 2 3 2 2 2" xfId="26217" xr:uid="{9C50D4DB-B20A-4466-AEA4-91D48F1AB889}"/>
    <cellStyle name="Normal 3 4 24 4 2 3 2 3" xfId="26218" xr:uid="{EAC8BB92-B178-46F7-A4EE-47FD1A506BBA}"/>
    <cellStyle name="Normal 3 4 24 4 2 3 2 4" xfId="26219" xr:uid="{82B78F38-FE20-4474-A58F-12BB4DCEC31D}"/>
    <cellStyle name="Normal 3 4 24 4 2 3 2 5" xfId="26220" xr:uid="{7BDE5A94-BAB1-4E02-930B-C22C46EE2192}"/>
    <cellStyle name="Normal 3 4 24 4 2 3 3" xfId="26221" xr:uid="{DF8FDAB7-9F27-4130-B087-DD39F4E5AC91}"/>
    <cellStyle name="Normal 3 4 24 4 2 3 3 2" xfId="26222" xr:uid="{B548125A-76EF-4AD3-86EE-AD58D0BE4163}"/>
    <cellStyle name="Normal 3 4 24 4 2 3 4" xfId="26223" xr:uid="{B4D8D9DB-AB38-4887-9EFA-F3EEA9208A1B}"/>
    <cellStyle name="Normal 3 4 24 4 2 3 5" xfId="26224" xr:uid="{2B621B7C-541D-46BC-B574-AAA6FD9FFD2F}"/>
    <cellStyle name="Normal 3 4 24 4 2 4" xfId="26225" xr:uid="{9033F9D1-2F6D-4D09-A0FD-6CB44F371221}"/>
    <cellStyle name="Normal 3 4 24 4 2 5" xfId="26226" xr:uid="{34DB27BC-33B5-4358-928E-76162274C29F}"/>
    <cellStyle name="Normal 3 4 24 4 2 6" xfId="26227" xr:uid="{35F3B057-980C-4D5A-A16D-5A444EB7F80D}"/>
    <cellStyle name="Normal 3 4 24 4 2 6 2" xfId="26228" xr:uid="{45854AB9-6EAE-4F96-971F-D1A0F33B80A4}"/>
    <cellStyle name="Normal 3 4 24 4 2 7" xfId="26229" xr:uid="{2CACE47E-41F6-49D6-AD96-950700A4A445}"/>
    <cellStyle name="Normal 3 4 24 4 2 8" xfId="26230" xr:uid="{8C98BA07-2530-4E69-9D1C-EF0CCAC642A9}"/>
    <cellStyle name="Normal 3 4 24 4 2 9" xfId="26231" xr:uid="{87CD332F-B489-4F07-BDE3-6F3F0D34D22C}"/>
    <cellStyle name="Normal 3 4 24 4 3" xfId="26232" xr:uid="{1E624633-2391-43D4-9870-C6C6C46B956C}"/>
    <cellStyle name="Normal 3 4 24 4 3 2" xfId="26233" xr:uid="{ED8A907D-6E0B-4178-9A42-D3DE4698B2AD}"/>
    <cellStyle name="Normal 3 4 24 4 3 3" xfId="26234" xr:uid="{A19B72B7-DB0B-4B0D-B714-4685A78FFB5C}"/>
    <cellStyle name="Normal 3 4 24 4 4" xfId="26235" xr:uid="{4E65CADF-FD6E-4008-A08F-97B0C95F2641}"/>
    <cellStyle name="Normal 3 4 24 4 4 2" xfId="26236" xr:uid="{7B724F5C-48AA-4BE9-BB79-B258DD695C03}"/>
    <cellStyle name="Normal 3 4 24 4 4 3" xfId="26237" xr:uid="{0764CA78-86D3-4866-8086-EFED6A079498}"/>
    <cellStyle name="Normal 3 4 24 4 5" xfId="26238" xr:uid="{D5942688-B2F7-4B5F-8CDB-E6F96256E13A}"/>
    <cellStyle name="Normal 3 4 24 4 5 2" xfId="26239" xr:uid="{920331C4-75AC-4BE2-A95D-740D85BE2DBC}"/>
    <cellStyle name="Normal 3 4 24 4 5 3" xfId="26240" xr:uid="{CE825380-C62F-43A3-814A-330E6CECE9D1}"/>
    <cellStyle name="Normal 3 4 24 4 6" xfId="26241" xr:uid="{F3D39B8F-C509-4974-B2B4-5C1AFFBCC1CD}"/>
    <cellStyle name="Normal 3 4 24 4 6 2" xfId="26242" xr:uid="{FE324D1B-A970-49F3-B805-6689EF7582F2}"/>
    <cellStyle name="Normal 3 4 24 4 6 3" xfId="26243" xr:uid="{73FE48B2-6561-4BAA-9906-7753E785FA56}"/>
    <cellStyle name="Normal 3 4 24 4 7" xfId="26244" xr:uid="{C89E1478-57F6-4D9D-9DF6-B5B1463F515B}"/>
    <cellStyle name="Normal 3 4 24 4 7 2" xfId="26245" xr:uid="{64B5DC06-EDDC-407F-8A76-7385083F3358}"/>
    <cellStyle name="Normal 3 4 24 4 7 3" xfId="26246" xr:uid="{FB4D4CB1-7E97-4CFB-9475-41F62F0A56D5}"/>
    <cellStyle name="Normal 3 4 24 4 8" xfId="26247" xr:uid="{AE281488-6B89-4DD0-AEF2-6794F176D343}"/>
    <cellStyle name="Normal 3 4 24 4 8 2" xfId="26248" xr:uid="{C9C1375B-13C7-4418-B20E-C35A1B8F0D5D}"/>
    <cellStyle name="Normal 3 4 24 4 8 2 2" xfId="26249" xr:uid="{8D0CF2E9-F228-4E39-9CC1-9DB4A2B6081A}"/>
    <cellStyle name="Normal 3 4 24 4 8 2 2 2" xfId="26250" xr:uid="{853A12C3-E567-4DA3-AF90-D442CBF4281B}"/>
    <cellStyle name="Normal 3 4 24 4 8 2 3" xfId="26251" xr:uid="{AFA2E70C-460E-4408-AF26-65F74DF7779C}"/>
    <cellStyle name="Normal 3 4 24 4 8 2 4" xfId="26252" xr:uid="{AA9E00EA-8CA1-47B8-96EC-68ACE347A854}"/>
    <cellStyle name="Normal 3 4 24 4 8 2 5" xfId="26253" xr:uid="{F4729923-BCC7-461B-B365-2170F91ED1B7}"/>
    <cellStyle name="Normal 3 4 24 4 8 3" xfId="26254" xr:uid="{055C89A3-5229-453F-BEF0-80CE0DBA2E56}"/>
    <cellStyle name="Normal 3 4 24 4 8 3 2" xfId="26255" xr:uid="{791FB2A8-132F-4F5D-995E-AE1F84DA40FB}"/>
    <cellStyle name="Normal 3 4 24 4 8 4" xfId="26256" xr:uid="{50AF5F91-2102-4CD0-901D-A42CB33677FB}"/>
    <cellStyle name="Normal 3 4 24 4 8 5" xfId="26257" xr:uid="{93CF4BC4-91BE-4C20-A865-649767675A48}"/>
    <cellStyle name="Normal 3 4 24 4 9" xfId="26258" xr:uid="{A49A9EAE-73D3-4846-A580-8E9F94CB26C9}"/>
    <cellStyle name="Normal 3 4 24 5" xfId="26259" xr:uid="{9760EA76-FA04-4A27-8C93-31984CFFF10B}"/>
    <cellStyle name="Normal 3 4 24 5 2" xfId="26260" xr:uid="{E5A99930-C234-4A53-BD6C-F1736418A561}"/>
    <cellStyle name="Normal 3 4 24 5 3" xfId="26261" xr:uid="{C9CEB9C0-2405-4DAE-A301-0CBD5BFA6175}"/>
    <cellStyle name="Normal 3 4 24 6" xfId="26262" xr:uid="{D68F9564-E1D0-4031-93E3-83BE90714C04}"/>
    <cellStyle name="Normal 3 4 24 6 2" xfId="26263" xr:uid="{0F0A86A0-A46A-465A-8583-A5C917745A07}"/>
    <cellStyle name="Normal 3 4 24 6 2 2" xfId="26264" xr:uid="{E882F449-2FC6-4D03-9A83-A5047CE23FFE}"/>
    <cellStyle name="Normal 3 4 24 6 2 2 2" xfId="26265" xr:uid="{F97E5B23-8D40-4FCB-BD54-031DE9356984}"/>
    <cellStyle name="Normal 3 4 24 6 2 2 2 2" xfId="26266" xr:uid="{2F1F87C0-1AD7-4DB8-B2CC-AA9DA4AFB93B}"/>
    <cellStyle name="Normal 3 4 24 6 2 2 2 2 2" xfId="26267" xr:uid="{E78E4AC7-2CF0-432A-8361-34F82B464BDF}"/>
    <cellStyle name="Normal 3 4 24 6 2 2 2 3" xfId="26268" xr:uid="{FBD1D663-3340-49C0-9C9E-8BF544516779}"/>
    <cellStyle name="Normal 3 4 24 6 2 2 2 4" xfId="26269" xr:uid="{C7723122-111E-4AE7-8A2F-86B8A6580515}"/>
    <cellStyle name="Normal 3 4 24 6 2 2 2 5" xfId="26270" xr:uid="{C11D056A-445F-4EC2-BA83-28B534FE3D75}"/>
    <cellStyle name="Normal 3 4 24 6 2 2 3" xfId="26271" xr:uid="{F6539DED-C7F2-490A-9145-8437B9B3C99C}"/>
    <cellStyle name="Normal 3 4 24 6 2 2 3 2" xfId="26272" xr:uid="{883731BA-ED56-44B3-B797-5DA13EC15167}"/>
    <cellStyle name="Normal 3 4 24 6 2 2 4" xfId="26273" xr:uid="{278DB65D-2F6D-4DE9-8CB4-9A709CD36AFE}"/>
    <cellStyle name="Normal 3 4 24 6 2 2 5" xfId="26274" xr:uid="{CE528735-54DC-4773-B406-A12CCBFE5C39}"/>
    <cellStyle name="Normal 3 4 24 6 2 3" xfId="26275" xr:uid="{0AB9DB9F-AFA8-48B0-B356-FE1FAF88ADF2}"/>
    <cellStyle name="Normal 3 4 24 6 2 4" xfId="26276" xr:uid="{984E90AB-5FC2-4FB7-8BC0-3B05DB77DB51}"/>
    <cellStyle name="Normal 3 4 24 6 2 5" xfId="26277" xr:uid="{9B515A27-CD0D-4DD8-AA31-60AC5E3B6DD3}"/>
    <cellStyle name="Normal 3 4 24 6 2 6" xfId="26278" xr:uid="{D11D2BD3-9F87-489F-B278-26BB477E792B}"/>
    <cellStyle name="Normal 3 4 24 6 2 6 2" xfId="26279" xr:uid="{8CD8688D-1D23-420D-8009-E55978934E7E}"/>
    <cellStyle name="Normal 3 4 24 6 2 7" xfId="26280" xr:uid="{352CBFC0-2283-4880-B71F-976F8BF541AD}"/>
    <cellStyle name="Normal 3 4 24 6 2 8" xfId="26281" xr:uid="{8B33D076-B857-4C6E-B197-5696AD66DD0E}"/>
    <cellStyle name="Normal 3 4 24 6 2 9" xfId="26282" xr:uid="{C124720A-CA9D-4E26-8FBA-9FA3D6C235AC}"/>
    <cellStyle name="Normal 3 4 24 6 3" xfId="26283" xr:uid="{D740A73D-B7CD-4C54-A1CB-EEF0DC781AD9}"/>
    <cellStyle name="Normal 3 4 24 6 3 2" xfId="26284" xr:uid="{7F17135C-33E3-4A29-B3FA-2012F4803A65}"/>
    <cellStyle name="Normal 3 4 24 6 3 2 2" xfId="26285" xr:uid="{2678FD4E-833E-497B-9A11-3F37DC613DDA}"/>
    <cellStyle name="Normal 3 4 24 6 3 2 2 2" xfId="26286" xr:uid="{BA780A90-14E9-4B91-B945-7D69B93A8D97}"/>
    <cellStyle name="Normal 3 4 24 6 3 2 3" xfId="26287" xr:uid="{D7481941-89EE-47CE-8499-817AC2255C13}"/>
    <cellStyle name="Normal 3 4 24 6 3 2 4" xfId="26288" xr:uid="{A6A5094D-9319-40BB-93E7-113A8A13F9B7}"/>
    <cellStyle name="Normal 3 4 24 6 3 2 5" xfId="26289" xr:uid="{CA21B19F-FAC9-4D1A-8D08-4A0E3E9C2FB4}"/>
    <cellStyle name="Normal 3 4 24 6 3 3" xfId="26290" xr:uid="{2835517F-5F90-497F-8907-BA4117FA71D1}"/>
    <cellStyle name="Normal 3 4 24 6 3 3 2" xfId="26291" xr:uid="{F12C0435-5DD8-458F-8617-A2A61C6AE8A1}"/>
    <cellStyle name="Normal 3 4 24 6 3 4" xfId="26292" xr:uid="{18AA9F9A-8BEA-4A5E-AC7D-9DC57E9FA581}"/>
    <cellStyle name="Normal 3 4 24 6 3 5" xfId="26293" xr:uid="{F1234092-4946-4083-A631-2E4A8C8FA274}"/>
    <cellStyle name="Normal 3 4 24 6 4" xfId="26294" xr:uid="{1BB7618A-DDF3-4429-8C59-E7B69698BFED}"/>
    <cellStyle name="Normal 3 4 24 6 5" xfId="26295" xr:uid="{D475DA44-A61A-4B61-BD50-84E28E6A5B67}"/>
    <cellStyle name="Normal 3 4 24 6 6" xfId="26296" xr:uid="{61060E4C-088C-4A60-A1E7-BB8824C7372D}"/>
    <cellStyle name="Normal 3 4 24 6 6 2" xfId="26297" xr:uid="{E7E489C5-111B-40AF-B99D-E1A51743C818}"/>
    <cellStyle name="Normal 3 4 24 6 7" xfId="26298" xr:uid="{CCF40C6F-11FA-4E45-8ED6-994C59E61C64}"/>
    <cellStyle name="Normal 3 4 24 6 8" xfId="26299" xr:uid="{7F82C21D-A915-4F63-9323-3FCBA23DB737}"/>
    <cellStyle name="Normal 3 4 24 6 9" xfId="26300" xr:uid="{D3619A7A-B59B-4617-A39A-64ED39B83A69}"/>
    <cellStyle name="Normal 3 4 24 7" xfId="26301" xr:uid="{B24E30C9-B3F1-40A3-B9CF-87B65FBC338D}"/>
    <cellStyle name="Normal 3 4 24 8" xfId="26302" xr:uid="{9A765187-1B34-471D-A665-3F6BE132C907}"/>
    <cellStyle name="Normal 3 4 24 9" xfId="26303" xr:uid="{9CF9AF5D-0F73-42F7-9634-9185398F6642}"/>
    <cellStyle name="Normal 3 4 25" xfId="26304" xr:uid="{8FE6B4A7-196C-482C-81FD-A9165E411CC8}"/>
    <cellStyle name="Normal 3 4 25 2" xfId="26305" xr:uid="{E7860ABC-4BB6-42D0-B271-4F6EFF06D315}"/>
    <cellStyle name="Normal 3 4 25 3" xfId="26306" xr:uid="{3C79B74E-6F5F-4144-9EC5-88AB531E7F99}"/>
    <cellStyle name="Normal 3 4 26" xfId="26307" xr:uid="{DAFAC26A-1E39-49CE-BE8A-984AAD378AA2}"/>
    <cellStyle name="Normal 3 4 26 2" xfId="26308" xr:uid="{8BF58464-079D-4067-AFA8-3B026638A03B}"/>
    <cellStyle name="Normal 3 4 26 3" xfId="26309" xr:uid="{3363ED30-A75F-4B58-BB46-B5B4D71FCD9D}"/>
    <cellStyle name="Normal 3 4 27" xfId="26310" xr:uid="{2F2DACA5-BEC7-4B12-9DE5-DFF40C7CC63A}"/>
    <cellStyle name="Normal 3 4 27 2" xfId="26311" xr:uid="{E86435D2-2FEF-4D25-8944-2C22A0F58776}"/>
    <cellStyle name="Normal 3 4 27 3" xfId="26312" xr:uid="{803EFEF3-40E0-4D84-B621-B25EFD909761}"/>
    <cellStyle name="Normal 3 4 28" xfId="26313" xr:uid="{97CEFCD5-713D-47BA-8FF2-5130880B6899}"/>
    <cellStyle name="Normal 3 4 28 2" xfId="26314" xr:uid="{1C91464E-5FC2-4BC0-884B-CF22392F1D86}"/>
    <cellStyle name="Normal 3 4 28 3" xfId="26315" xr:uid="{951A7149-C250-4611-BC85-58CF790FCC16}"/>
    <cellStyle name="Normal 3 4 29" xfId="26316" xr:uid="{AA4606F5-0C1F-41E6-A53A-0781B279A6D0}"/>
    <cellStyle name="Normal 3 4 29 2" xfId="26317" xr:uid="{1FD5C088-E117-46AD-8F21-2AB3C4B80F06}"/>
    <cellStyle name="Normal 3 4 29 3" xfId="26318" xr:uid="{16AD185A-4996-4C09-ABC8-F40A0956CC67}"/>
    <cellStyle name="Normal 3 4 3" xfId="26319" xr:uid="{B9A5D11D-D991-4FEB-97ED-AA857F02955C}"/>
    <cellStyle name="Normal 3 4 3 2" xfId="26320" xr:uid="{E2B98E73-DF9A-4AF3-9F41-6A5968E3D973}"/>
    <cellStyle name="Normal 3 4 3 2 2" xfId="26321" xr:uid="{0D755D62-10D7-4B84-AA1C-EDF87E39F166}"/>
    <cellStyle name="Normal 3 4 3 2 3" xfId="26322" xr:uid="{A6F3CCF3-E072-41BE-8F6A-8FD3FC586CFB}"/>
    <cellStyle name="Normal 3 4 3 3" xfId="26323" xr:uid="{6739876A-54C3-408A-A3CA-38BA22B38A55}"/>
    <cellStyle name="Normal 3 4 3 3 2" xfId="26324" xr:uid="{94C05B0E-9EF0-4BC0-AD69-84CFD03499B4}"/>
    <cellStyle name="Normal 3 4 3 3 3" xfId="26325" xr:uid="{E0CEB831-B25A-4BE1-9945-7BB257EC83F2}"/>
    <cellStyle name="Normal 3 4 3 4" xfId="26326" xr:uid="{F1EF413E-9D39-4551-81F0-FC2509138824}"/>
    <cellStyle name="Normal 3 4 3 5" xfId="26327" xr:uid="{E4A2B1F8-EF91-46B5-B582-B24083F8A4A8}"/>
    <cellStyle name="Normal 3 4 30" xfId="26328" xr:uid="{7E761A22-A575-40BA-9ED0-EEDC499565B1}"/>
    <cellStyle name="Normal 3 4 30 10" xfId="26329" xr:uid="{9698D7EF-AFDC-4225-A21E-9FFD87A58598}"/>
    <cellStyle name="Normal 3 4 30 11" xfId="26330" xr:uid="{375C9B57-7C93-4F10-AB62-52EE2C818070}"/>
    <cellStyle name="Normal 3 4 30 12" xfId="26331" xr:uid="{F8A569C0-92F7-4F4B-881D-5D251C9A4610}"/>
    <cellStyle name="Normal 3 4 30 13" xfId="26332" xr:uid="{20CCD2B6-5E05-43EF-A62F-8CDEB4996D97}"/>
    <cellStyle name="Normal 3 4 30 13 2" xfId="26333" xr:uid="{BB2082F1-D5BC-4FAE-A765-D3E2441878B0}"/>
    <cellStyle name="Normal 3 4 30 14" xfId="26334" xr:uid="{5AEA618F-15FA-4A61-A7E6-EA09527A085B}"/>
    <cellStyle name="Normal 3 4 30 15" xfId="26335" xr:uid="{F2D01FD5-C911-4295-A656-E4EDA650C308}"/>
    <cellStyle name="Normal 3 4 30 16" xfId="26336" xr:uid="{82F3501D-642F-4127-8E79-6223ED28FDE8}"/>
    <cellStyle name="Normal 3 4 30 2" xfId="26337" xr:uid="{386942CD-E192-4AC4-9498-0D4E52443830}"/>
    <cellStyle name="Normal 3 4 30 2 10" xfId="26338" xr:uid="{85207575-22B5-45C6-AE62-875B47A9CA7A}"/>
    <cellStyle name="Normal 3 4 30 2 11" xfId="26339" xr:uid="{15204167-7A22-4BE6-8931-8B971EBC61DC}"/>
    <cellStyle name="Normal 3 4 30 2 12" xfId="26340" xr:uid="{D5B5D0C3-7E47-4739-A45B-0C69D240D909}"/>
    <cellStyle name="Normal 3 4 30 2 13" xfId="26341" xr:uid="{314E6161-8157-460D-9B3A-C58163FA3458}"/>
    <cellStyle name="Normal 3 4 30 2 13 2" xfId="26342" xr:uid="{B0A8CB28-9BFF-4558-A657-36809313A09F}"/>
    <cellStyle name="Normal 3 4 30 2 14" xfId="26343" xr:uid="{3AF020EA-FA7E-424F-9B92-50BBB297BDE5}"/>
    <cellStyle name="Normal 3 4 30 2 15" xfId="26344" xr:uid="{AE9575B4-CCA6-4EC1-B1DE-E5B232197CE7}"/>
    <cellStyle name="Normal 3 4 30 2 16" xfId="26345" xr:uid="{2FFB55A7-3AD1-4F6E-AB46-4604E24011F7}"/>
    <cellStyle name="Normal 3 4 30 2 2" xfId="26346" xr:uid="{7F5643CF-26EE-4E81-8CF0-873DBAD16194}"/>
    <cellStyle name="Normal 3 4 30 2 2 10" xfId="26347" xr:uid="{708D386C-3182-4787-8EA2-1D87974900B9}"/>
    <cellStyle name="Normal 3 4 30 2 2 11" xfId="26348" xr:uid="{4EC18826-3C23-43CA-A67B-813E6C89FE56}"/>
    <cellStyle name="Normal 3 4 30 2 2 12" xfId="26349" xr:uid="{23577789-C04D-4DCB-A462-76CC8DFCBFCA}"/>
    <cellStyle name="Normal 3 4 30 2 2 12 2" xfId="26350" xr:uid="{B4B628DD-55C1-49EF-AD85-B8A14AE8BFF1}"/>
    <cellStyle name="Normal 3 4 30 2 2 13" xfId="26351" xr:uid="{568B9991-03E1-4BFE-8746-DE354A04C674}"/>
    <cellStyle name="Normal 3 4 30 2 2 14" xfId="26352" xr:uid="{C1A4D6F0-DD90-4FA3-864A-B030E11A2E45}"/>
    <cellStyle name="Normal 3 4 30 2 2 15" xfId="26353" xr:uid="{2C8AE103-78FC-4791-A528-F259810B499C}"/>
    <cellStyle name="Normal 3 4 30 2 2 2" xfId="26354" xr:uid="{739FFA0E-C2A1-4C43-9CAC-762562759F92}"/>
    <cellStyle name="Normal 3 4 30 2 2 2 2" xfId="26355" xr:uid="{E2762AA9-C836-450B-8784-36D6A8255366}"/>
    <cellStyle name="Normal 3 4 30 2 2 2 2 2" xfId="26356" xr:uid="{C5F13A8F-1B1D-4B9B-972D-F64C69E60909}"/>
    <cellStyle name="Normal 3 4 30 2 2 2 2 2 2" xfId="26357" xr:uid="{2A31FD2D-75D9-40A2-9890-229618C7E61A}"/>
    <cellStyle name="Normal 3 4 30 2 2 2 2 2 2 2" xfId="26358" xr:uid="{5C90D478-3CA4-4135-90C6-4553E3988051}"/>
    <cellStyle name="Normal 3 4 30 2 2 2 2 2 2 2 2" xfId="26359" xr:uid="{14FD165D-8D9F-416E-886B-B97407306777}"/>
    <cellStyle name="Normal 3 4 30 2 2 2 2 2 2 3" xfId="26360" xr:uid="{1A47665A-43FD-4501-9F62-B5650998F70E}"/>
    <cellStyle name="Normal 3 4 30 2 2 2 2 2 2 4" xfId="26361" xr:uid="{AA6E706B-16E4-4C8E-953A-840A686A11A7}"/>
    <cellStyle name="Normal 3 4 30 2 2 2 2 2 2 5" xfId="26362" xr:uid="{34ABD627-08BB-4784-B60F-1C19E036EFAB}"/>
    <cellStyle name="Normal 3 4 30 2 2 2 2 2 3" xfId="26363" xr:uid="{4BBE2B48-6AF4-4BA0-93AD-3C1B10DA28A4}"/>
    <cellStyle name="Normal 3 4 30 2 2 2 2 2 3 2" xfId="26364" xr:uid="{541C375F-9F23-4B5D-AB53-297DD0B4A35F}"/>
    <cellStyle name="Normal 3 4 30 2 2 2 2 2 4" xfId="26365" xr:uid="{757EB713-A8A5-41AA-A996-0137AEF51609}"/>
    <cellStyle name="Normal 3 4 30 2 2 2 2 2 5" xfId="26366" xr:uid="{62BD04DA-B870-4690-B3FB-B28467AEB490}"/>
    <cellStyle name="Normal 3 4 30 2 2 2 2 3" xfId="26367" xr:uid="{1395FBAF-0336-4E3B-A4E7-4064CBF8D2B2}"/>
    <cellStyle name="Normal 3 4 30 2 2 2 2 4" xfId="26368" xr:uid="{EF2D474D-47CB-431B-9217-FA01304F97D8}"/>
    <cellStyle name="Normal 3 4 30 2 2 2 2 5" xfId="26369" xr:uid="{879CC613-EC22-4401-8A9A-1CBDBFBEE00C}"/>
    <cellStyle name="Normal 3 4 30 2 2 2 2 6" xfId="26370" xr:uid="{8C398DEE-02B8-48B4-85A7-D9642ECCC391}"/>
    <cellStyle name="Normal 3 4 30 2 2 2 2 6 2" xfId="26371" xr:uid="{2617A5A6-5AB1-4D7D-8A24-74913C8935BA}"/>
    <cellStyle name="Normal 3 4 30 2 2 2 2 7" xfId="26372" xr:uid="{1C77DBC2-B06B-468E-9805-5223F9AE0972}"/>
    <cellStyle name="Normal 3 4 30 2 2 2 2 8" xfId="26373" xr:uid="{412022A1-A58C-4EEF-A48D-31324440A972}"/>
    <cellStyle name="Normal 3 4 30 2 2 2 2 9" xfId="26374" xr:uid="{20353D89-3E1D-4131-A8E4-2B7FD4C645E6}"/>
    <cellStyle name="Normal 3 4 30 2 2 2 3" xfId="26375" xr:uid="{284F966E-C87E-4BD4-82F5-D2CA5F3525E3}"/>
    <cellStyle name="Normal 3 4 30 2 2 2 3 2" xfId="26376" xr:uid="{FBAA50FD-4E9A-49AD-8B82-D84DC091F046}"/>
    <cellStyle name="Normal 3 4 30 2 2 2 3 2 2" xfId="26377" xr:uid="{339FF496-9CDE-4BBC-A124-6D051C2F1E6B}"/>
    <cellStyle name="Normal 3 4 30 2 2 2 3 2 2 2" xfId="26378" xr:uid="{9AE559AC-1B3A-4B48-853E-F0EFD4890C05}"/>
    <cellStyle name="Normal 3 4 30 2 2 2 3 2 3" xfId="26379" xr:uid="{7F498942-34AA-46B8-A498-4A7F7BA1B49A}"/>
    <cellStyle name="Normal 3 4 30 2 2 2 3 2 4" xfId="26380" xr:uid="{32083B50-D9E4-4969-9419-FD4340CE80D5}"/>
    <cellStyle name="Normal 3 4 30 2 2 2 3 2 5" xfId="26381" xr:uid="{0480003F-011E-4D3F-8C0C-704175DC633C}"/>
    <cellStyle name="Normal 3 4 30 2 2 2 3 3" xfId="26382" xr:uid="{24CC2136-1CAB-4511-BECD-E4E855C4AF46}"/>
    <cellStyle name="Normal 3 4 30 2 2 2 3 3 2" xfId="26383" xr:uid="{7E75B2A1-13F6-4FB1-841B-0685D51DCC05}"/>
    <cellStyle name="Normal 3 4 30 2 2 2 3 4" xfId="26384" xr:uid="{546F69AE-C75C-45BC-B8DE-43DFF25B2F4D}"/>
    <cellStyle name="Normal 3 4 30 2 2 2 3 5" xfId="26385" xr:uid="{77BFD669-E03F-4580-AFC1-F8B75A361288}"/>
    <cellStyle name="Normal 3 4 30 2 2 2 4" xfId="26386" xr:uid="{F7D0CE28-35BE-473E-8BCB-448A4193A104}"/>
    <cellStyle name="Normal 3 4 30 2 2 2 5" xfId="26387" xr:uid="{2F430561-9D30-437A-9B81-03B0C8A8399C}"/>
    <cellStyle name="Normal 3 4 30 2 2 2 6" xfId="26388" xr:uid="{DBE69C8E-D02F-4783-B5EE-1DA909AF2B13}"/>
    <cellStyle name="Normal 3 4 30 2 2 2 6 2" xfId="26389" xr:uid="{E9BAD337-0C96-40A7-BDE7-09BF93215956}"/>
    <cellStyle name="Normal 3 4 30 2 2 2 7" xfId="26390" xr:uid="{444BBE4B-47DA-4CF3-870D-72AAB2CFD504}"/>
    <cellStyle name="Normal 3 4 30 2 2 2 8" xfId="26391" xr:uid="{D610D30A-E52F-48C4-8689-462EB7100D71}"/>
    <cellStyle name="Normal 3 4 30 2 2 2 9" xfId="26392" xr:uid="{8462050F-75CB-4C8B-841B-2BA35BBB4D39}"/>
    <cellStyle name="Normal 3 4 30 2 2 3" xfId="26393" xr:uid="{34BCF4F3-CE86-4739-91A2-A2C6D9A483A1}"/>
    <cellStyle name="Normal 3 4 30 2 2 4" xfId="26394" xr:uid="{A3FE34ED-B57C-4BB4-900D-85E457279F24}"/>
    <cellStyle name="Normal 3 4 30 2 2 5" xfId="26395" xr:uid="{511437F7-AD0A-4FAC-8819-39B52ACECE09}"/>
    <cellStyle name="Normal 3 4 30 2 2 6" xfId="26396" xr:uid="{4ED8E413-93B0-49C9-BEDC-94DE5CBF24DE}"/>
    <cellStyle name="Normal 3 4 30 2 2 7" xfId="26397" xr:uid="{2F949A72-F490-47A7-A647-8975C763E057}"/>
    <cellStyle name="Normal 3 4 30 2 2 8" xfId="26398" xr:uid="{1DE20FF8-B0EB-45F7-807F-EF754D47D3CD}"/>
    <cellStyle name="Normal 3 4 30 2 2 8 2" xfId="26399" xr:uid="{A6E9D04F-5857-4700-9C1D-B53F314E0E4E}"/>
    <cellStyle name="Normal 3 4 30 2 2 8 2 2" xfId="26400" xr:uid="{75F81C1E-A9E8-4D66-980F-342C577491DC}"/>
    <cellStyle name="Normal 3 4 30 2 2 8 2 2 2" xfId="26401" xr:uid="{F049574F-1969-401E-81FA-0D25CA5BB6B6}"/>
    <cellStyle name="Normal 3 4 30 2 2 8 2 3" xfId="26402" xr:uid="{5E819822-ED81-4B32-BEC2-2381F0B4667D}"/>
    <cellStyle name="Normal 3 4 30 2 2 8 2 4" xfId="26403" xr:uid="{41D55248-A0B3-4265-ABC9-BCC2AB9E8199}"/>
    <cellStyle name="Normal 3 4 30 2 2 8 2 5" xfId="26404" xr:uid="{81995CD2-8204-4FD7-95F6-0516A6BCCBA7}"/>
    <cellStyle name="Normal 3 4 30 2 2 8 3" xfId="26405" xr:uid="{5EDAA0D4-64BD-4C54-ACA5-029BC65C58C7}"/>
    <cellStyle name="Normal 3 4 30 2 2 8 3 2" xfId="26406" xr:uid="{C7D52C08-0AF2-4B4F-B3B0-5AA3640A3625}"/>
    <cellStyle name="Normal 3 4 30 2 2 8 4" xfId="26407" xr:uid="{823CDA47-F30F-45AA-BCE4-8A0627FB5ECD}"/>
    <cellStyle name="Normal 3 4 30 2 2 8 5" xfId="26408" xr:uid="{E41BB14D-7FFD-44D3-97C4-AAAF07323B2E}"/>
    <cellStyle name="Normal 3 4 30 2 2 9" xfId="26409" xr:uid="{FE4F599F-0C33-4979-A833-8E4BA959F266}"/>
    <cellStyle name="Normal 3 4 30 2 3" xfId="26410" xr:uid="{44EA4CF2-417D-4274-85DF-362A1EB6F20F}"/>
    <cellStyle name="Normal 3 4 30 2 4" xfId="26411" xr:uid="{8A43156A-E875-4457-AF6A-9F081F526106}"/>
    <cellStyle name="Normal 3 4 30 2 4 2" xfId="26412" xr:uid="{010CA71B-637D-44DA-89F4-781F1150EC95}"/>
    <cellStyle name="Normal 3 4 30 2 4 2 2" xfId="26413" xr:uid="{63A4FF9E-0745-4285-A047-BF21FE5DF2FD}"/>
    <cellStyle name="Normal 3 4 30 2 4 2 2 2" xfId="26414" xr:uid="{92B60576-0FF8-422F-B807-86C22B0772E2}"/>
    <cellStyle name="Normal 3 4 30 2 4 2 2 2 2" xfId="26415" xr:uid="{9FCEEF06-2F4C-4DFF-95BB-7E10D391C157}"/>
    <cellStyle name="Normal 3 4 30 2 4 2 2 2 2 2" xfId="26416" xr:uid="{20E52A32-2BA3-4A7C-BBB2-7FE3CC9775BA}"/>
    <cellStyle name="Normal 3 4 30 2 4 2 2 2 3" xfId="26417" xr:uid="{9AC309C2-69F5-4D78-BFE4-F308B618C99B}"/>
    <cellStyle name="Normal 3 4 30 2 4 2 2 2 4" xfId="26418" xr:uid="{B0C82634-0740-4748-996F-8EEEA50415EA}"/>
    <cellStyle name="Normal 3 4 30 2 4 2 2 2 5" xfId="26419" xr:uid="{F5ACE152-C357-4757-BB4A-04B3B2322706}"/>
    <cellStyle name="Normal 3 4 30 2 4 2 2 3" xfId="26420" xr:uid="{88B8D7E2-663F-4EC0-9479-AAAA813052B2}"/>
    <cellStyle name="Normal 3 4 30 2 4 2 2 3 2" xfId="26421" xr:uid="{0832CA38-102B-40DB-BF5C-575D8C88D8DE}"/>
    <cellStyle name="Normal 3 4 30 2 4 2 2 4" xfId="26422" xr:uid="{580EEEBC-A3E1-4C14-9D6C-88F053EF09D1}"/>
    <cellStyle name="Normal 3 4 30 2 4 2 2 5" xfId="26423" xr:uid="{5699A99A-1127-4E98-A297-94A65C5E6E24}"/>
    <cellStyle name="Normal 3 4 30 2 4 2 3" xfId="26424" xr:uid="{E8A0447D-C1BB-4E05-BECC-3D00DAD2AC53}"/>
    <cellStyle name="Normal 3 4 30 2 4 2 4" xfId="26425" xr:uid="{76CAE712-00F3-4347-AC3F-CC4BD1396DF1}"/>
    <cellStyle name="Normal 3 4 30 2 4 2 5" xfId="26426" xr:uid="{E6C81F6E-D647-4722-BAAA-066075420557}"/>
    <cellStyle name="Normal 3 4 30 2 4 2 6" xfId="26427" xr:uid="{2A645832-F36C-40C3-905B-3CEC5A27266F}"/>
    <cellStyle name="Normal 3 4 30 2 4 2 6 2" xfId="26428" xr:uid="{58C361F8-4599-46B2-9846-32B61C8A6DB3}"/>
    <cellStyle name="Normal 3 4 30 2 4 2 7" xfId="26429" xr:uid="{C3FCDB3E-39D2-4CE6-BE36-CF2B3E829A3B}"/>
    <cellStyle name="Normal 3 4 30 2 4 2 8" xfId="26430" xr:uid="{7B17B848-7FD3-4502-AFBE-CBBF2FF2DDFB}"/>
    <cellStyle name="Normal 3 4 30 2 4 2 9" xfId="26431" xr:uid="{110D5BFF-16C7-41E1-8FAC-2C762C549050}"/>
    <cellStyle name="Normal 3 4 30 2 4 3" xfId="26432" xr:uid="{0867C4FF-0156-490D-902E-506D8F01A8F9}"/>
    <cellStyle name="Normal 3 4 30 2 4 3 2" xfId="26433" xr:uid="{6D9B0504-A39D-472E-8D66-3578AF683BC6}"/>
    <cellStyle name="Normal 3 4 30 2 4 3 2 2" xfId="26434" xr:uid="{50B767F8-C123-47D4-9714-C0380BAFBDF4}"/>
    <cellStyle name="Normal 3 4 30 2 4 3 2 2 2" xfId="26435" xr:uid="{736EB597-EC14-44D0-96DB-B9CFE328F224}"/>
    <cellStyle name="Normal 3 4 30 2 4 3 2 3" xfId="26436" xr:uid="{C85F4783-FD63-465B-8D19-F0F5F7DF8A56}"/>
    <cellStyle name="Normal 3 4 30 2 4 3 2 4" xfId="26437" xr:uid="{2EA50045-6A79-43AE-BA43-F94E9EF50761}"/>
    <cellStyle name="Normal 3 4 30 2 4 3 2 5" xfId="26438" xr:uid="{5C7EA826-275A-468D-A0C8-212603F30CD3}"/>
    <cellStyle name="Normal 3 4 30 2 4 3 3" xfId="26439" xr:uid="{968BC91F-EA39-486C-8056-ED08F1C27EC2}"/>
    <cellStyle name="Normal 3 4 30 2 4 3 3 2" xfId="26440" xr:uid="{52AE76E4-16C2-42E4-83EB-590E09E9E165}"/>
    <cellStyle name="Normal 3 4 30 2 4 3 4" xfId="26441" xr:uid="{563746E9-EA37-46D4-9A15-24B06F339DD1}"/>
    <cellStyle name="Normal 3 4 30 2 4 3 5" xfId="26442" xr:uid="{2D446733-0A1B-42C8-B8B1-CE6BAA429093}"/>
    <cellStyle name="Normal 3 4 30 2 4 4" xfId="26443" xr:uid="{BF8D31A6-BF77-46BB-9E41-74925EF8E9E4}"/>
    <cellStyle name="Normal 3 4 30 2 4 5" xfId="26444" xr:uid="{79449323-2D15-4506-83AE-48D35CC49DB9}"/>
    <cellStyle name="Normal 3 4 30 2 4 6" xfId="26445" xr:uid="{078E33A9-C354-40C9-884E-93387130D66A}"/>
    <cellStyle name="Normal 3 4 30 2 4 6 2" xfId="26446" xr:uid="{8BBF8818-7A5B-43F1-A2E0-9277EE59662C}"/>
    <cellStyle name="Normal 3 4 30 2 4 7" xfId="26447" xr:uid="{ADA8AA5E-27A4-432C-9726-C5547E49D6F9}"/>
    <cellStyle name="Normal 3 4 30 2 4 8" xfId="26448" xr:uid="{03652B12-0B4A-4A4E-8EE8-B148D0D25067}"/>
    <cellStyle name="Normal 3 4 30 2 4 9" xfId="26449" xr:uid="{10FDC25E-62BA-4E14-977C-ED1E0909B5BF}"/>
    <cellStyle name="Normal 3 4 30 2 5" xfId="26450" xr:uid="{EA0516A5-684A-484F-B1C1-97627693AC4B}"/>
    <cellStyle name="Normal 3 4 30 2 5 2" xfId="26451" xr:uid="{91D13BD7-097E-4AEC-9921-6D97E95FB984}"/>
    <cellStyle name="Normal 3 4 30 2 5 3" xfId="26452" xr:uid="{EAFF6FD4-677C-4770-BF31-C196C0902EEF}"/>
    <cellStyle name="Normal 3 4 30 2 6" xfId="26453" xr:uid="{0EA79C2C-0439-4E93-995F-FD62F410B0EC}"/>
    <cellStyle name="Normal 3 4 30 2 6 2" xfId="26454" xr:uid="{16014EE8-ACEC-419E-953D-7388D4F66C63}"/>
    <cellStyle name="Normal 3 4 30 2 6 3" xfId="26455" xr:uid="{66520775-9FD3-451F-A876-1E6E2CDE5768}"/>
    <cellStyle name="Normal 3 4 30 2 7" xfId="26456" xr:uid="{92A6BBFD-80C8-4128-9FC7-8AFAD349D175}"/>
    <cellStyle name="Normal 3 4 30 2 7 2" xfId="26457" xr:uid="{D78507E7-C705-4ECB-A343-A11720F9B17A}"/>
    <cellStyle name="Normal 3 4 30 2 7 3" xfId="26458" xr:uid="{B0D98678-37E5-4566-BC9A-EEEEAD00C131}"/>
    <cellStyle name="Normal 3 4 30 2 8" xfId="26459" xr:uid="{AD447B54-EAA5-4D00-8FEC-2B317B907AEF}"/>
    <cellStyle name="Normal 3 4 30 2 8 2" xfId="26460" xr:uid="{E57FD91A-A02C-43F9-89F4-563966FC0C38}"/>
    <cellStyle name="Normal 3 4 30 2 8 3" xfId="26461" xr:uid="{7CA84389-33FF-49C9-9380-C84F23CFEBE4}"/>
    <cellStyle name="Normal 3 4 30 2 9" xfId="26462" xr:uid="{1EDD9D50-AB40-4E4B-8B9A-69F273F6579D}"/>
    <cellStyle name="Normal 3 4 30 2 9 2" xfId="26463" xr:uid="{AF776D49-9647-4AA9-8B02-4E1FC60434AB}"/>
    <cellStyle name="Normal 3 4 30 2 9 2 2" xfId="26464" xr:uid="{D17D0FD7-60B0-41F5-8BE0-C2568AC960C1}"/>
    <cellStyle name="Normal 3 4 30 2 9 2 2 2" xfId="26465" xr:uid="{0F1127F6-FAAC-4F4A-9B00-AFF550403D6E}"/>
    <cellStyle name="Normal 3 4 30 2 9 2 3" xfId="26466" xr:uid="{6E957E91-6BC0-4AC8-9051-D2350F0AEF93}"/>
    <cellStyle name="Normal 3 4 30 2 9 2 4" xfId="26467" xr:uid="{3C8BD096-B5E7-4548-AF88-741BE176DE58}"/>
    <cellStyle name="Normal 3 4 30 2 9 2 5" xfId="26468" xr:uid="{D894248A-7CE4-4209-936A-575E88ACD710}"/>
    <cellStyle name="Normal 3 4 30 2 9 3" xfId="26469" xr:uid="{7A988D1B-8F17-4B0D-9538-ACD58F012CDF}"/>
    <cellStyle name="Normal 3 4 30 2 9 3 2" xfId="26470" xr:uid="{552AD0F9-EA4F-4D7B-A862-B6F8A79CC7CA}"/>
    <cellStyle name="Normal 3 4 30 2 9 4" xfId="26471" xr:uid="{D5DCCC55-A5D8-4A13-A94C-E9E107AB3A2E}"/>
    <cellStyle name="Normal 3 4 30 2 9 5" xfId="26472" xr:uid="{8892164A-B55F-4832-BE24-1B3E5CD23126}"/>
    <cellStyle name="Normal 3 4 30 3" xfId="26473" xr:uid="{86BBFD1D-822B-46E3-8913-69C773222D85}"/>
    <cellStyle name="Normal 3 4 30 3 10" xfId="26474" xr:uid="{7F13E522-A70A-4A39-81E3-B01E4C8AFD07}"/>
    <cellStyle name="Normal 3 4 30 3 11" xfId="26475" xr:uid="{61ED70A4-BC5F-4155-A5F0-C5FFC272DB60}"/>
    <cellStyle name="Normal 3 4 30 3 12" xfId="26476" xr:uid="{09002F5B-460C-47F1-9539-998E19AFE591}"/>
    <cellStyle name="Normal 3 4 30 3 12 2" xfId="26477" xr:uid="{40B9EB1D-52CD-45E4-967A-32789EAB4EE3}"/>
    <cellStyle name="Normal 3 4 30 3 13" xfId="26478" xr:uid="{94446394-5BFA-4371-92BB-2959F2755429}"/>
    <cellStyle name="Normal 3 4 30 3 14" xfId="26479" xr:uid="{C314B8EA-5F44-45B1-860D-47AB0B417491}"/>
    <cellStyle name="Normal 3 4 30 3 15" xfId="26480" xr:uid="{D57F6343-8714-4B5E-9274-4B2B583F19DB}"/>
    <cellStyle name="Normal 3 4 30 3 2" xfId="26481" xr:uid="{10542FC2-C839-420B-B77E-8FFD39754CC4}"/>
    <cellStyle name="Normal 3 4 30 3 2 2" xfId="26482" xr:uid="{272F85CB-E00A-4F68-BF0A-2A118AA2C609}"/>
    <cellStyle name="Normal 3 4 30 3 2 2 2" xfId="26483" xr:uid="{A5DF8BBF-81AA-4E6D-92FB-68FF84C238E5}"/>
    <cellStyle name="Normal 3 4 30 3 2 2 2 2" xfId="26484" xr:uid="{B9380826-CCAE-4254-97FF-E06EC1B3FB16}"/>
    <cellStyle name="Normal 3 4 30 3 2 2 2 2 2" xfId="26485" xr:uid="{5B4A4161-BA75-4EE3-AB89-EC6821641173}"/>
    <cellStyle name="Normal 3 4 30 3 2 2 2 2 2 2" xfId="26486" xr:uid="{BB1B7434-69AF-48F2-8ED5-E9D0FC77808F}"/>
    <cellStyle name="Normal 3 4 30 3 2 2 2 2 3" xfId="26487" xr:uid="{ABFC4B11-1A06-4162-88D4-E57B11568C62}"/>
    <cellStyle name="Normal 3 4 30 3 2 2 2 2 4" xfId="26488" xr:uid="{3C25E5A2-1762-4694-B157-269180DDE6E0}"/>
    <cellStyle name="Normal 3 4 30 3 2 2 2 2 5" xfId="26489" xr:uid="{81766285-A150-47DA-9C4D-41852E65288A}"/>
    <cellStyle name="Normal 3 4 30 3 2 2 2 3" xfId="26490" xr:uid="{FDA2F8F9-DCBC-473F-8CC5-EC861BE67C2A}"/>
    <cellStyle name="Normal 3 4 30 3 2 2 2 3 2" xfId="26491" xr:uid="{E32073A3-C60F-4F4A-BB2D-67B201B06077}"/>
    <cellStyle name="Normal 3 4 30 3 2 2 2 4" xfId="26492" xr:uid="{5BBF5068-7035-43D2-BC7E-C86D05584B97}"/>
    <cellStyle name="Normal 3 4 30 3 2 2 2 5" xfId="26493" xr:uid="{F64DF750-8B6B-497E-916D-3CE6040FC4D1}"/>
    <cellStyle name="Normal 3 4 30 3 2 2 3" xfId="26494" xr:uid="{FDAFF25F-6BDE-4624-876D-74220ED3CFBB}"/>
    <cellStyle name="Normal 3 4 30 3 2 2 4" xfId="26495" xr:uid="{DCD90181-7462-4927-8154-C59671AFFC66}"/>
    <cellStyle name="Normal 3 4 30 3 2 2 5" xfId="26496" xr:uid="{31E3C100-C3C1-4354-AD50-064C82EFA393}"/>
    <cellStyle name="Normal 3 4 30 3 2 2 6" xfId="26497" xr:uid="{4E9F08DC-AEBA-47C0-8E40-CA4937D502E2}"/>
    <cellStyle name="Normal 3 4 30 3 2 2 6 2" xfId="26498" xr:uid="{EE3D205D-D60F-4462-A19A-F2F29CBAA7B3}"/>
    <cellStyle name="Normal 3 4 30 3 2 2 7" xfId="26499" xr:uid="{F647A0B0-C8CC-4D0A-914F-4F8F040E90E0}"/>
    <cellStyle name="Normal 3 4 30 3 2 2 8" xfId="26500" xr:uid="{D48F94A1-4281-4670-86B2-A3E3FA762525}"/>
    <cellStyle name="Normal 3 4 30 3 2 2 9" xfId="26501" xr:uid="{39C2F870-AE76-4625-9771-05E3B699CF8A}"/>
    <cellStyle name="Normal 3 4 30 3 2 3" xfId="26502" xr:uid="{78164EDC-5817-487D-BA04-AF44EE4572C2}"/>
    <cellStyle name="Normal 3 4 30 3 2 3 2" xfId="26503" xr:uid="{A366DDE9-9C39-416A-B776-267242F5055A}"/>
    <cellStyle name="Normal 3 4 30 3 2 3 2 2" xfId="26504" xr:uid="{355F076E-19E4-47CD-97DD-5187C80D18B5}"/>
    <cellStyle name="Normal 3 4 30 3 2 3 2 2 2" xfId="26505" xr:uid="{81A519EE-BECB-4F90-8EBA-E58E106915C9}"/>
    <cellStyle name="Normal 3 4 30 3 2 3 2 3" xfId="26506" xr:uid="{D0476C63-81AE-409C-AC0A-BDEEA0FF2C3F}"/>
    <cellStyle name="Normal 3 4 30 3 2 3 2 4" xfId="26507" xr:uid="{0DDB1248-E2AE-4082-AD3A-AA94A708E216}"/>
    <cellStyle name="Normal 3 4 30 3 2 3 2 5" xfId="26508" xr:uid="{4CF861CC-7C44-4C84-8096-A59E675761B0}"/>
    <cellStyle name="Normal 3 4 30 3 2 3 3" xfId="26509" xr:uid="{1879EE92-15E4-4E09-9B02-257008C69855}"/>
    <cellStyle name="Normal 3 4 30 3 2 3 3 2" xfId="26510" xr:uid="{AF2AC193-7071-465C-B9A2-24B58DC9E938}"/>
    <cellStyle name="Normal 3 4 30 3 2 3 4" xfId="26511" xr:uid="{9DD4CA0B-B91D-487B-A64E-D9EDC4019462}"/>
    <cellStyle name="Normal 3 4 30 3 2 3 5" xfId="26512" xr:uid="{78C19D71-4FB5-42E7-886B-55228F2F16B5}"/>
    <cellStyle name="Normal 3 4 30 3 2 4" xfId="26513" xr:uid="{E9E865E8-014D-439D-ADD7-D832D396A01E}"/>
    <cellStyle name="Normal 3 4 30 3 2 5" xfId="26514" xr:uid="{F17A3125-C799-4A2F-AA12-681EE4A53218}"/>
    <cellStyle name="Normal 3 4 30 3 2 6" xfId="26515" xr:uid="{5EC28739-966C-4EC7-8345-6E77BF5B99C4}"/>
    <cellStyle name="Normal 3 4 30 3 2 6 2" xfId="26516" xr:uid="{1EB89914-5AF5-4FFB-9B72-943C918EE181}"/>
    <cellStyle name="Normal 3 4 30 3 2 7" xfId="26517" xr:uid="{897A4044-2629-42D9-AC6E-215976920131}"/>
    <cellStyle name="Normal 3 4 30 3 2 8" xfId="26518" xr:uid="{0B30DA1F-462C-47B7-8C5A-5C2F195CB8BC}"/>
    <cellStyle name="Normal 3 4 30 3 2 9" xfId="26519" xr:uid="{5FFD6739-99B8-4902-B452-11854DE0620E}"/>
    <cellStyle name="Normal 3 4 30 3 3" xfId="26520" xr:uid="{ABBA5966-83FC-493C-B3B1-AE65829D47C2}"/>
    <cellStyle name="Normal 3 4 30 3 3 2" xfId="26521" xr:uid="{B9D0C81F-EBF2-4D61-88DF-C343FADF2B63}"/>
    <cellStyle name="Normal 3 4 30 3 3 3" xfId="26522" xr:uid="{8C20C6EF-2E5C-4245-8165-4F54C9A0AB9F}"/>
    <cellStyle name="Normal 3 4 30 3 4" xfId="26523" xr:uid="{B221E008-9CC5-4B2A-AEE8-6DAFF9699765}"/>
    <cellStyle name="Normal 3 4 30 3 4 2" xfId="26524" xr:uid="{46138834-4998-43EF-9F5F-A7AF22FAA188}"/>
    <cellStyle name="Normal 3 4 30 3 4 3" xfId="26525" xr:uid="{66099985-E444-4E69-AD36-31BF4C99C302}"/>
    <cellStyle name="Normal 3 4 30 3 5" xfId="26526" xr:uid="{3FF67613-8086-477B-8148-C1E892290639}"/>
    <cellStyle name="Normal 3 4 30 3 5 2" xfId="26527" xr:uid="{A5EB5E22-9F6F-44B5-AD5D-0C2AAEC848D6}"/>
    <cellStyle name="Normal 3 4 30 3 5 3" xfId="26528" xr:uid="{491CB0FF-62C3-4539-8880-D9867532CAFE}"/>
    <cellStyle name="Normal 3 4 30 3 6" xfId="26529" xr:uid="{F7DA875A-51AA-460F-B42A-D5DCFB1D6792}"/>
    <cellStyle name="Normal 3 4 30 3 6 2" xfId="26530" xr:uid="{9978FD1D-3534-4825-9AB9-CF5220EF4484}"/>
    <cellStyle name="Normal 3 4 30 3 6 3" xfId="26531" xr:uid="{A03D09E7-7C87-48C6-9A37-907974ADF3AB}"/>
    <cellStyle name="Normal 3 4 30 3 7" xfId="26532" xr:uid="{3C54B2C0-C7C7-4FAF-BFD7-232A558AB8F2}"/>
    <cellStyle name="Normal 3 4 30 3 7 2" xfId="26533" xr:uid="{4B5D4B4C-DEE8-4C12-806E-4C570412B902}"/>
    <cellStyle name="Normal 3 4 30 3 7 3" xfId="26534" xr:uid="{5665EDE3-698A-42A8-BD2D-C7DE77F4773C}"/>
    <cellStyle name="Normal 3 4 30 3 8" xfId="26535" xr:uid="{BF4673D0-8D14-4EC2-8F74-4529C4338789}"/>
    <cellStyle name="Normal 3 4 30 3 8 2" xfId="26536" xr:uid="{AC4ECC4C-95F4-4A7B-AF16-70E09253A66E}"/>
    <cellStyle name="Normal 3 4 30 3 8 2 2" xfId="26537" xr:uid="{DA432DB6-144E-4B0B-A655-C4420E96F090}"/>
    <cellStyle name="Normal 3 4 30 3 8 2 2 2" xfId="26538" xr:uid="{58E0DBCF-CF42-474B-8379-E2310D827CEA}"/>
    <cellStyle name="Normal 3 4 30 3 8 2 3" xfId="26539" xr:uid="{991DEF02-AC26-4EDD-AF2D-0F5475B7BB16}"/>
    <cellStyle name="Normal 3 4 30 3 8 2 4" xfId="26540" xr:uid="{69B3286B-CD8F-4A69-A664-8BEBEBC63773}"/>
    <cellStyle name="Normal 3 4 30 3 8 2 5" xfId="26541" xr:uid="{D7099804-FAF6-4BC0-89DE-92DD32BEA7F9}"/>
    <cellStyle name="Normal 3 4 30 3 8 3" xfId="26542" xr:uid="{99C2DA7C-07E1-4A9F-AA8A-65F18069E791}"/>
    <cellStyle name="Normal 3 4 30 3 8 3 2" xfId="26543" xr:uid="{B83D47BA-51C1-45A9-980C-E24F987CDBD7}"/>
    <cellStyle name="Normal 3 4 30 3 8 4" xfId="26544" xr:uid="{12777B90-8331-4B4B-9184-9053B2A416B3}"/>
    <cellStyle name="Normal 3 4 30 3 8 5" xfId="26545" xr:uid="{3D561F4C-B54A-4AA6-A480-C66045318851}"/>
    <cellStyle name="Normal 3 4 30 3 9" xfId="26546" xr:uid="{01EDAF07-4CDA-4D14-A503-22B7F39FC3DA}"/>
    <cellStyle name="Normal 3 4 30 4" xfId="26547" xr:uid="{8E78D79C-9BED-4D33-BD43-8E9153F02DFE}"/>
    <cellStyle name="Normal 3 4 30 4 2" xfId="26548" xr:uid="{27A1A4B3-7144-4C51-967B-786BE588B3BB}"/>
    <cellStyle name="Normal 3 4 30 4 2 2" xfId="26549" xr:uid="{7FDC0785-1293-4666-AB5E-AA328B4166BD}"/>
    <cellStyle name="Normal 3 4 30 4 2 2 2" xfId="26550" xr:uid="{B71DC242-A41C-48D3-86B3-6B58C1E061CA}"/>
    <cellStyle name="Normal 3 4 30 4 2 2 2 2" xfId="26551" xr:uid="{AD6229D1-F103-4BCF-B896-119043C2CE9D}"/>
    <cellStyle name="Normal 3 4 30 4 2 2 2 2 2" xfId="26552" xr:uid="{FF024439-B3D6-4DD4-BE3C-A538D24F11CE}"/>
    <cellStyle name="Normal 3 4 30 4 2 2 2 3" xfId="26553" xr:uid="{8252C140-F439-4960-AA83-DBA269A454EF}"/>
    <cellStyle name="Normal 3 4 30 4 2 2 2 4" xfId="26554" xr:uid="{C7FDEE51-3406-4A7E-8CD1-13FB0683CE60}"/>
    <cellStyle name="Normal 3 4 30 4 2 2 2 5" xfId="26555" xr:uid="{57944807-97FC-4A4B-976F-F4A90C409441}"/>
    <cellStyle name="Normal 3 4 30 4 2 2 3" xfId="26556" xr:uid="{7680C873-B164-48D4-8FA1-2A1F109882B7}"/>
    <cellStyle name="Normal 3 4 30 4 2 2 3 2" xfId="26557" xr:uid="{073533A8-1C9A-430A-85A4-8A7F93FC2772}"/>
    <cellStyle name="Normal 3 4 30 4 2 2 4" xfId="26558" xr:uid="{AF8EBD50-C92F-423A-A1CB-9C5DC4162622}"/>
    <cellStyle name="Normal 3 4 30 4 2 2 5" xfId="26559" xr:uid="{4D0510CD-B367-4948-A855-79C2DB3940F6}"/>
    <cellStyle name="Normal 3 4 30 4 2 3" xfId="26560" xr:uid="{639F02EB-E426-416B-93B1-70FC37FD6DBA}"/>
    <cellStyle name="Normal 3 4 30 4 2 4" xfId="26561" xr:uid="{08B6955A-FCD3-446C-B3A9-1E980B267E8C}"/>
    <cellStyle name="Normal 3 4 30 4 2 5" xfId="26562" xr:uid="{85891981-53FA-40CE-8731-34997127FDB6}"/>
    <cellStyle name="Normal 3 4 30 4 2 6" xfId="26563" xr:uid="{130B98C5-5A91-4A92-9F8F-7FDCE6608E9A}"/>
    <cellStyle name="Normal 3 4 30 4 2 6 2" xfId="26564" xr:uid="{404E19CD-E39B-4D36-A190-7067D318E7C3}"/>
    <cellStyle name="Normal 3 4 30 4 2 7" xfId="26565" xr:uid="{55405A20-E6A6-48AE-87FD-BCA3A2706B7F}"/>
    <cellStyle name="Normal 3 4 30 4 2 8" xfId="26566" xr:uid="{70ABC36A-4BB0-46A7-BAAD-DC704F9532D3}"/>
    <cellStyle name="Normal 3 4 30 4 2 9" xfId="26567" xr:uid="{D0329626-4737-44F0-BD7E-48002EAD5D05}"/>
    <cellStyle name="Normal 3 4 30 4 3" xfId="26568" xr:uid="{5F8C7445-3ACF-41E5-90BA-BF0AC8C6AA8E}"/>
    <cellStyle name="Normal 3 4 30 4 3 2" xfId="26569" xr:uid="{23EF2633-E027-4F2F-A6E3-B84F9D89A62E}"/>
    <cellStyle name="Normal 3 4 30 4 3 2 2" xfId="26570" xr:uid="{C1683DFC-CA9E-4673-8F75-8D83A1955C64}"/>
    <cellStyle name="Normal 3 4 30 4 3 2 2 2" xfId="26571" xr:uid="{EA1DB0F1-7398-4C8F-9667-046041E7B28E}"/>
    <cellStyle name="Normal 3 4 30 4 3 2 3" xfId="26572" xr:uid="{96471AC6-1A84-48B2-9CDC-4FA85737441E}"/>
    <cellStyle name="Normal 3 4 30 4 3 2 4" xfId="26573" xr:uid="{2192D717-0609-44F3-81F8-A170C43AA2E1}"/>
    <cellStyle name="Normal 3 4 30 4 3 2 5" xfId="26574" xr:uid="{273C1419-AFC3-493C-8F5E-A47135509AE8}"/>
    <cellStyle name="Normal 3 4 30 4 3 3" xfId="26575" xr:uid="{CDC324DA-3383-4510-8778-AFCEA5B6E4A9}"/>
    <cellStyle name="Normal 3 4 30 4 3 3 2" xfId="26576" xr:uid="{1F6DF121-B103-47AF-9448-EF7E6CF4EA02}"/>
    <cellStyle name="Normal 3 4 30 4 3 4" xfId="26577" xr:uid="{0B207E65-F101-4C9A-B2D2-EF1EDCB34815}"/>
    <cellStyle name="Normal 3 4 30 4 3 5" xfId="26578" xr:uid="{7ED9B98C-4057-4117-BB9F-367A4B6EAA3C}"/>
    <cellStyle name="Normal 3 4 30 4 4" xfId="26579" xr:uid="{037247EF-834E-4859-9FED-2EAAE21BEFD5}"/>
    <cellStyle name="Normal 3 4 30 4 5" xfId="26580" xr:uid="{754C81CC-01E3-42EC-B2E0-18EF6A4979BC}"/>
    <cellStyle name="Normal 3 4 30 4 6" xfId="26581" xr:uid="{BE2AD1EC-13A5-4294-BB7B-3598E0C2BF93}"/>
    <cellStyle name="Normal 3 4 30 4 6 2" xfId="26582" xr:uid="{1F5147F5-0993-4F0C-B7A9-375AC0DB081F}"/>
    <cellStyle name="Normal 3 4 30 4 7" xfId="26583" xr:uid="{7F6E4C67-2557-4163-A14A-73702717A5C6}"/>
    <cellStyle name="Normal 3 4 30 4 8" xfId="26584" xr:uid="{39DEF31A-E145-4F38-AB5A-C12FBB9612A0}"/>
    <cellStyle name="Normal 3 4 30 4 9" xfId="26585" xr:uid="{558FFD7F-AB85-44F5-BCE9-7425E4468D5E}"/>
    <cellStyle name="Normal 3 4 30 5" xfId="26586" xr:uid="{EB7937A8-FD59-4709-97FD-873BE905B7B8}"/>
    <cellStyle name="Normal 3 4 30 6" xfId="26587" xr:uid="{4A803B50-6AB9-424D-9587-1EAFB9E24F18}"/>
    <cellStyle name="Normal 3 4 30 7" xfId="26588" xr:uid="{BDA52FB7-474A-4D45-A453-0F27BA720084}"/>
    <cellStyle name="Normal 3 4 30 8" xfId="26589" xr:uid="{82AF2F64-4E0C-476A-97D6-BF9958A556B6}"/>
    <cellStyle name="Normal 3 4 30 9" xfId="26590" xr:uid="{E1539359-8E6D-4511-A473-E617EC016A51}"/>
    <cellStyle name="Normal 3 4 30 9 2" xfId="26591" xr:uid="{EFFCDE4D-4C5E-4501-A602-E7CABE43B505}"/>
    <cellStyle name="Normal 3 4 30 9 2 2" xfId="26592" xr:uid="{4A6FC5EC-A979-4959-8A27-E9CAD5E07EB3}"/>
    <cellStyle name="Normal 3 4 30 9 2 2 2" xfId="26593" xr:uid="{7B94AE05-DE8F-46BF-B708-45EEFED3ADBC}"/>
    <cellStyle name="Normal 3 4 30 9 2 3" xfId="26594" xr:uid="{2CE94453-128B-40D5-AD93-0C1BDA2BC74F}"/>
    <cellStyle name="Normal 3 4 30 9 2 4" xfId="26595" xr:uid="{64A26907-8BE5-494A-B692-7E2C28F52777}"/>
    <cellStyle name="Normal 3 4 30 9 2 5" xfId="26596" xr:uid="{46DB16C9-2672-438F-999C-790CF519575B}"/>
    <cellStyle name="Normal 3 4 30 9 3" xfId="26597" xr:uid="{17B4EE75-FE02-4E04-AFE2-7B7AA790D93D}"/>
    <cellStyle name="Normal 3 4 30 9 3 2" xfId="26598" xr:uid="{917F4240-38FD-4EDC-A9EC-2B5A62EB9F44}"/>
    <cellStyle name="Normal 3 4 30 9 4" xfId="26599" xr:uid="{5ED41A13-238F-47E3-ADE5-4B62A1258216}"/>
    <cellStyle name="Normal 3 4 30 9 5" xfId="26600" xr:uid="{31057CF4-8732-437C-BEA1-D37A127B006B}"/>
    <cellStyle name="Normal 3 4 31" xfId="26601" xr:uid="{392EDCA0-F45D-4786-AA4A-7DB1A534F73D}"/>
    <cellStyle name="Normal 3 4 31 10" xfId="26602" xr:uid="{0F93B9D6-A213-45A4-A8C8-97889E85A568}"/>
    <cellStyle name="Normal 3 4 31 11" xfId="26603" xr:uid="{8BC37874-B9BC-4E76-8192-E207D4C7E50B}"/>
    <cellStyle name="Normal 3 4 31 12" xfId="26604" xr:uid="{3A02E97B-0902-4E9C-821A-D298B182AEC6}"/>
    <cellStyle name="Normal 3 4 31 12 2" xfId="26605" xr:uid="{73141DD5-F0B8-4501-B6F1-D4FC725ED8F2}"/>
    <cellStyle name="Normal 3 4 31 13" xfId="26606" xr:uid="{BF1E68DF-E124-479B-BC59-4211E900223B}"/>
    <cellStyle name="Normal 3 4 31 14" xfId="26607" xr:uid="{BA29EB6E-51B9-48C1-B8BD-BAAA2FE7D405}"/>
    <cellStyle name="Normal 3 4 31 15" xfId="26608" xr:uid="{CCADA1EF-C9B1-47FB-8A36-43F7AE1C06A0}"/>
    <cellStyle name="Normal 3 4 31 2" xfId="26609" xr:uid="{B4F53D80-3312-46C1-8ECD-7BAEA8D50DA6}"/>
    <cellStyle name="Normal 3 4 31 2 2" xfId="26610" xr:uid="{982E016C-CE08-4883-9DDB-7728B400ABA8}"/>
    <cellStyle name="Normal 3 4 31 2 2 2" xfId="26611" xr:uid="{A3433BF1-4A75-48BF-BE25-4B4561047D9B}"/>
    <cellStyle name="Normal 3 4 31 2 2 2 2" xfId="26612" xr:uid="{8994CF4E-319D-4F8C-BE73-7062A0B28ED1}"/>
    <cellStyle name="Normal 3 4 31 2 2 2 2 2" xfId="26613" xr:uid="{7CB2859A-61C9-4E79-B08C-06D88DEC5435}"/>
    <cellStyle name="Normal 3 4 31 2 2 2 2 2 2" xfId="26614" xr:uid="{28F9C12A-F7BB-48EB-A3B9-F44F436E161F}"/>
    <cellStyle name="Normal 3 4 31 2 2 2 2 3" xfId="26615" xr:uid="{ACFE0919-E00D-4098-AADF-25273A5EA654}"/>
    <cellStyle name="Normal 3 4 31 2 2 2 2 4" xfId="26616" xr:uid="{D75A9886-59C6-4D26-A706-32F8EF593FA9}"/>
    <cellStyle name="Normal 3 4 31 2 2 2 2 5" xfId="26617" xr:uid="{A7B81608-9F3C-4A16-97C3-B57D78BE5D9F}"/>
    <cellStyle name="Normal 3 4 31 2 2 2 3" xfId="26618" xr:uid="{040CF42B-F819-4B8A-BC00-D98BA595E727}"/>
    <cellStyle name="Normal 3 4 31 2 2 2 3 2" xfId="26619" xr:uid="{FDC7E6A1-8600-4080-9927-1BB2F38883BB}"/>
    <cellStyle name="Normal 3 4 31 2 2 2 4" xfId="26620" xr:uid="{C2A2F5F9-633A-4C57-8B1F-EB22EDEB6E24}"/>
    <cellStyle name="Normal 3 4 31 2 2 2 5" xfId="26621" xr:uid="{0E5D26DB-1740-4EA5-AB1A-B0DF64AD6826}"/>
    <cellStyle name="Normal 3 4 31 2 2 3" xfId="26622" xr:uid="{2AB8EA00-02D1-46AD-9340-076CADD1BC8F}"/>
    <cellStyle name="Normal 3 4 31 2 2 4" xfId="26623" xr:uid="{71075131-5D7A-4F7C-8BB2-48FFDD78288F}"/>
    <cellStyle name="Normal 3 4 31 2 2 5" xfId="26624" xr:uid="{7B3D4995-1C66-4D00-B975-165867580286}"/>
    <cellStyle name="Normal 3 4 31 2 2 6" xfId="26625" xr:uid="{8C817F50-53B7-4042-9753-2ED1B0650F8C}"/>
    <cellStyle name="Normal 3 4 31 2 2 6 2" xfId="26626" xr:uid="{93AADDA3-1655-4A4F-A03B-193141FD5B2C}"/>
    <cellStyle name="Normal 3 4 31 2 2 7" xfId="26627" xr:uid="{2A83D3F5-140D-42CC-81D4-88DA67987E5A}"/>
    <cellStyle name="Normal 3 4 31 2 2 8" xfId="26628" xr:uid="{85E03C33-3A22-44EF-A6C6-16E98F186317}"/>
    <cellStyle name="Normal 3 4 31 2 2 9" xfId="26629" xr:uid="{0643D5F7-B59C-411E-AACA-2A9E12C9BE1D}"/>
    <cellStyle name="Normal 3 4 31 2 3" xfId="26630" xr:uid="{8900103E-2EFB-4DBB-8181-D111F1289713}"/>
    <cellStyle name="Normal 3 4 31 2 3 2" xfId="26631" xr:uid="{CC032D5D-223C-4B32-A52A-B95493B67A98}"/>
    <cellStyle name="Normal 3 4 31 2 3 2 2" xfId="26632" xr:uid="{3E9782F4-4D3D-4A8D-B1D3-6F8EF2C88744}"/>
    <cellStyle name="Normal 3 4 31 2 3 2 2 2" xfId="26633" xr:uid="{0A5A0C83-B54D-4B45-8C2B-5DE826FF5A79}"/>
    <cellStyle name="Normal 3 4 31 2 3 2 3" xfId="26634" xr:uid="{0EA01B98-4CA5-4D89-AB1F-EFBB1F097B79}"/>
    <cellStyle name="Normal 3 4 31 2 3 2 4" xfId="26635" xr:uid="{79F3EEB7-6F4F-4824-9077-A1F2BB0D5411}"/>
    <cellStyle name="Normal 3 4 31 2 3 2 5" xfId="26636" xr:uid="{46F3470B-F125-403C-A7DA-28417A4978FB}"/>
    <cellStyle name="Normal 3 4 31 2 3 3" xfId="26637" xr:uid="{E6052BDC-270D-4C81-B83F-85B363814706}"/>
    <cellStyle name="Normal 3 4 31 2 3 3 2" xfId="26638" xr:uid="{0CB893F5-5254-4369-BFA5-6CCCA5104A39}"/>
    <cellStyle name="Normal 3 4 31 2 3 4" xfId="26639" xr:uid="{6310FBCD-91DC-434F-80FB-ED961A45381D}"/>
    <cellStyle name="Normal 3 4 31 2 3 5" xfId="26640" xr:uid="{4C0A68C4-C076-40BE-B15C-E000E99B1F45}"/>
    <cellStyle name="Normal 3 4 31 2 4" xfId="26641" xr:uid="{CF76D5C2-2D3D-49CC-A2E7-70EE7CD8228F}"/>
    <cellStyle name="Normal 3 4 31 2 5" xfId="26642" xr:uid="{F349502C-029B-4923-B2CB-D3184C5068DC}"/>
    <cellStyle name="Normal 3 4 31 2 6" xfId="26643" xr:uid="{51392C38-0EB9-4B82-B8A7-48C97C986068}"/>
    <cellStyle name="Normal 3 4 31 2 6 2" xfId="26644" xr:uid="{B99D107E-E59D-4FF6-BCB0-12AA00AF6575}"/>
    <cellStyle name="Normal 3 4 31 2 7" xfId="26645" xr:uid="{0C9E36A5-BD87-4473-90A8-AC867B4E33F1}"/>
    <cellStyle name="Normal 3 4 31 2 8" xfId="26646" xr:uid="{9DB58A48-6E08-47AB-B994-21708541F7A6}"/>
    <cellStyle name="Normal 3 4 31 2 9" xfId="26647" xr:uid="{839DEBE5-BE17-4207-83D2-6C35C34EB108}"/>
    <cellStyle name="Normal 3 4 31 3" xfId="26648" xr:uid="{21F35328-EF1B-441B-9C86-AB484F6A505D}"/>
    <cellStyle name="Normal 3 4 31 4" xfId="26649" xr:uid="{A6ADD89A-C9AB-4E8C-86E4-C24834122547}"/>
    <cellStyle name="Normal 3 4 31 5" xfId="26650" xr:uid="{7D26FE93-16E9-4A2B-A8BA-4D5EC87C82A1}"/>
    <cellStyle name="Normal 3 4 31 6" xfId="26651" xr:uid="{FC03E322-ED27-4E11-B37E-F028B312C0F0}"/>
    <cellStyle name="Normal 3 4 31 7" xfId="26652" xr:uid="{7B8E9FA7-9DEE-4EE1-9679-8EED8FCF20D0}"/>
    <cellStyle name="Normal 3 4 31 8" xfId="26653" xr:uid="{9B871793-3F50-4688-A3E1-E3A8EF780985}"/>
    <cellStyle name="Normal 3 4 31 8 2" xfId="26654" xr:uid="{20B4B9E8-8743-4847-8660-DB43308B8C2F}"/>
    <cellStyle name="Normal 3 4 31 8 2 2" xfId="26655" xr:uid="{717A2D95-4C4D-4981-B774-C6EDAA7F7702}"/>
    <cellStyle name="Normal 3 4 31 8 2 2 2" xfId="26656" xr:uid="{B23C0949-6646-45E8-A68F-1E1E090E8FCB}"/>
    <cellStyle name="Normal 3 4 31 8 2 3" xfId="26657" xr:uid="{4E8441B8-AF28-4318-81A9-7EB708CB6C05}"/>
    <cellStyle name="Normal 3 4 31 8 2 4" xfId="26658" xr:uid="{E6F76320-F81B-4CC0-B6CB-757CF218BEF2}"/>
    <cellStyle name="Normal 3 4 31 8 2 5" xfId="26659" xr:uid="{AAA8C65D-C948-40D6-AC65-CDE2909B1F60}"/>
    <cellStyle name="Normal 3 4 31 8 3" xfId="26660" xr:uid="{5C746581-A852-4935-92C4-4730BBDDE30C}"/>
    <cellStyle name="Normal 3 4 31 8 3 2" xfId="26661" xr:uid="{E6108C62-4C3A-4F14-900E-23423AC90099}"/>
    <cellStyle name="Normal 3 4 31 8 4" xfId="26662" xr:uid="{41CAEE41-0A76-456C-9CA8-77606D0FCC63}"/>
    <cellStyle name="Normal 3 4 31 8 5" xfId="26663" xr:uid="{67FA8CF8-BC7A-4F2D-A403-47CA545F8982}"/>
    <cellStyle name="Normal 3 4 31 9" xfId="26664" xr:uid="{6C6740B8-8BB0-4615-A7A4-5733B360F549}"/>
    <cellStyle name="Normal 3 4 32" xfId="26665" xr:uid="{AF7DB412-70C2-484C-9F24-DAF5BC9A05EE}"/>
    <cellStyle name="Normal 3 4 33" xfId="26666" xr:uid="{3F6B740F-C7F3-4C6E-892B-3BD4BF3EF4E4}"/>
    <cellStyle name="Normal 3 4 33 2" xfId="26667" xr:uid="{B6A12281-1789-444B-B0A5-612E24EC85AE}"/>
    <cellStyle name="Normal 3 4 33 2 2" xfId="26668" xr:uid="{A3153BEB-FA4D-466B-BE31-D3D3F35E95F5}"/>
    <cellStyle name="Normal 3 4 33 2 2 2" xfId="26669" xr:uid="{8C1F74E0-AC36-40DF-BBA4-A1F6437152B3}"/>
    <cellStyle name="Normal 3 4 33 2 2 2 2" xfId="26670" xr:uid="{27F495E8-41DA-41AF-BF58-3FA56D4FEA4D}"/>
    <cellStyle name="Normal 3 4 33 2 2 2 2 2" xfId="26671" xr:uid="{2117D810-A0E7-44A3-B0AD-C980885FEAD7}"/>
    <cellStyle name="Normal 3 4 33 2 2 2 3" xfId="26672" xr:uid="{C69D9D1C-BFE0-45E2-BBBB-B6BBCAEBAEA2}"/>
    <cellStyle name="Normal 3 4 33 2 2 2 4" xfId="26673" xr:uid="{0041B51B-D51C-4958-AAC0-B940E945C2C6}"/>
    <cellStyle name="Normal 3 4 33 2 2 2 5" xfId="26674" xr:uid="{935EACD8-F9CE-4BC5-88AE-D8B5B4730BB8}"/>
    <cellStyle name="Normal 3 4 33 2 2 3" xfId="26675" xr:uid="{13B07291-1761-4307-891D-DB25115E5CBA}"/>
    <cellStyle name="Normal 3 4 33 2 2 3 2" xfId="26676" xr:uid="{3EFA0EB0-7149-4B91-9AC7-AF4EE33EC152}"/>
    <cellStyle name="Normal 3 4 33 2 2 4" xfId="26677" xr:uid="{672164F2-4060-4064-B4DE-EFEFE18477B1}"/>
    <cellStyle name="Normal 3 4 33 2 2 5" xfId="26678" xr:uid="{8349FBCF-838E-4984-8136-45AC5A6ED564}"/>
    <cellStyle name="Normal 3 4 33 2 3" xfId="26679" xr:uid="{E0EBE6A9-5DB3-4C06-9396-18D5DA880F0F}"/>
    <cellStyle name="Normal 3 4 33 2 4" xfId="26680" xr:uid="{F92B923D-F7A0-4953-A613-25F1C348325D}"/>
    <cellStyle name="Normal 3 4 33 2 5" xfId="26681" xr:uid="{6F1F6818-B81E-4FBB-BBD8-8D66056F6EFA}"/>
    <cellStyle name="Normal 3 4 33 2 6" xfId="26682" xr:uid="{9A830CBF-52F5-4D5F-95C5-AF49516CDAC3}"/>
    <cellStyle name="Normal 3 4 33 2 6 2" xfId="26683" xr:uid="{D0E26A8F-CCE3-4B93-BC68-23819D4377E0}"/>
    <cellStyle name="Normal 3 4 33 2 7" xfId="26684" xr:uid="{3C50840F-881F-4365-83AE-46B5632ACEA0}"/>
    <cellStyle name="Normal 3 4 33 2 8" xfId="26685" xr:uid="{1A0B35F7-6C08-49CE-A279-E873A190EB0B}"/>
    <cellStyle name="Normal 3 4 33 2 9" xfId="26686" xr:uid="{F0DC3A2B-2597-429C-A838-5569231D4DDE}"/>
    <cellStyle name="Normal 3 4 33 3" xfId="26687" xr:uid="{BE0912D9-7A50-4F62-B8A0-BE469D9DCC75}"/>
    <cellStyle name="Normal 3 4 33 3 2" xfId="26688" xr:uid="{6A3AE44C-9BA0-4041-8CDE-08CF6C43D340}"/>
    <cellStyle name="Normal 3 4 33 3 2 2" xfId="26689" xr:uid="{BDDE2E50-064D-4C02-A9AA-62E50AF632D1}"/>
    <cellStyle name="Normal 3 4 33 3 2 2 2" xfId="26690" xr:uid="{541D3CA9-4CC7-44F2-B1D6-0F9A3C2C303A}"/>
    <cellStyle name="Normal 3 4 33 3 2 3" xfId="26691" xr:uid="{4436C3A8-A045-49DA-BC0C-34B90AAAC7DD}"/>
    <cellStyle name="Normal 3 4 33 3 2 4" xfId="26692" xr:uid="{982345F4-0667-4BA0-8714-E07096CC3FC2}"/>
    <cellStyle name="Normal 3 4 33 3 2 5" xfId="26693" xr:uid="{8FBCC460-2F19-459A-8770-4656B65C0165}"/>
    <cellStyle name="Normal 3 4 33 3 3" xfId="26694" xr:uid="{3A39C5ED-6747-4374-8153-D448AA175079}"/>
    <cellStyle name="Normal 3 4 33 3 3 2" xfId="26695" xr:uid="{D8185695-AF8E-477C-9BB1-A5305FB0126B}"/>
    <cellStyle name="Normal 3 4 33 3 4" xfId="26696" xr:uid="{4C99ED18-CEA9-4603-91ED-71B2D2215E33}"/>
    <cellStyle name="Normal 3 4 33 3 5" xfId="26697" xr:uid="{697BFD5D-39AF-41E8-B537-F5E25B66B377}"/>
    <cellStyle name="Normal 3 4 33 4" xfId="26698" xr:uid="{F4779CF7-6622-43CA-AFF2-B97A740F5C75}"/>
    <cellStyle name="Normal 3 4 33 5" xfId="26699" xr:uid="{706D60ED-453C-41E3-B055-9A201AF188E7}"/>
    <cellStyle name="Normal 3 4 33 6" xfId="26700" xr:uid="{180B0C6C-8350-44DB-A11C-68013A54879D}"/>
    <cellStyle name="Normal 3 4 33 6 2" xfId="26701" xr:uid="{A1B25371-492E-479D-A841-CC9337D224EB}"/>
    <cellStyle name="Normal 3 4 33 7" xfId="26702" xr:uid="{3FDC1CE9-B8CE-4B8E-B263-7474A3271755}"/>
    <cellStyle name="Normal 3 4 33 8" xfId="26703" xr:uid="{5F8FBE09-9892-4C5C-9856-B72ED0039D5C}"/>
    <cellStyle name="Normal 3 4 33 9" xfId="26704" xr:uid="{627FEC30-EFC0-48FB-B96B-E24340855D60}"/>
    <cellStyle name="Normal 3 4 34" xfId="26705" xr:uid="{95F36138-52DB-41CC-A407-2657D80CF195}"/>
    <cellStyle name="Normal 3 4 34 2" xfId="26706" xr:uid="{62204E52-9E1D-4AB7-A6A2-0474EDA73DE5}"/>
    <cellStyle name="Normal 3 4 34 3" xfId="26707" xr:uid="{07057A59-FAC6-4FAF-92FC-1194C6220F2F}"/>
    <cellStyle name="Normal 3 4 35" xfId="26708" xr:uid="{B117D77A-EB50-43A2-A9F6-0B7DA7DA7D0A}"/>
    <cellStyle name="Normal 3 4 35 2" xfId="26709" xr:uid="{7DF37934-4E46-45C3-B49E-680EFE0E4B10}"/>
    <cellStyle name="Normal 3 4 35 3" xfId="26710" xr:uid="{55F6F489-EFAC-4351-AF95-0E7B27A27166}"/>
    <cellStyle name="Normal 3 4 36" xfId="26711" xr:uid="{4662688B-2AC8-4F64-8DD1-73EF634D2287}"/>
    <cellStyle name="Normal 3 4 36 2" xfId="26712" xr:uid="{8808B1AA-0E51-4708-94D0-3D24A388EDB9}"/>
    <cellStyle name="Normal 3 4 36 3" xfId="26713" xr:uid="{B3EBCD30-2C2A-4FB4-B334-46C74466925D}"/>
    <cellStyle name="Normal 3 4 37" xfId="26714" xr:uid="{B2BBEBF2-EEE5-4BED-8DF6-2D74C0E816F4}"/>
    <cellStyle name="Normal 3 4 37 2" xfId="26715" xr:uid="{F5873043-2ED9-4C77-8782-97E1588298F0}"/>
    <cellStyle name="Normal 3 4 37 3" xfId="26716" xr:uid="{EBB86E4F-56E1-4EDE-9BFA-FDAB5C7AB902}"/>
    <cellStyle name="Normal 3 4 38" xfId="26717" xr:uid="{CA81335F-0BB2-4A00-8ED4-6E0DFA077BBA}"/>
    <cellStyle name="Normal 3 4 38 2" xfId="26718" xr:uid="{5B316E4F-E570-4CAD-B902-3F34F9280D4A}"/>
    <cellStyle name="Normal 3 4 38 2 2" xfId="26719" xr:uid="{82405BB5-F76D-4D15-8C4F-85CFFC53EC53}"/>
    <cellStyle name="Normal 3 4 38 2 2 2" xfId="26720" xr:uid="{0DB96CC8-DD27-456B-96DD-D14BE199DA50}"/>
    <cellStyle name="Normal 3 4 38 2 3" xfId="26721" xr:uid="{4EC7B200-1AA7-4FF9-9508-8A607FD1698D}"/>
    <cellStyle name="Normal 3 4 38 2 4" xfId="26722" xr:uid="{366BAA70-9BDB-431E-A588-E19C05D73037}"/>
    <cellStyle name="Normal 3 4 38 2 5" xfId="26723" xr:uid="{8C3A6B82-71C2-4B6E-B28B-DE7C95DB918A}"/>
    <cellStyle name="Normal 3 4 38 3" xfId="26724" xr:uid="{ECBFAD7D-F49D-45CD-B118-073E78491FA4}"/>
    <cellStyle name="Normal 3 4 38 3 2" xfId="26725" xr:uid="{6DCC4710-2CE7-4C50-A2FB-CF25F1A5B0E1}"/>
    <cellStyle name="Normal 3 4 38 4" xfId="26726" xr:uid="{A528640C-9060-49D9-B153-407338A6098B}"/>
    <cellStyle name="Normal 3 4 38 5" xfId="26727" xr:uid="{98163AEF-65CB-4F9D-84AA-3128116733EC}"/>
    <cellStyle name="Normal 3 4 39" xfId="26728" xr:uid="{547F4DFB-7B12-490B-B923-808F2D9D4F7C}"/>
    <cellStyle name="Normal 3 4 4" xfId="26729" xr:uid="{8D81102D-E462-45E3-A872-565B96BFBB96}"/>
    <cellStyle name="Normal 3 4 4 2" xfId="26730" xr:uid="{F3AFDED7-FC6A-4DB8-8603-F570799F57F6}"/>
    <cellStyle name="Normal 3 4 4 2 2" xfId="26731" xr:uid="{F0AB8B46-5744-4CD3-A846-2D2554EAA35A}"/>
    <cellStyle name="Normal 3 4 4 2 3" xfId="26732" xr:uid="{BEF55DF8-DC8E-489E-9B89-C3EDD45611BC}"/>
    <cellStyle name="Normal 3 4 4 3" xfId="26733" xr:uid="{1CA3D4C7-7076-405D-8374-8181DB83D929}"/>
    <cellStyle name="Normal 3 4 4 3 2" xfId="26734" xr:uid="{5B734F87-B93F-4EEA-AA0D-9DC97AEB1B83}"/>
    <cellStyle name="Normal 3 4 4 3 3" xfId="26735" xr:uid="{737B02EE-4814-4EFF-A96C-6EE5B83732DA}"/>
    <cellStyle name="Normal 3 4 4 4" xfId="26736" xr:uid="{C0B6CCCC-C692-445D-83AF-B799537A45FF}"/>
    <cellStyle name="Normal 3 4 4 5" xfId="26737" xr:uid="{60B9A678-233C-43BE-9289-FE0CCB87C523}"/>
    <cellStyle name="Normal 3 4 40" xfId="26738" xr:uid="{89800429-6D77-443E-8A94-F467331B9C3B}"/>
    <cellStyle name="Normal 3 4 41" xfId="26739" xr:uid="{FFF2C9A1-BA08-4297-8892-A2DA92BA4BB2}"/>
    <cellStyle name="Normal 3 4 42" xfId="26740" xr:uid="{55E85DE6-5035-4E25-AF8B-58018048D49D}"/>
    <cellStyle name="Normal 3 4 43" xfId="26741" xr:uid="{4C15320C-BB3E-4432-AE02-719DAC639C1B}"/>
    <cellStyle name="Normal 3 4 44" xfId="26742" xr:uid="{D244D642-0E92-4DCF-8227-A577588450F0}"/>
    <cellStyle name="Normal 3 4 45" xfId="26743" xr:uid="{3FA9AC73-9A3F-45DC-8507-124CCB00A898}"/>
    <cellStyle name="Normal 3 4 46" xfId="26744" xr:uid="{AB4DBAA9-AB43-40E3-AFC9-A31244B69E1B}"/>
    <cellStyle name="Normal 3 4 47" xfId="26745" xr:uid="{6536EC6F-7233-4EE8-B209-3377971A4D43}"/>
    <cellStyle name="Normal 3 4 48" xfId="26746" xr:uid="{EEFB02C8-4C4E-4AE8-A260-C99F45CCFB50}"/>
    <cellStyle name="Normal 3 4 49" xfId="26747" xr:uid="{CEE60DDD-5BB0-4437-B902-81C60C2947A2}"/>
    <cellStyle name="Normal 3 4 5" xfId="26748" xr:uid="{D74CC143-638E-4851-B638-8377F88B8C00}"/>
    <cellStyle name="Normal 3 4 5 2" xfId="26749" xr:uid="{5924AB81-0622-4800-99D4-4E62CE84A726}"/>
    <cellStyle name="Normal 3 4 5 2 2" xfId="26750" xr:uid="{A5F884ED-D630-47EC-8076-15B0153124C3}"/>
    <cellStyle name="Normal 3 4 5 2 3" xfId="26751" xr:uid="{8D1E4A4C-1619-4F25-8DCD-164192E55FF3}"/>
    <cellStyle name="Normal 3 4 5 3" xfId="26752" xr:uid="{5A6C6200-4626-4C8E-9F86-1EAEAEE7AD5C}"/>
    <cellStyle name="Normal 3 4 5 3 2" xfId="26753" xr:uid="{FD6D2F53-9882-470B-B745-87ED942959D2}"/>
    <cellStyle name="Normal 3 4 5 3 3" xfId="26754" xr:uid="{B82BBB8E-047A-4113-9F2F-519098C7350D}"/>
    <cellStyle name="Normal 3 4 5 4" xfId="26755" xr:uid="{806B966B-FA44-4EB1-B582-E125B1808A0C}"/>
    <cellStyle name="Normal 3 4 5 5" xfId="26756" xr:uid="{2B602FAC-710C-40D5-B55D-820791EFB1A7}"/>
    <cellStyle name="Normal 3 4 50" xfId="26757" xr:uid="{C8DB4489-99B6-4D58-9945-A7A2CE2F64C2}"/>
    <cellStyle name="Normal 3 4 51" xfId="26758" xr:uid="{CD107922-C4DD-4DFA-8ABA-49915C2E8EA1}"/>
    <cellStyle name="Normal 3 4 52" xfId="26759" xr:uid="{FBD5FC44-3E0F-4F6E-881B-5938BC5999C5}"/>
    <cellStyle name="Normal 3 4 53" xfId="26760" xr:uid="{EB1C025B-466C-464B-ACBD-2FDEBF295FC9}"/>
    <cellStyle name="Normal 3 4 54" xfId="26761" xr:uid="{4C9FFDAB-253F-4B1D-B301-013EFA49B17A}"/>
    <cellStyle name="Normal 3 4 55" xfId="26762" xr:uid="{A4B42681-5D1D-4D5A-9355-B90169B2B211}"/>
    <cellStyle name="Normal 3 4 56" xfId="26763" xr:uid="{CB100EAE-00F8-44F1-96D6-A28B9B2675F5}"/>
    <cellStyle name="Normal 3 4 57" xfId="26764" xr:uid="{C4315ED6-C4AE-4B2C-8913-FE2A36698E5B}"/>
    <cellStyle name="Normal 3 4 58" xfId="26765" xr:uid="{B75A56DF-A804-47FE-BCB0-2F4C8F8D4E1E}"/>
    <cellStyle name="Normal 3 4 59" xfId="26766" xr:uid="{669424FC-03F1-4F0F-9F1C-FCE34CCF14E2}"/>
    <cellStyle name="Normal 3 4 6" xfId="26767" xr:uid="{EAC97C94-EECB-4F6C-BDEB-D8D4428E0D3D}"/>
    <cellStyle name="Normal 3 4 6 2" xfId="26768" xr:uid="{69553363-F7DE-4953-9C1B-591095B786F3}"/>
    <cellStyle name="Normal 3 4 6 2 2" xfId="26769" xr:uid="{4B8C5E6B-32B8-411B-B158-774A04583741}"/>
    <cellStyle name="Normal 3 4 6 2 3" xfId="26770" xr:uid="{37261E92-AC15-45AF-9BB5-8839A39FB200}"/>
    <cellStyle name="Normal 3 4 6 3" xfId="26771" xr:uid="{C7E2AD5F-8828-429A-948E-02AECD14E050}"/>
    <cellStyle name="Normal 3 4 6 3 2" xfId="26772" xr:uid="{8ACC5441-841F-4EB2-93F7-1FD0F7F6827A}"/>
    <cellStyle name="Normal 3 4 6 3 3" xfId="26773" xr:uid="{118E7F0C-CB11-4FB5-9ECC-47BBEB13B495}"/>
    <cellStyle name="Normal 3 4 6 4" xfId="26774" xr:uid="{E8ED7A33-2A84-4901-BA90-9942C5462699}"/>
    <cellStyle name="Normal 3 4 6 5" xfId="26775" xr:uid="{ADC2DEA5-B1D1-4E18-BE47-F8C49D7155F4}"/>
    <cellStyle name="Normal 3 4 60" xfId="26776" xr:uid="{EA7528BA-D229-4E5C-A147-EA959256C556}"/>
    <cellStyle name="Normal 3 4 61" xfId="26777" xr:uid="{DA89276D-BE9B-44AF-BE9E-18F9DAD5E9C3}"/>
    <cellStyle name="Normal 3 4 62" xfId="26778" xr:uid="{6EF26343-9EB6-4BB9-8197-05672720C5CD}"/>
    <cellStyle name="Normal 3 4 63" xfId="26779" xr:uid="{AB23F388-BC2F-4A31-A313-35C0DD590493}"/>
    <cellStyle name="Normal 3 4 64" xfId="26780" xr:uid="{B77293C3-4FAC-46C4-8EB1-34B801402AA5}"/>
    <cellStyle name="Normal 3 4 65" xfId="26781" xr:uid="{C8B53854-6965-48C4-AC6C-5823776E8518}"/>
    <cellStyle name="Normal 3 4 66" xfId="26782" xr:uid="{48A007ED-41FC-4C21-9A44-8E14278D0BAD}"/>
    <cellStyle name="Normal 3 4 67" xfId="26783" xr:uid="{EF8582C4-379E-4FB0-9F6E-36249E7E3348}"/>
    <cellStyle name="Normal 3 4 68" xfId="26784" xr:uid="{B8F4B932-64DD-4D83-9FD3-19C493EBC81C}"/>
    <cellStyle name="Normal 3 4 69" xfId="26785" xr:uid="{0D361D09-1E5A-434B-B2F1-DD57865A983D}"/>
    <cellStyle name="Normal 3 4 7" xfId="26786" xr:uid="{02C386FB-2B03-426F-8C19-EC423F5F68D5}"/>
    <cellStyle name="Normal 3 4 7 2" xfId="26787" xr:uid="{48905EAA-7C9B-4336-AE4E-78690A9658A8}"/>
    <cellStyle name="Normal 3 4 7 2 2" xfId="26788" xr:uid="{9C82FF5E-186D-49A5-A96F-40ECBABEF37D}"/>
    <cellStyle name="Normal 3 4 7 2 3" xfId="26789" xr:uid="{B88E6885-DBF9-4E17-806F-ED12792499BB}"/>
    <cellStyle name="Normal 3 4 7 3" xfId="26790" xr:uid="{0064B135-3FBE-4208-9BAC-58C4E2239E06}"/>
    <cellStyle name="Normal 3 4 7 3 2" xfId="26791" xr:uid="{E174ECA6-5C66-480A-903B-56C2D47EE646}"/>
    <cellStyle name="Normal 3 4 7 3 3" xfId="26792" xr:uid="{43E2756B-B2D0-479F-AE07-1CEDF49B68F0}"/>
    <cellStyle name="Normal 3 4 7 4" xfId="26793" xr:uid="{63F41C3B-2025-4F8C-A84B-4A16C797FDE4}"/>
    <cellStyle name="Normal 3 4 7 5" xfId="26794" xr:uid="{0838D99D-6612-4E61-A0EA-5CD873E3EE69}"/>
    <cellStyle name="Normal 3 4 70" xfId="26795" xr:uid="{6544A90B-EFAE-4D9E-A605-5900BAAFD445}"/>
    <cellStyle name="Normal 3 4 71" xfId="26796" xr:uid="{E7D5CF1A-2145-4DC4-BD79-7D5232EE4ED1}"/>
    <cellStyle name="Normal 3 4 72" xfId="26797" xr:uid="{C8DE5FAD-CAD3-4BC5-8CD2-3FDA9AC19742}"/>
    <cellStyle name="Normal 3 4 73" xfId="26798" xr:uid="{83DE7DF4-97A1-46F7-98A8-5ABD7D51D41F}"/>
    <cellStyle name="Normal 3 4 74" xfId="26799" xr:uid="{96093D7D-5FA4-4D0D-B555-E9558374686D}"/>
    <cellStyle name="Normal 3 4 75" xfId="26800" xr:uid="{7B1C794C-B05A-40A2-835B-C0EAA37B1734}"/>
    <cellStyle name="Normal 3 4 76" xfId="26801" xr:uid="{807EE565-8973-4346-AEF0-A4450712FA1A}"/>
    <cellStyle name="Normal 3 4 77" xfId="26802" xr:uid="{D2ADEF44-AED4-4A1A-A59C-5BE1329F4A9F}"/>
    <cellStyle name="Normal 3 4 78" xfId="26803" xr:uid="{99E75840-D88E-4037-B221-78C686198543}"/>
    <cellStyle name="Normal 3 4 79" xfId="26804" xr:uid="{129CDE97-F2A4-4482-92EF-BFB31E4A8D90}"/>
    <cellStyle name="Normal 3 4 79 2" xfId="26805" xr:uid="{A4D243B8-9785-4E75-9248-08E588D43667}"/>
    <cellStyle name="Normal 3 4 8" xfId="26806" xr:uid="{C374EF9C-29E2-4EE1-9437-C63F255A39D2}"/>
    <cellStyle name="Normal 3 4 8 2" xfId="26807" xr:uid="{99D29832-70F0-4079-8F31-35D0068A29E5}"/>
    <cellStyle name="Normal 3 4 8 2 2" xfId="26808" xr:uid="{4F782024-183B-434F-B5B1-A10F89153797}"/>
    <cellStyle name="Normal 3 4 8 2 3" xfId="26809" xr:uid="{34F8DC68-9B82-43E1-8C0F-81FA123992E8}"/>
    <cellStyle name="Normal 3 4 8 3" xfId="26810" xr:uid="{BA4BA047-8202-4D26-9EE7-19037643D6A9}"/>
    <cellStyle name="Normal 3 4 8 3 2" xfId="26811" xr:uid="{0DEE1DF3-C13B-4B1B-B514-A7F238475AFC}"/>
    <cellStyle name="Normal 3 4 8 3 3" xfId="26812" xr:uid="{83E2F986-7895-4F86-85AB-3B28187A7989}"/>
    <cellStyle name="Normal 3 4 8 4" xfId="26813" xr:uid="{4BB36E6F-63EF-42E4-9E82-85464BDC2740}"/>
    <cellStyle name="Normal 3 4 8 5" xfId="26814" xr:uid="{C79475B1-2384-4127-9B9D-E4C748016C09}"/>
    <cellStyle name="Normal 3 4 80" xfId="26815" xr:uid="{5847DADA-08FE-4137-9756-7E6B2C5CE775}"/>
    <cellStyle name="Normal 3 4 81" xfId="26816" xr:uid="{4006C65A-808A-459F-B7E7-07847EECEB18}"/>
    <cellStyle name="Normal 3 4 82" xfId="26817" xr:uid="{23A9F1C8-95C9-4046-ADE5-7459285C6FB4}"/>
    <cellStyle name="Normal 3 4 83" xfId="25750" xr:uid="{6262F75B-14AF-4096-B7E8-4CF63C04B270}"/>
    <cellStyle name="Normal 3 4 9" xfId="26818" xr:uid="{0F16689C-0F4F-433F-9EDE-4DCFE5DB7ECE}"/>
    <cellStyle name="Normal 3 4 9 2" xfId="26819" xr:uid="{39CAC8BA-A260-488C-9B14-34456DFAC549}"/>
    <cellStyle name="Normal 3 4 9 2 2" xfId="26820" xr:uid="{C80D50AF-3E85-4394-84A1-C67B2D61AB66}"/>
    <cellStyle name="Normal 3 4 9 2 3" xfId="26821" xr:uid="{F50658DF-5740-4219-AAF1-96488C113B45}"/>
    <cellStyle name="Normal 3 4 9 3" xfId="26822" xr:uid="{A1ADFB2E-1E13-4EA8-95D5-CCC33369C2A7}"/>
    <cellStyle name="Normal 3 4 9 3 2" xfId="26823" xr:uid="{D1463FC5-88E0-40CA-8CC4-5D8366815729}"/>
    <cellStyle name="Normal 3 4 9 3 3" xfId="26824" xr:uid="{F2125672-B48F-4302-98E2-34F304651D63}"/>
    <cellStyle name="Normal 3 4 9 4" xfId="26825" xr:uid="{7CC65DF8-51D4-4B45-93A2-505808E1283E}"/>
    <cellStyle name="Normal 3 4 9 5" xfId="26826" xr:uid="{A9CE41A5-A917-4281-AACC-ECB726EB9372}"/>
    <cellStyle name="Normal 3 40" xfId="26827" xr:uid="{B6226F3B-026F-4F4C-8A9B-6E70F28F324F}"/>
    <cellStyle name="Normal 3 40 2" xfId="26828" xr:uid="{E2F1C4DB-B040-4E08-B6B9-8160813EB407}"/>
    <cellStyle name="Normal 3 40 2 2" xfId="26829" xr:uid="{5D4045BE-7BA2-4344-AD80-FEE19795E9C8}"/>
    <cellStyle name="Normal 3 40 2 3" xfId="26830" xr:uid="{15E1C75C-8780-448F-8FA3-AA52B200BC4A}"/>
    <cellStyle name="Normal 3 40 3" xfId="26831" xr:uid="{756E607B-F161-4B26-97D3-4E8B37C63C96}"/>
    <cellStyle name="Normal 3 40 3 2" xfId="26832" xr:uid="{413214EE-A46A-41F1-8121-B94D816FF0EF}"/>
    <cellStyle name="Normal 3 40 3 3" xfId="26833" xr:uid="{C503B609-7E30-4EF6-BAC0-72903D59EB59}"/>
    <cellStyle name="Normal 3 40 4" xfId="26834" xr:uid="{7D5D4ACA-93C6-4D0C-96DA-F276956439D7}"/>
    <cellStyle name="Normal 3 40 5" xfId="26835" xr:uid="{A01E3B0E-B90F-4A72-B5F3-DCCB11445F10}"/>
    <cellStyle name="Normal 3 41" xfId="26836" xr:uid="{C65D584B-4B5C-4FF0-8EAC-6BD894BA0AAF}"/>
    <cellStyle name="Normal 3 41 2" xfId="26837" xr:uid="{65663A18-BA0A-407C-A54D-9D05AD867DEE}"/>
    <cellStyle name="Normal 3 41 2 2" xfId="26838" xr:uid="{7DE03182-7554-4241-891F-2D6258DBFD76}"/>
    <cellStyle name="Normal 3 41 2 3" xfId="26839" xr:uid="{9F97C51A-958F-44EF-ADA8-697F6C1F81C9}"/>
    <cellStyle name="Normal 3 41 3" xfId="26840" xr:uid="{E19AD901-C467-48FE-9EE4-24EDAC3D7BF9}"/>
    <cellStyle name="Normal 3 41 3 2" xfId="26841" xr:uid="{B990340E-B492-4648-B95E-68E861690D47}"/>
    <cellStyle name="Normal 3 41 3 3" xfId="26842" xr:uid="{2632ED2F-A30A-43C3-9825-CF965A1D733B}"/>
    <cellStyle name="Normal 3 41 4" xfId="26843" xr:uid="{49B83469-F9AB-45FA-B0F0-5F33ED075319}"/>
    <cellStyle name="Normal 3 41 5" xfId="26844" xr:uid="{8A105102-1C21-47E8-BF0F-C910B2FAD422}"/>
    <cellStyle name="Normal 3 42" xfId="26845" xr:uid="{6D23723F-FB7E-4BE8-AA42-B2F458455D29}"/>
    <cellStyle name="Normal 3 42 2" xfId="26846" xr:uid="{2BB029F5-01E2-46B8-B626-CCE9B6F11FAE}"/>
    <cellStyle name="Normal 3 42 2 2" xfId="26847" xr:uid="{7B54F654-70AC-434F-9249-BBDB15F80012}"/>
    <cellStyle name="Normal 3 42 2 3" xfId="26848" xr:uid="{E97C2F97-1869-4E87-AECC-F2B0032373CC}"/>
    <cellStyle name="Normal 3 42 3" xfId="26849" xr:uid="{54961800-F51F-47AA-8A9C-1141DA6E145D}"/>
    <cellStyle name="Normal 3 42 3 2" xfId="26850" xr:uid="{AE013808-962E-4FAD-A30E-52D69AF5E784}"/>
    <cellStyle name="Normal 3 42 3 3" xfId="26851" xr:uid="{EC9871B6-D1C4-49D2-8995-9DC8D040B727}"/>
    <cellStyle name="Normal 3 42 4" xfId="26852" xr:uid="{0BC2F5C5-3BDA-4A58-BF62-4BB88FF0A34F}"/>
    <cellStyle name="Normal 3 42 5" xfId="26853" xr:uid="{6B507307-BA90-4C1F-B045-86D6A6A3F227}"/>
    <cellStyle name="Normal 3 43" xfId="26854" xr:uid="{E1508363-CB43-41C5-88A1-BDABDAC44DE9}"/>
    <cellStyle name="Normal 3 43 2" xfId="26855" xr:uid="{2087128B-9B38-48CA-A521-91D76ACF7BDB}"/>
    <cellStyle name="Normal 3 43 2 2" xfId="26856" xr:uid="{D2231641-E9C0-436D-A5AF-E75972F8FB8C}"/>
    <cellStyle name="Normal 3 43 2 3" xfId="26857" xr:uid="{7B39CC7A-AD52-457A-A2D2-DB26DA02D55B}"/>
    <cellStyle name="Normal 3 43 3" xfId="26858" xr:uid="{D2741C43-BA15-4D8E-BEBE-6E55BD552C86}"/>
    <cellStyle name="Normal 3 43 3 2" xfId="26859" xr:uid="{7E009007-F9C3-4FEF-B025-CBE4B7AFEB70}"/>
    <cellStyle name="Normal 3 43 3 3" xfId="26860" xr:uid="{98A49AE5-11C0-41C0-90B5-08D30AD25E4B}"/>
    <cellStyle name="Normal 3 43 4" xfId="26861" xr:uid="{B7D6A0C0-A4C8-4691-99D0-3022047EF3FB}"/>
    <cellStyle name="Normal 3 43 5" xfId="26862" xr:uid="{4FEABC1C-B26D-4BB9-B1E6-D59A0045B862}"/>
    <cellStyle name="Normal 3 44" xfId="26863" xr:uid="{7D340446-6A85-4CB7-8BE8-2FCA4ABA96FF}"/>
    <cellStyle name="Normal 3 44 2" xfId="26864" xr:uid="{B3F11151-C3A0-4F12-B491-F6108BE7A808}"/>
    <cellStyle name="Normal 3 44 2 2" xfId="26865" xr:uid="{540F5153-F74A-4BFE-A443-ADABD4E4D9DE}"/>
    <cellStyle name="Normal 3 44 2 3" xfId="26866" xr:uid="{DAFE5E4E-1569-4AF2-B033-A4FC8D54B7F3}"/>
    <cellStyle name="Normal 3 44 3" xfId="26867" xr:uid="{6BB16306-CBBC-4F70-961F-E26A3CD98C4E}"/>
    <cellStyle name="Normal 3 44 3 2" xfId="26868" xr:uid="{C3F27D96-5865-4F85-A6F3-90E7B5C71343}"/>
    <cellStyle name="Normal 3 44 3 3" xfId="26869" xr:uid="{A791DBF6-843D-410A-8AE7-DAF71E04FD2B}"/>
    <cellStyle name="Normal 3 44 4" xfId="26870" xr:uid="{87908723-8B19-47B6-A7D8-105FC2B55336}"/>
    <cellStyle name="Normal 3 44 5" xfId="26871" xr:uid="{48567C62-0E55-4D31-B250-382796443C0F}"/>
    <cellStyle name="Normal 3 45" xfId="26872" xr:uid="{6B2DE8AF-68C6-4D3A-A893-D220BBF4C8EC}"/>
    <cellStyle name="Normal 3 45 2" xfId="26873" xr:uid="{850761F3-1A47-4E1A-87F6-EDC6A9A40570}"/>
    <cellStyle name="Normal 3 45 2 2" xfId="26874" xr:uid="{7847EDA0-39FE-4261-AEDC-94D774D1219A}"/>
    <cellStyle name="Normal 3 45 2 3" xfId="26875" xr:uid="{2BF7CF18-5CBC-42EB-AF31-35AF59B5153C}"/>
    <cellStyle name="Normal 3 45 3" xfId="26876" xr:uid="{A085BB33-EA78-454E-B0AA-8E77EE8B8142}"/>
    <cellStyle name="Normal 3 45 3 2" xfId="26877" xr:uid="{C4B9CB65-440E-4061-81DF-9D13AA138C46}"/>
    <cellStyle name="Normal 3 45 3 3" xfId="26878" xr:uid="{51657082-9425-45BA-BA95-449BE50CE7AD}"/>
    <cellStyle name="Normal 3 45 4" xfId="26879" xr:uid="{A7C0523C-A77A-4ED2-A6DA-A6CFF4ADAAD0}"/>
    <cellStyle name="Normal 3 45 5" xfId="26880" xr:uid="{D8AC4983-B19C-4425-B4AD-69FC16453773}"/>
    <cellStyle name="Normal 3 46" xfId="26881" xr:uid="{3C47449F-CFCB-432F-B65D-001EB44FAE75}"/>
    <cellStyle name="Normal 3 46 2" xfId="26882" xr:uid="{CFD2917B-1826-40BE-B925-1FCA88A48FA9}"/>
    <cellStyle name="Normal 3 46 2 2" xfId="26883" xr:uid="{3B7FD99E-2394-41DD-9215-AF34898920CA}"/>
    <cellStyle name="Normal 3 46 2 3" xfId="26884" xr:uid="{7E4E5729-1288-4505-8E1A-6A32AFD4A9D5}"/>
    <cellStyle name="Normal 3 46 3" xfId="26885" xr:uid="{F462D6E4-9664-41D7-AA05-4576D40A050F}"/>
    <cellStyle name="Normal 3 46 3 2" xfId="26886" xr:uid="{F9DE3E45-9006-49A8-BB53-9E41DB8A8D57}"/>
    <cellStyle name="Normal 3 46 3 3" xfId="26887" xr:uid="{EB3D99C8-025E-44B7-963C-E84DC6C7AD97}"/>
    <cellStyle name="Normal 3 46 4" xfId="26888" xr:uid="{CFE82B36-DBA7-40B1-8255-38C076947198}"/>
    <cellStyle name="Normal 3 46 5" xfId="26889" xr:uid="{93F78928-5F79-42F8-ADA9-8CE724B6D9B1}"/>
    <cellStyle name="Normal 3 47" xfId="26890" xr:uid="{9A358557-784A-41E7-ABA8-2AF997C2810A}"/>
    <cellStyle name="Normal 3 47 2" xfId="26891" xr:uid="{18B3D6DB-4BD2-4CB8-ACD2-3ED275121028}"/>
    <cellStyle name="Normal 3 47 2 2" xfId="26892" xr:uid="{B66228A7-9CE9-4D47-A0F7-F2548DB3C016}"/>
    <cellStyle name="Normal 3 47 2 3" xfId="26893" xr:uid="{0A4331F3-30A2-4AEC-A6AC-56C8471C9276}"/>
    <cellStyle name="Normal 3 47 3" xfId="26894" xr:uid="{CB7B8387-EC4C-47C7-821D-8FD3BA9A522F}"/>
    <cellStyle name="Normal 3 47 3 2" xfId="26895" xr:uid="{D0709BB9-8F94-4402-B5DE-2031A7B90DE6}"/>
    <cellStyle name="Normal 3 47 3 3" xfId="26896" xr:uid="{371B8BEA-DC03-4BD3-8534-702599107A42}"/>
    <cellStyle name="Normal 3 47 4" xfId="26897" xr:uid="{34FD499E-6AF5-4691-8588-E82C802D39A4}"/>
    <cellStyle name="Normal 3 47 5" xfId="26898" xr:uid="{50900D67-3139-4A7A-A500-E0FDA86CA4AD}"/>
    <cellStyle name="Normal 3 48" xfId="26899" xr:uid="{637C8A32-11FF-4C00-8311-2F8D1A617331}"/>
    <cellStyle name="Normal 3 48 2" xfId="26900" xr:uid="{D3E197AC-FA2F-434C-8FBA-458590D5E645}"/>
    <cellStyle name="Normal 3 48 2 2" xfId="26901" xr:uid="{CEBA1BDC-86C3-48F4-842E-90A8B49F343B}"/>
    <cellStyle name="Normal 3 48 2 3" xfId="26902" xr:uid="{366BB912-C92D-45DC-B379-303E85516F16}"/>
    <cellStyle name="Normal 3 48 3" xfId="26903" xr:uid="{29A60E21-C8F4-453E-851C-2048AB86824F}"/>
    <cellStyle name="Normal 3 48 3 2" xfId="26904" xr:uid="{F35AA84E-F5F8-45B8-B6D1-91BF88819903}"/>
    <cellStyle name="Normal 3 48 3 3" xfId="26905" xr:uid="{1D3D7BC6-DB23-40C3-AEEB-5FCF3294A892}"/>
    <cellStyle name="Normal 3 48 4" xfId="26906" xr:uid="{BAFE0816-96ED-43CA-8721-32AB90C61457}"/>
    <cellStyle name="Normal 3 48 5" xfId="26907" xr:uid="{5A7E870E-6AC2-42F3-94C7-BE43084AC75E}"/>
    <cellStyle name="Normal 3 49" xfId="26908" xr:uid="{281A12BE-0E88-47A1-A92A-51455259FC69}"/>
    <cellStyle name="Normal 3 49 2" xfId="26909" xr:uid="{D2B52A3F-629C-4360-B297-734ECEE68450}"/>
    <cellStyle name="Normal 3 49 2 2" xfId="26910" xr:uid="{208923EC-5365-4CD5-8DB7-16307847B498}"/>
    <cellStyle name="Normal 3 49 2 3" xfId="26911" xr:uid="{7B501029-42EA-4FB6-AA7B-DDE030708C89}"/>
    <cellStyle name="Normal 3 49 3" xfId="26912" xr:uid="{57A91F95-0976-4AC2-92C5-F03B2EDFF13D}"/>
    <cellStyle name="Normal 3 49 3 2" xfId="26913" xr:uid="{0DD711A0-E788-4317-97D6-BA7592B94B01}"/>
    <cellStyle name="Normal 3 49 3 3" xfId="26914" xr:uid="{E69610C7-CC0E-438C-ACD1-9587B6FA0936}"/>
    <cellStyle name="Normal 3 49 4" xfId="26915" xr:uid="{BB0DE39F-4306-4B78-8E7D-DD5A6D40A3A9}"/>
    <cellStyle name="Normal 3 49 5" xfId="26916" xr:uid="{2FAF08AC-D628-4939-96EB-0FB6EA1CEA52}"/>
    <cellStyle name="Normal 3 5" xfId="26917" xr:uid="{9F5C554E-A9D0-4BC9-8B61-7E831414D3EB}"/>
    <cellStyle name="Normal 3 5 10" xfId="26918" xr:uid="{D574A9C7-61B6-4CF3-A1D7-D20C9CA57769}"/>
    <cellStyle name="Normal 3 5 10 2" xfId="26919" xr:uid="{7EA5A257-5F3A-443A-9B79-45443508A0EA}"/>
    <cellStyle name="Normal 3 5 10 2 2" xfId="26920" xr:uid="{DAC192DF-7484-4B59-B365-DCE5D8126D3A}"/>
    <cellStyle name="Normal 3 5 10 2 3" xfId="26921" xr:uid="{6EB50FB2-081C-4EBB-9243-54B444C9013D}"/>
    <cellStyle name="Normal 3 5 10 3" xfId="26922" xr:uid="{42E49BD3-79F0-4B07-A57F-367F12FDD2D0}"/>
    <cellStyle name="Normal 3 5 10 3 2" xfId="26923" xr:uid="{2E9538A9-93BA-473D-9155-C71F730E4C51}"/>
    <cellStyle name="Normal 3 5 10 3 3" xfId="26924" xr:uid="{799C04DE-ED16-4436-A9B9-FBEACF7333DB}"/>
    <cellStyle name="Normal 3 5 10 4" xfId="26925" xr:uid="{DC2AB5CA-9843-42F2-9AEE-C8A9AB199165}"/>
    <cellStyle name="Normal 3 5 10 5" xfId="26926" xr:uid="{4EAD4611-B2CF-4828-9AA4-2C5A51F72591}"/>
    <cellStyle name="Normal 3 5 11" xfId="26927" xr:uid="{5897A364-CBDF-45D5-AEB4-D84D4084ED8B}"/>
    <cellStyle name="Normal 3 5 11 2" xfId="26928" xr:uid="{9D6D9D94-A06E-4A33-9BFC-41FA4866B93F}"/>
    <cellStyle name="Normal 3 5 11 2 2" xfId="26929" xr:uid="{ED4B6CF0-6B0D-41EA-A788-0538B1DE2955}"/>
    <cellStyle name="Normal 3 5 11 2 3" xfId="26930" xr:uid="{76F12B31-FBE7-43A2-B8EE-33FC2B51C73C}"/>
    <cellStyle name="Normal 3 5 11 3" xfId="26931" xr:uid="{A1E28EE4-DBE5-4FC7-BCE2-4066A7443A36}"/>
    <cellStyle name="Normal 3 5 11 3 2" xfId="26932" xr:uid="{532319EC-779D-4A83-A256-741FEE01DCBC}"/>
    <cellStyle name="Normal 3 5 11 3 3" xfId="26933" xr:uid="{52F9D364-9194-4658-A507-34F423CE936D}"/>
    <cellStyle name="Normal 3 5 11 4" xfId="26934" xr:uid="{28198E10-4496-4C99-AF53-B743596D7319}"/>
    <cellStyle name="Normal 3 5 11 5" xfId="26935" xr:uid="{AC87448E-2B90-4F97-B5CD-A659217D1BC0}"/>
    <cellStyle name="Normal 3 5 12" xfId="26936" xr:uid="{87D29F6B-9BB9-4977-BE50-5621CB572785}"/>
    <cellStyle name="Normal 3 5 12 2" xfId="26937" xr:uid="{44F2F236-F534-4F1F-A19B-2B3857A811DC}"/>
    <cellStyle name="Normal 3 5 12 2 2" xfId="26938" xr:uid="{DF36BDF3-783A-4714-9D2E-259528722955}"/>
    <cellStyle name="Normal 3 5 12 2 3" xfId="26939" xr:uid="{77B86F3E-9F3A-47CA-95BE-502B249FF0BA}"/>
    <cellStyle name="Normal 3 5 12 3" xfId="26940" xr:uid="{9FD60398-8449-43BD-A42A-4F99C9C17F3C}"/>
    <cellStyle name="Normal 3 5 12 3 2" xfId="26941" xr:uid="{B855ED6F-F536-4032-B7E3-E239A2D1208A}"/>
    <cellStyle name="Normal 3 5 12 3 3" xfId="26942" xr:uid="{853C13BB-369A-433B-8E71-26ED029DC740}"/>
    <cellStyle name="Normal 3 5 12 4" xfId="26943" xr:uid="{60FE20EB-E633-4CBF-B671-23B42A66A9E8}"/>
    <cellStyle name="Normal 3 5 12 5" xfId="26944" xr:uid="{469A3B31-DFF2-47F3-98A2-C4C914B2F179}"/>
    <cellStyle name="Normal 3 5 13" xfId="26945" xr:uid="{ECCD647E-7498-4AC9-B4EB-6331F7F1D139}"/>
    <cellStyle name="Normal 3 5 13 2" xfId="26946" xr:uid="{4B6E7E60-6E06-4DCA-8F58-24C39D6D6E04}"/>
    <cellStyle name="Normal 3 5 13 2 2" xfId="26947" xr:uid="{344B8ED9-C413-4382-B803-4D6B13D2D6C7}"/>
    <cellStyle name="Normal 3 5 13 2 3" xfId="26948" xr:uid="{6EBB2E16-7405-4C30-A7EF-D29D7DEA36FC}"/>
    <cellStyle name="Normal 3 5 13 3" xfId="26949" xr:uid="{3CECBE4E-A42B-4D25-B545-297F0AA6ACAD}"/>
    <cellStyle name="Normal 3 5 13 3 2" xfId="26950" xr:uid="{EED37444-805F-49F6-AF48-3B46FE907478}"/>
    <cellStyle name="Normal 3 5 13 3 3" xfId="26951" xr:uid="{54174423-F0FA-4CFA-B52B-3BDF527E87CD}"/>
    <cellStyle name="Normal 3 5 13 4" xfId="26952" xr:uid="{26191DAE-43D5-411E-83E6-4A537BCD2207}"/>
    <cellStyle name="Normal 3 5 13 5" xfId="26953" xr:uid="{3100ECCF-CC17-42D0-A9A3-96325AE7A460}"/>
    <cellStyle name="Normal 3 5 14" xfId="26954" xr:uid="{1F3B0453-62E6-434B-951D-FD4970B58D6B}"/>
    <cellStyle name="Normal 3 5 14 2" xfId="26955" xr:uid="{E3C0FEBA-2DD0-46FF-B95D-1E1B35F2D523}"/>
    <cellStyle name="Normal 3 5 14 2 2" xfId="26956" xr:uid="{72E11B8F-7A25-47C9-A942-2EA85B1A5C7F}"/>
    <cellStyle name="Normal 3 5 14 2 3" xfId="26957" xr:uid="{F9F4E517-EB18-48F2-9DEF-98C0EB664BED}"/>
    <cellStyle name="Normal 3 5 14 3" xfId="26958" xr:uid="{BFC3C723-FBEA-48CE-ABBC-A13E142E028F}"/>
    <cellStyle name="Normal 3 5 14 3 2" xfId="26959" xr:uid="{03A348FD-5AB8-490B-BA77-C846B95569F2}"/>
    <cellStyle name="Normal 3 5 14 3 3" xfId="26960" xr:uid="{C9205DF0-35F2-441C-A25F-4888E6A7C744}"/>
    <cellStyle name="Normal 3 5 14 4" xfId="26961" xr:uid="{F0698985-ABC9-40AB-80A3-B16A8D5CACF6}"/>
    <cellStyle name="Normal 3 5 14 5" xfId="26962" xr:uid="{523BFE32-14D8-4FD9-892B-F23AB6C1ECB7}"/>
    <cellStyle name="Normal 3 5 15" xfId="26963" xr:uid="{7A8FF6B5-1EA2-4773-BE43-E1DED5110C64}"/>
    <cellStyle name="Normal 3 5 15 2" xfId="26964" xr:uid="{CFA8D200-9AFA-4BE0-B577-A717B15EC6CA}"/>
    <cellStyle name="Normal 3 5 15 2 2" xfId="26965" xr:uid="{02090F08-29C5-40B5-86E5-C8F0203A1CAF}"/>
    <cellStyle name="Normal 3 5 15 2 3" xfId="26966" xr:uid="{F56340B9-59F5-4A8F-B5BD-944341A08D18}"/>
    <cellStyle name="Normal 3 5 15 3" xfId="26967" xr:uid="{4ED3C72A-E30D-4814-A269-4BE13A5E4131}"/>
    <cellStyle name="Normal 3 5 15 3 2" xfId="26968" xr:uid="{9088E88A-FAC9-48E7-8AD5-F5BA29D100C8}"/>
    <cellStyle name="Normal 3 5 15 3 3" xfId="26969" xr:uid="{FD5F6EC5-B0C7-446B-9294-13356786AB32}"/>
    <cellStyle name="Normal 3 5 15 4" xfId="26970" xr:uid="{E03AFD7B-7ACB-4424-9966-A9504EB60FF0}"/>
    <cellStyle name="Normal 3 5 15 5" xfId="26971" xr:uid="{DA435B7D-60AF-4234-83BD-1494130FE8C1}"/>
    <cellStyle name="Normal 3 5 16" xfId="26972" xr:uid="{B04DF70E-8A7F-43EE-BA1D-CE2BBED6A009}"/>
    <cellStyle name="Normal 3 5 16 2" xfId="26973" xr:uid="{03E6C67C-581E-487D-B2C4-3E45B250ABF7}"/>
    <cellStyle name="Normal 3 5 16 2 2" xfId="26974" xr:uid="{F354A090-CBB5-46BC-9C54-BDE8670CFCA9}"/>
    <cellStyle name="Normal 3 5 16 2 3" xfId="26975" xr:uid="{F5F39825-170E-46DB-B642-A21DAA30F797}"/>
    <cellStyle name="Normal 3 5 16 3" xfId="26976" xr:uid="{F3EBFBD4-655B-4766-960A-CF671178D950}"/>
    <cellStyle name="Normal 3 5 16 3 2" xfId="26977" xr:uid="{6340CEAF-5118-4B43-973D-6196143F233F}"/>
    <cellStyle name="Normal 3 5 16 3 3" xfId="26978" xr:uid="{2B702BBA-A860-467C-9C26-AB22E7940B10}"/>
    <cellStyle name="Normal 3 5 16 4" xfId="26979" xr:uid="{2AFAFF68-9BD1-4D72-AA60-1C4527E4141F}"/>
    <cellStyle name="Normal 3 5 16 5" xfId="26980" xr:uid="{8D406231-C39C-4889-A70B-C0A628981A64}"/>
    <cellStyle name="Normal 3 5 17" xfId="26981" xr:uid="{B1F55D9B-CDC8-45B6-8323-37056956A3D7}"/>
    <cellStyle name="Normal 3 5 17 2" xfId="26982" xr:uid="{BF8320E9-AB3F-4169-86CA-3ED7CF93E722}"/>
    <cellStyle name="Normal 3 5 17 2 2" xfId="26983" xr:uid="{32505F88-9260-424B-8745-D4C8FF28AF0D}"/>
    <cellStyle name="Normal 3 5 17 2 3" xfId="26984" xr:uid="{9F63DB0E-3164-4D15-9857-7D8838DFEE9C}"/>
    <cellStyle name="Normal 3 5 17 3" xfId="26985" xr:uid="{569ED87D-7AF0-4920-8AB0-A854F47B24C4}"/>
    <cellStyle name="Normal 3 5 17 3 2" xfId="26986" xr:uid="{C2F1983F-5C86-4B56-A004-C6A220CC58AF}"/>
    <cellStyle name="Normal 3 5 17 3 3" xfId="26987" xr:uid="{BF768943-BA4E-4983-A3DA-5022FC90207E}"/>
    <cellStyle name="Normal 3 5 17 4" xfId="26988" xr:uid="{4FEF2F08-66E8-47C7-97F9-70AC1E0C8C81}"/>
    <cellStyle name="Normal 3 5 17 5" xfId="26989" xr:uid="{B0B438D2-FE1C-48D1-92CE-7B79ADCBDFE3}"/>
    <cellStyle name="Normal 3 5 18" xfId="26990" xr:uid="{51CEA418-5BEA-4887-B941-C696889767DA}"/>
    <cellStyle name="Normal 3 5 18 2" xfId="26991" xr:uid="{A9793154-EF04-49FA-86BC-55B448736076}"/>
    <cellStyle name="Normal 3 5 18 2 2" xfId="26992" xr:uid="{70457389-A0DB-4355-BB86-801FF160A12B}"/>
    <cellStyle name="Normal 3 5 18 2 3" xfId="26993" xr:uid="{893EC8AD-BA36-41F5-BAE4-924FD774B665}"/>
    <cellStyle name="Normal 3 5 18 3" xfId="26994" xr:uid="{DC6968D1-6259-4235-912E-84F2DF23F7D1}"/>
    <cellStyle name="Normal 3 5 18 3 2" xfId="26995" xr:uid="{3DC3A268-7A3D-4740-9788-2C07458C39A0}"/>
    <cellStyle name="Normal 3 5 18 3 3" xfId="26996" xr:uid="{8F3252BD-7FE4-40D5-9636-935F96E5A820}"/>
    <cellStyle name="Normal 3 5 18 4" xfId="26997" xr:uid="{60AE9287-661E-4103-9DE5-32492ED18D4E}"/>
    <cellStyle name="Normal 3 5 18 5" xfId="26998" xr:uid="{6512FB88-E54F-4FD8-84E3-A7F2C8ADA209}"/>
    <cellStyle name="Normal 3 5 19" xfId="26999" xr:uid="{FD8F8C0A-D624-4573-9B80-4F2566BBCA57}"/>
    <cellStyle name="Normal 3 5 19 2" xfId="27000" xr:uid="{8E80E9F8-0C7D-4FBF-9056-AD9C3BFC731A}"/>
    <cellStyle name="Normal 3 5 19 2 2" xfId="27001" xr:uid="{D70374E1-70FD-43D9-BAC2-B2AD9CE09A98}"/>
    <cellStyle name="Normal 3 5 19 2 3" xfId="27002" xr:uid="{11E8FCF3-C56B-480F-A5DC-7F379559E8CC}"/>
    <cellStyle name="Normal 3 5 19 3" xfId="27003" xr:uid="{91134381-A6B4-40C7-9E7A-7E9C38773BB8}"/>
    <cellStyle name="Normal 3 5 19 3 2" xfId="27004" xr:uid="{1B48C47C-9CA2-4CA2-B73A-9F71A84B4CAC}"/>
    <cellStyle name="Normal 3 5 19 3 3" xfId="27005" xr:uid="{64384679-FAF2-41B4-9612-E38A1E33DDF0}"/>
    <cellStyle name="Normal 3 5 19 4" xfId="27006" xr:uid="{1BF7D370-E62E-4D39-8B80-36350C0FC563}"/>
    <cellStyle name="Normal 3 5 19 5" xfId="27007" xr:uid="{C3CF2528-7756-4BC0-A31F-BD0F2481ED7A}"/>
    <cellStyle name="Normal 3 5 2" xfId="27008" xr:uid="{56E99C66-8CA9-4915-BF91-2790BBF03427}"/>
    <cellStyle name="Normal 3 5 2 2" xfId="27009" xr:uid="{1EA39C13-B6F0-4CB1-8A16-C77BB4D93B0B}"/>
    <cellStyle name="Normal 3 5 2 2 2" xfId="27010" xr:uid="{19A29CFB-9D70-4867-98A9-9C53E75CF183}"/>
    <cellStyle name="Normal 3 5 2 2 3" xfId="27011" xr:uid="{97F0DDE5-3BD3-4EED-AA95-529386020B44}"/>
    <cellStyle name="Normal 3 5 2 3" xfId="27012" xr:uid="{46B82EE6-E8E6-4501-BAE7-5B5FC60420F0}"/>
    <cellStyle name="Normal 3 5 2 3 2" xfId="27013" xr:uid="{8DD2CE2E-3F6A-41CF-9B0B-FDB1A2AE6061}"/>
    <cellStyle name="Normal 3 5 2 3 3" xfId="27014" xr:uid="{832045CD-DA64-42CE-9A17-B11A7AEFB333}"/>
    <cellStyle name="Normal 3 5 2 4" xfId="27015" xr:uid="{15E61AE0-5F05-4FCB-9A9B-8EA4E06F98F0}"/>
    <cellStyle name="Normal 3 5 2 5" xfId="27016" xr:uid="{1969B6AF-D955-4FA6-9EFC-7D438F81620A}"/>
    <cellStyle name="Normal 3 5 20" xfId="27017" xr:uid="{C69F34CD-CC67-4CE9-87D9-D0479670BB67}"/>
    <cellStyle name="Normal 3 5 20 2" xfId="27018" xr:uid="{CBCA1C18-20F8-4A23-A6FE-F61EC7140A05}"/>
    <cellStyle name="Normal 3 5 20 2 2" xfId="27019" xr:uid="{4F6844D1-7272-4A39-8C94-8E9A35FC4B7F}"/>
    <cellStyle name="Normal 3 5 20 2 3" xfId="27020" xr:uid="{8B5C1DC9-16D5-43EE-9636-17C67460A81B}"/>
    <cellStyle name="Normal 3 5 20 3" xfId="27021" xr:uid="{4033626B-1D57-400B-B625-5473D8AA8080}"/>
    <cellStyle name="Normal 3 5 20 3 2" xfId="27022" xr:uid="{80ED2C46-3BFA-409D-8744-337865FC6AC0}"/>
    <cellStyle name="Normal 3 5 20 3 3" xfId="27023" xr:uid="{78880060-11B4-4C2E-B8CA-16E5348406B7}"/>
    <cellStyle name="Normal 3 5 20 4" xfId="27024" xr:uid="{70ED53A2-C213-4705-B126-4BFAAB15CBE1}"/>
    <cellStyle name="Normal 3 5 20 5" xfId="27025" xr:uid="{A7E6FE47-F00F-45F3-850C-7B02941F4020}"/>
    <cellStyle name="Normal 3 5 21" xfId="27026" xr:uid="{EB8CBD52-A503-44D6-AC1E-125CDA5B420C}"/>
    <cellStyle name="Normal 3 5 21 2" xfId="27027" xr:uid="{7A1DDAAD-4EF3-45A1-B912-3900558BF0BF}"/>
    <cellStyle name="Normal 3 5 21 2 2" xfId="27028" xr:uid="{6E3A6EFE-C299-46D6-AFB5-574C5EFB7374}"/>
    <cellStyle name="Normal 3 5 21 2 3" xfId="27029" xr:uid="{5A552C03-6954-4DD3-8A42-BE28FD75C68F}"/>
    <cellStyle name="Normal 3 5 21 3" xfId="27030" xr:uid="{64D2C3AD-1BE3-448C-BB8D-23A0B00303D1}"/>
    <cellStyle name="Normal 3 5 21 3 2" xfId="27031" xr:uid="{F453695B-4B1F-4867-AA7A-0342B829CE80}"/>
    <cellStyle name="Normal 3 5 21 3 3" xfId="27032" xr:uid="{AA724F00-6C7B-4345-8821-23F8A7E86A4D}"/>
    <cellStyle name="Normal 3 5 21 4" xfId="27033" xr:uid="{90B8977A-B43B-4892-B334-4FC018808768}"/>
    <cellStyle name="Normal 3 5 21 5" xfId="27034" xr:uid="{1D4BFE80-330C-4744-99A6-0961B3D9EAE4}"/>
    <cellStyle name="Normal 3 5 22" xfId="27035" xr:uid="{BE0694E1-2A68-4730-AF87-8A2AB4525156}"/>
    <cellStyle name="Normal 3 5 22 2" xfId="27036" xr:uid="{027A957A-EFD9-4267-A568-E6AA7CE1ECB5}"/>
    <cellStyle name="Normal 3 5 22 2 2" xfId="27037" xr:uid="{2EE32BEE-7FBF-454A-8744-CB5B2161C2F7}"/>
    <cellStyle name="Normal 3 5 22 2 3" xfId="27038" xr:uid="{B46D5716-D4F7-4B02-8C86-0511F4D625A1}"/>
    <cellStyle name="Normal 3 5 22 3" xfId="27039" xr:uid="{C820F958-2463-4338-AACE-3BED6A9293CA}"/>
    <cellStyle name="Normal 3 5 22 3 2" xfId="27040" xr:uid="{B9205281-F1C0-4157-BBAC-73933E9A7EB8}"/>
    <cellStyle name="Normal 3 5 22 3 3" xfId="27041" xr:uid="{05E021D9-675D-4013-886E-8D41CC5E4A39}"/>
    <cellStyle name="Normal 3 5 22 4" xfId="27042" xr:uid="{71F86D3C-2881-4056-8CBC-9C63DCF1C8C4}"/>
    <cellStyle name="Normal 3 5 22 5" xfId="27043" xr:uid="{2BC0024F-96B1-4B07-BA19-A621F3CB7D84}"/>
    <cellStyle name="Normal 3 5 23" xfId="27044" xr:uid="{5E18701E-FE52-437C-8EDD-36DA636695DF}"/>
    <cellStyle name="Normal 3 5 23 2" xfId="27045" xr:uid="{9E3923B2-2D25-463E-9236-A8B2BE708F07}"/>
    <cellStyle name="Normal 3 5 23 2 2" xfId="27046" xr:uid="{422C8A95-FE9C-440D-9CCB-282B66177C50}"/>
    <cellStyle name="Normal 3 5 23 2 3" xfId="27047" xr:uid="{7D134A4B-B480-4AA6-A88A-1E3B9E90A6DA}"/>
    <cellStyle name="Normal 3 5 23 3" xfId="27048" xr:uid="{3C408810-EEF3-4592-BD65-C299AB716F7A}"/>
    <cellStyle name="Normal 3 5 23 3 2" xfId="27049" xr:uid="{593E8227-1290-45CC-8753-89258D17A734}"/>
    <cellStyle name="Normal 3 5 23 3 3" xfId="27050" xr:uid="{D666D2AD-79F1-4307-BB48-F7B489E14550}"/>
    <cellStyle name="Normal 3 5 23 4" xfId="27051" xr:uid="{E4101028-E7D8-404D-8951-824195DF8215}"/>
    <cellStyle name="Normal 3 5 23 5" xfId="27052" xr:uid="{7A02363F-5AC7-4BE3-AC06-A87BF3A727AB}"/>
    <cellStyle name="Normal 3 5 24" xfId="27053" xr:uid="{01126965-55C9-4BC2-9F97-ED129445582F}"/>
    <cellStyle name="Normal 3 5 24 10" xfId="27054" xr:uid="{0405FB97-0242-41EF-81E2-E08593D255CE}"/>
    <cellStyle name="Normal 3 5 24 11" xfId="27055" xr:uid="{9EFA4D7E-DCA8-475C-B127-2B769B2E5A0C}"/>
    <cellStyle name="Normal 3 5 24 11 2" xfId="27056" xr:uid="{003773C9-D644-4744-BB0E-814C371C6251}"/>
    <cellStyle name="Normal 3 5 24 11 2 2" xfId="27057" xr:uid="{639234F0-68E6-4067-81EC-27DFA4740C7E}"/>
    <cellStyle name="Normal 3 5 24 11 2 2 2" xfId="27058" xr:uid="{A2CDCD68-CFF2-4A1F-8CB2-718B02988F8F}"/>
    <cellStyle name="Normal 3 5 24 11 2 3" xfId="27059" xr:uid="{D3202900-F60C-4955-A4E7-9945FBE9B883}"/>
    <cellStyle name="Normal 3 5 24 11 2 4" xfId="27060" xr:uid="{E10D1BD2-BBA8-4571-B339-C4AE6694972C}"/>
    <cellStyle name="Normal 3 5 24 11 2 5" xfId="27061" xr:uid="{8AC3075E-60D3-4C89-812B-A2F3F54E3915}"/>
    <cellStyle name="Normal 3 5 24 11 3" xfId="27062" xr:uid="{D09AC640-FE93-400F-845D-A6D3E922D905}"/>
    <cellStyle name="Normal 3 5 24 11 3 2" xfId="27063" xr:uid="{7C6C60BF-425A-497C-B350-EF5998F36C39}"/>
    <cellStyle name="Normal 3 5 24 11 4" xfId="27064" xr:uid="{ACCCC248-D916-4888-8F5C-0B2F746D7990}"/>
    <cellStyle name="Normal 3 5 24 11 5" xfId="27065" xr:uid="{07D495E1-C856-4DB3-917B-3A41BAB64D15}"/>
    <cellStyle name="Normal 3 5 24 12" xfId="27066" xr:uid="{18D13267-3732-4347-933A-2BDE0B7EFC80}"/>
    <cellStyle name="Normal 3 5 24 13" xfId="27067" xr:uid="{C2B5EF9C-D05D-4FD7-80CE-A30A614ED2E4}"/>
    <cellStyle name="Normal 3 5 24 14" xfId="27068" xr:uid="{17BFF33C-0AEA-446D-B16D-2C249DC7475C}"/>
    <cellStyle name="Normal 3 5 24 15" xfId="27069" xr:uid="{8839737B-8BB8-4845-B8C4-9726F9200DD6}"/>
    <cellStyle name="Normal 3 5 24 15 2" xfId="27070" xr:uid="{EC97C58D-DFF3-4A49-B462-1DE33D9AD6B2}"/>
    <cellStyle name="Normal 3 5 24 16" xfId="27071" xr:uid="{5DB5A59D-A80D-427C-A735-F4C25E4F0B85}"/>
    <cellStyle name="Normal 3 5 24 17" xfId="27072" xr:uid="{5157280C-8F0C-414F-9FE9-5C3E01E288B2}"/>
    <cellStyle name="Normal 3 5 24 18" xfId="27073" xr:uid="{FD9044ED-7ED7-4671-83B1-27B7E4A98748}"/>
    <cellStyle name="Normal 3 5 24 2" xfId="27074" xr:uid="{17A3F9A1-7735-41F9-B02B-6B1B3DFC4C58}"/>
    <cellStyle name="Normal 3 5 24 2 10" xfId="27075" xr:uid="{441E495B-5912-4C54-80D1-E4AE6D52EB83}"/>
    <cellStyle name="Normal 3 5 24 2 11" xfId="27076" xr:uid="{7860069E-95A9-4005-8269-E0A47787AA2A}"/>
    <cellStyle name="Normal 3 5 24 2 12" xfId="27077" xr:uid="{918DF624-A06E-4EEE-A5C3-700E603ABF5D}"/>
    <cellStyle name="Normal 3 5 24 2 13" xfId="27078" xr:uid="{39F56B1D-3612-40F0-8F15-DF756D7C15A8}"/>
    <cellStyle name="Normal 3 5 24 2 13 2" xfId="27079" xr:uid="{0A9EDE10-F18E-4487-8398-D0D9577DF094}"/>
    <cellStyle name="Normal 3 5 24 2 14" xfId="27080" xr:uid="{F2E2B9D0-38DC-47F9-A95F-BDD2204A6FE9}"/>
    <cellStyle name="Normal 3 5 24 2 15" xfId="27081" xr:uid="{5306E72E-7B38-4CEC-A5AC-D41752919478}"/>
    <cellStyle name="Normal 3 5 24 2 16" xfId="27082" xr:uid="{A9E4BA85-9703-416A-9470-A5AE394C1642}"/>
    <cellStyle name="Normal 3 5 24 2 2" xfId="27083" xr:uid="{90C987CA-0E38-4DF8-BF36-61D7CD1F6E0D}"/>
    <cellStyle name="Normal 3 5 24 2 2 10" xfId="27084" xr:uid="{7353513E-120A-4B0B-A7F8-83CAF7C04354}"/>
    <cellStyle name="Normal 3 5 24 2 2 11" xfId="27085" xr:uid="{44AEB0D3-C135-4B74-B450-8B32A506FF22}"/>
    <cellStyle name="Normal 3 5 24 2 2 12" xfId="27086" xr:uid="{8426AD89-17DF-4FFB-A7FA-D06B6EB43207}"/>
    <cellStyle name="Normal 3 5 24 2 2 13" xfId="27087" xr:uid="{F75A1FF2-F310-4B5B-84EE-843B6DE67722}"/>
    <cellStyle name="Normal 3 5 24 2 2 13 2" xfId="27088" xr:uid="{E481C442-2BC6-424D-BA7D-E9F4C516BD8B}"/>
    <cellStyle name="Normal 3 5 24 2 2 14" xfId="27089" xr:uid="{946D9EA8-6BA9-465F-B8B4-0E93A82AD570}"/>
    <cellStyle name="Normal 3 5 24 2 2 15" xfId="27090" xr:uid="{271EE468-12F5-4413-AD6D-7768D467D752}"/>
    <cellStyle name="Normal 3 5 24 2 2 16" xfId="27091" xr:uid="{0FA4DC98-43BC-45EF-9DC5-05DD59122AE8}"/>
    <cellStyle name="Normal 3 5 24 2 2 2" xfId="27092" xr:uid="{8EDA8F0F-5282-4752-B983-BE8FEB80034C}"/>
    <cellStyle name="Normal 3 5 24 2 2 2 10" xfId="27093" xr:uid="{45C6FDB9-8434-427D-9847-4D2E34C64370}"/>
    <cellStyle name="Normal 3 5 24 2 2 2 11" xfId="27094" xr:uid="{789DEB3A-97EC-42EE-B172-ECC4DFB14809}"/>
    <cellStyle name="Normal 3 5 24 2 2 2 12" xfId="27095" xr:uid="{17A2BA72-16D7-42E1-8C59-BD4CDC1D404F}"/>
    <cellStyle name="Normal 3 5 24 2 2 2 12 2" xfId="27096" xr:uid="{55BB7ECB-351F-4B7B-9DA2-E0EC927C69D3}"/>
    <cellStyle name="Normal 3 5 24 2 2 2 13" xfId="27097" xr:uid="{8BEC2B7C-D3AE-462A-BA7F-273B5CFC08AB}"/>
    <cellStyle name="Normal 3 5 24 2 2 2 14" xfId="27098" xr:uid="{E8D2597B-7BFA-4926-97F9-9F9DB2B0894B}"/>
    <cellStyle name="Normal 3 5 24 2 2 2 15" xfId="27099" xr:uid="{AAD18292-198B-4E31-940F-24E7C1A88520}"/>
    <cellStyle name="Normal 3 5 24 2 2 2 2" xfId="27100" xr:uid="{4A2F6E25-A819-434A-9150-44818043D3E0}"/>
    <cellStyle name="Normal 3 5 24 2 2 2 2 2" xfId="27101" xr:uid="{92B121BC-0347-4561-83DD-10AA29AA895E}"/>
    <cellStyle name="Normal 3 5 24 2 2 2 2 2 2" xfId="27102" xr:uid="{9531057F-A2D1-436A-8782-ED5656AFDB1C}"/>
    <cellStyle name="Normal 3 5 24 2 2 2 2 2 2 2" xfId="27103" xr:uid="{36F9EEFC-9E91-47BB-A6AE-C94BC61CE79E}"/>
    <cellStyle name="Normal 3 5 24 2 2 2 2 2 2 2 2" xfId="27104" xr:uid="{5B604F49-A179-420E-8C3C-CFA27C280497}"/>
    <cellStyle name="Normal 3 5 24 2 2 2 2 2 2 2 2 2" xfId="27105" xr:uid="{C90D4DEE-62F5-4442-B448-994D9EB243D4}"/>
    <cellStyle name="Normal 3 5 24 2 2 2 2 2 2 2 3" xfId="27106" xr:uid="{55192D0A-71BC-41A9-9561-061C4D1AF31C}"/>
    <cellStyle name="Normal 3 5 24 2 2 2 2 2 2 2 4" xfId="27107" xr:uid="{10CEA54C-4B25-41A1-B291-FB5ED5446A74}"/>
    <cellStyle name="Normal 3 5 24 2 2 2 2 2 2 2 5" xfId="27108" xr:uid="{96832812-8993-4F8C-903F-45F212128191}"/>
    <cellStyle name="Normal 3 5 24 2 2 2 2 2 2 3" xfId="27109" xr:uid="{EACECA9F-5E1D-46F6-9498-54EEB4DC5774}"/>
    <cellStyle name="Normal 3 5 24 2 2 2 2 2 2 3 2" xfId="27110" xr:uid="{A68001F2-BBC2-4E91-80F1-849CCA699E89}"/>
    <cellStyle name="Normal 3 5 24 2 2 2 2 2 2 4" xfId="27111" xr:uid="{D4FDBAFE-F09D-4E87-AB44-185182C70975}"/>
    <cellStyle name="Normal 3 5 24 2 2 2 2 2 2 5" xfId="27112" xr:uid="{95D6F860-B6C5-496C-9741-F8522A934802}"/>
    <cellStyle name="Normal 3 5 24 2 2 2 2 2 3" xfId="27113" xr:uid="{08050B45-A3B9-4841-A93B-76DE87F483AB}"/>
    <cellStyle name="Normal 3 5 24 2 2 2 2 2 4" xfId="27114" xr:uid="{F94E003A-1FEC-4956-818C-906BDB1A87CE}"/>
    <cellStyle name="Normal 3 5 24 2 2 2 2 2 5" xfId="27115" xr:uid="{1A568C4E-E898-49CD-847D-B795E330DF1D}"/>
    <cellStyle name="Normal 3 5 24 2 2 2 2 2 6" xfId="27116" xr:uid="{38F92666-8618-4329-83EF-5327E7F4BE29}"/>
    <cellStyle name="Normal 3 5 24 2 2 2 2 2 6 2" xfId="27117" xr:uid="{45AFD831-6191-4A2F-AD32-2703E0943687}"/>
    <cellStyle name="Normal 3 5 24 2 2 2 2 2 7" xfId="27118" xr:uid="{F3980E35-DE9D-44B0-A8B7-1F5B25E6CE94}"/>
    <cellStyle name="Normal 3 5 24 2 2 2 2 2 8" xfId="27119" xr:uid="{829C5C8A-54B1-45D3-A71C-A4705FF58428}"/>
    <cellStyle name="Normal 3 5 24 2 2 2 2 2 9" xfId="27120" xr:uid="{5E4CD7B2-2FE3-41E6-BABA-4DB0461C2C41}"/>
    <cellStyle name="Normal 3 5 24 2 2 2 2 3" xfId="27121" xr:uid="{236B7201-E3ED-4CB0-81F3-4FF064147C5B}"/>
    <cellStyle name="Normal 3 5 24 2 2 2 2 3 2" xfId="27122" xr:uid="{47FD17FE-2DD5-4E1D-8106-E19D7CF9C5F2}"/>
    <cellStyle name="Normal 3 5 24 2 2 2 2 3 2 2" xfId="27123" xr:uid="{4EA7B32D-1985-4952-9C8E-CA96E3F68E58}"/>
    <cellStyle name="Normal 3 5 24 2 2 2 2 3 2 2 2" xfId="27124" xr:uid="{46ED88E3-EFAE-48F3-ABF3-DA579F23F327}"/>
    <cellStyle name="Normal 3 5 24 2 2 2 2 3 2 3" xfId="27125" xr:uid="{B67A2BF1-BA0F-4816-826A-D00DD92C9227}"/>
    <cellStyle name="Normal 3 5 24 2 2 2 2 3 2 4" xfId="27126" xr:uid="{829B5AC0-9EF4-4FCA-ADD9-6CDA728CD53C}"/>
    <cellStyle name="Normal 3 5 24 2 2 2 2 3 2 5" xfId="27127" xr:uid="{C7E7421F-E683-4E55-91AC-77DB5082D2CD}"/>
    <cellStyle name="Normal 3 5 24 2 2 2 2 3 3" xfId="27128" xr:uid="{E7AA5827-5B08-4A31-A30F-B02CC7D9A010}"/>
    <cellStyle name="Normal 3 5 24 2 2 2 2 3 3 2" xfId="27129" xr:uid="{89EE8517-F426-42CA-B411-FB8B61FEBAD1}"/>
    <cellStyle name="Normal 3 5 24 2 2 2 2 3 4" xfId="27130" xr:uid="{ACBBA7AF-8FAE-46EA-8032-59283ADF1083}"/>
    <cellStyle name="Normal 3 5 24 2 2 2 2 3 5" xfId="27131" xr:uid="{99B6AD57-3F9B-4766-A480-E7C1D9893EAA}"/>
    <cellStyle name="Normal 3 5 24 2 2 2 2 4" xfId="27132" xr:uid="{7D1082DA-72B4-45C3-B21C-DD913AC26399}"/>
    <cellStyle name="Normal 3 5 24 2 2 2 2 5" xfId="27133" xr:uid="{FDD93801-5460-4A7E-823F-7A18E37AE8AD}"/>
    <cellStyle name="Normal 3 5 24 2 2 2 2 6" xfId="27134" xr:uid="{AE341E35-9203-45D4-AF3B-5A108E0DD021}"/>
    <cellStyle name="Normal 3 5 24 2 2 2 2 6 2" xfId="27135" xr:uid="{77D1C2F1-26A7-4FFF-9CA3-F6B649E7F41B}"/>
    <cellStyle name="Normal 3 5 24 2 2 2 2 7" xfId="27136" xr:uid="{A5AFFF56-23BB-40F4-BB19-4ACAB9D159DF}"/>
    <cellStyle name="Normal 3 5 24 2 2 2 2 8" xfId="27137" xr:uid="{B239BAD7-ED6F-4A73-9ADE-5C4E99C61B84}"/>
    <cellStyle name="Normal 3 5 24 2 2 2 2 9" xfId="27138" xr:uid="{9771FC62-6DC6-42F3-B034-E5D4855FB574}"/>
    <cellStyle name="Normal 3 5 24 2 2 2 3" xfId="27139" xr:uid="{8519110A-4E2C-4B29-A891-107E87891F28}"/>
    <cellStyle name="Normal 3 5 24 2 2 2 3 2" xfId="27140" xr:uid="{57F24136-F32E-40CF-A914-44D1CD764DC2}"/>
    <cellStyle name="Normal 3 5 24 2 2 2 3 3" xfId="27141" xr:uid="{DC39793A-53F9-4F33-81B8-169DA938660C}"/>
    <cellStyle name="Normal 3 5 24 2 2 2 4" xfId="27142" xr:uid="{B9BAAF23-19B1-419C-BF00-55D2BB72C73A}"/>
    <cellStyle name="Normal 3 5 24 2 2 2 4 2" xfId="27143" xr:uid="{F0A87DBF-49AB-4F03-878A-C4A95F849446}"/>
    <cellStyle name="Normal 3 5 24 2 2 2 4 3" xfId="27144" xr:uid="{CA7EBB30-B959-4572-9795-A6556F42DE1C}"/>
    <cellStyle name="Normal 3 5 24 2 2 2 5" xfId="27145" xr:uid="{190EADB7-6CB5-4134-8BC1-76DD98E2C9E9}"/>
    <cellStyle name="Normal 3 5 24 2 2 2 5 2" xfId="27146" xr:uid="{D399CA31-8C08-40ED-90E5-92FABABB25AC}"/>
    <cellStyle name="Normal 3 5 24 2 2 2 5 3" xfId="27147" xr:uid="{07E61104-F5CC-478E-8341-FBB70AD6CA3E}"/>
    <cellStyle name="Normal 3 5 24 2 2 2 6" xfId="27148" xr:uid="{8AE1792F-9631-4597-AAB5-3FCD8A663157}"/>
    <cellStyle name="Normal 3 5 24 2 2 2 6 2" xfId="27149" xr:uid="{BA6D2102-92C9-4D54-9D25-E59D47A6F5B4}"/>
    <cellStyle name="Normal 3 5 24 2 2 2 6 3" xfId="27150" xr:uid="{592D1083-AD31-4348-AEB8-7BBAFD49F001}"/>
    <cellStyle name="Normal 3 5 24 2 2 2 7" xfId="27151" xr:uid="{681B408F-72AB-4483-A8AB-976EE586E993}"/>
    <cellStyle name="Normal 3 5 24 2 2 2 7 2" xfId="27152" xr:uid="{99252FAD-0958-41D5-B610-3A559FB79459}"/>
    <cellStyle name="Normal 3 5 24 2 2 2 7 3" xfId="27153" xr:uid="{4FDF4FF2-4610-4954-9DE8-FF2C9C5EFA73}"/>
    <cellStyle name="Normal 3 5 24 2 2 2 8" xfId="27154" xr:uid="{3BECDA87-6F16-4917-B8C7-CDD6C40BC057}"/>
    <cellStyle name="Normal 3 5 24 2 2 2 8 2" xfId="27155" xr:uid="{CC0A93C3-B424-4D28-BBD0-52FCB93F3C13}"/>
    <cellStyle name="Normal 3 5 24 2 2 2 8 2 2" xfId="27156" xr:uid="{5DD8BDDB-A737-4D0D-B715-BE689463C3BA}"/>
    <cellStyle name="Normal 3 5 24 2 2 2 8 2 2 2" xfId="27157" xr:uid="{E1C3E823-1154-4C9D-9192-3CBD25DED0B8}"/>
    <cellStyle name="Normal 3 5 24 2 2 2 8 2 3" xfId="27158" xr:uid="{DD9B1D07-01F2-4123-BF63-14838E816A63}"/>
    <cellStyle name="Normal 3 5 24 2 2 2 8 2 4" xfId="27159" xr:uid="{C12F1408-84EB-42BD-9EFD-EFC58FDBC832}"/>
    <cellStyle name="Normal 3 5 24 2 2 2 8 2 5" xfId="27160" xr:uid="{6297DEA3-B7CE-4301-AD92-FF33F19965D9}"/>
    <cellStyle name="Normal 3 5 24 2 2 2 8 3" xfId="27161" xr:uid="{438AACEC-222A-4FE0-B2D3-932683314AC8}"/>
    <cellStyle name="Normal 3 5 24 2 2 2 8 3 2" xfId="27162" xr:uid="{E4097218-CE8D-448A-9E83-D2C0B6760336}"/>
    <cellStyle name="Normal 3 5 24 2 2 2 8 4" xfId="27163" xr:uid="{8C36A06A-F3F6-4250-960E-108AAC531F10}"/>
    <cellStyle name="Normal 3 5 24 2 2 2 8 5" xfId="27164" xr:uid="{C413C3E1-05EC-43A3-97A0-BF563DDA72EB}"/>
    <cellStyle name="Normal 3 5 24 2 2 2 9" xfId="27165" xr:uid="{8AC30C1A-F29C-4B84-89A1-33447DD3E40D}"/>
    <cellStyle name="Normal 3 5 24 2 2 3" xfId="27166" xr:uid="{DF459413-4D3D-4264-BD1A-4865E6508CF4}"/>
    <cellStyle name="Normal 3 5 24 2 2 3 2" xfId="27167" xr:uid="{5125C56B-5C08-4BDE-8E43-AF06FD6DFE2B}"/>
    <cellStyle name="Normal 3 5 24 2 2 3 3" xfId="27168" xr:uid="{A014CF23-C4EE-4E66-9E8B-DA55DA990BE0}"/>
    <cellStyle name="Normal 3 5 24 2 2 4" xfId="27169" xr:uid="{DA4DCFEF-58C4-4CB9-AC49-A2341BDD77DF}"/>
    <cellStyle name="Normal 3 5 24 2 2 4 2" xfId="27170" xr:uid="{7CD3AEF2-7BEA-42E2-BC17-45D251AD8640}"/>
    <cellStyle name="Normal 3 5 24 2 2 4 2 2" xfId="27171" xr:uid="{6ED6AB34-E455-453E-875F-777060554038}"/>
    <cellStyle name="Normal 3 5 24 2 2 4 2 2 2" xfId="27172" xr:uid="{44C5222C-F011-4D00-BEFC-078B05171B51}"/>
    <cellStyle name="Normal 3 5 24 2 2 4 2 2 2 2" xfId="27173" xr:uid="{1AFB82EB-164A-42CF-A378-008B2EB09F26}"/>
    <cellStyle name="Normal 3 5 24 2 2 4 2 2 2 2 2" xfId="27174" xr:uid="{1B02E5F6-A9D4-4A4A-88B3-5C68B8B63267}"/>
    <cellStyle name="Normal 3 5 24 2 2 4 2 2 2 3" xfId="27175" xr:uid="{2B8320C4-01AA-4936-BEB5-3C0D05B643C5}"/>
    <cellStyle name="Normal 3 5 24 2 2 4 2 2 2 4" xfId="27176" xr:uid="{CE556F92-BC9B-490D-8095-F3207179854C}"/>
    <cellStyle name="Normal 3 5 24 2 2 4 2 2 2 5" xfId="27177" xr:uid="{8DBCFE58-E6D6-4646-BBF7-A84C0A7BF0CE}"/>
    <cellStyle name="Normal 3 5 24 2 2 4 2 2 3" xfId="27178" xr:uid="{2C664ED8-9D70-45E4-BD3A-24F4120E5BBB}"/>
    <cellStyle name="Normal 3 5 24 2 2 4 2 2 3 2" xfId="27179" xr:uid="{FE9473D1-DE49-4360-BFB5-D6D36544CB55}"/>
    <cellStyle name="Normal 3 5 24 2 2 4 2 2 4" xfId="27180" xr:uid="{C22DD012-B99F-4EF9-9D8C-EE867554C52B}"/>
    <cellStyle name="Normal 3 5 24 2 2 4 2 2 5" xfId="27181" xr:uid="{2D4CFDF6-0DDF-4640-950F-9FF0935D33BE}"/>
    <cellStyle name="Normal 3 5 24 2 2 4 2 3" xfId="27182" xr:uid="{EA138895-CFA0-4C9E-ABE9-A48D175DC4C2}"/>
    <cellStyle name="Normal 3 5 24 2 2 4 2 4" xfId="27183" xr:uid="{1F1F2971-FFE6-4384-987E-405E2CAD3073}"/>
    <cellStyle name="Normal 3 5 24 2 2 4 2 5" xfId="27184" xr:uid="{938269A5-54B6-4F43-AAB7-20B2DA114214}"/>
    <cellStyle name="Normal 3 5 24 2 2 4 2 6" xfId="27185" xr:uid="{26CB5583-9288-4F90-AC02-12A331E8697B}"/>
    <cellStyle name="Normal 3 5 24 2 2 4 2 6 2" xfId="27186" xr:uid="{9BDCA29D-FACE-4DAE-9061-724184F7575F}"/>
    <cellStyle name="Normal 3 5 24 2 2 4 2 7" xfId="27187" xr:uid="{40FF0559-EDB8-4120-A7BE-FCA9D11AB3E3}"/>
    <cellStyle name="Normal 3 5 24 2 2 4 2 8" xfId="27188" xr:uid="{D20152AA-045C-4F91-8834-7A4D409023DC}"/>
    <cellStyle name="Normal 3 5 24 2 2 4 2 9" xfId="27189" xr:uid="{D03329EC-EA71-4AB8-A172-6FA8DA33C830}"/>
    <cellStyle name="Normal 3 5 24 2 2 4 3" xfId="27190" xr:uid="{E8819451-2475-4FE2-89B8-A13EFF80EC47}"/>
    <cellStyle name="Normal 3 5 24 2 2 4 3 2" xfId="27191" xr:uid="{9633113E-A039-4734-81C1-DAC9D81E5679}"/>
    <cellStyle name="Normal 3 5 24 2 2 4 3 2 2" xfId="27192" xr:uid="{011E27E9-9DCA-4EF8-88BF-1179083050FA}"/>
    <cellStyle name="Normal 3 5 24 2 2 4 3 2 2 2" xfId="27193" xr:uid="{D119DD19-77A4-4A2A-AEE2-6F5629F14EFA}"/>
    <cellStyle name="Normal 3 5 24 2 2 4 3 2 3" xfId="27194" xr:uid="{FEBE31BA-532C-4A48-9F22-340F9D1160C4}"/>
    <cellStyle name="Normal 3 5 24 2 2 4 3 2 4" xfId="27195" xr:uid="{F0E8CCA8-4BBD-433A-AE11-3C1FCB16B6AE}"/>
    <cellStyle name="Normal 3 5 24 2 2 4 3 2 5" xfId="27196" xr:uid="{462D7AE2-D7F8-4E5E-A52E-4C87AC496C9D}"/>
    <cellStyle name="Normal 3 5 24 2 2 4 3 3" xfId="27197" xr:uid="{E0C79291-DA0C-4122-B7BB-8841E1D5F303}"/>
    <cellStyle name="Normal 3 5 24 2 2 4 3 3 2" xfId="27198" xr:uid="{C25CC1CC-55C6-4819-9AED-8E48DA352D81}"/>
    <cellStyle name="Normal 3 5 24 2 2 4 3 4" xfId="27199" xr:uid="{8FE03179-066D-43E3-BA5F-0CCBF6A6082C}"/>
    <cellStyle name="Normal 3 5 24 2 2 4 3 5" xfId="27200" xr:uid="{7C240E16-CEE2-4450-B1E0-DABDD8C982F5}"/>
    <cellStyle name="Normal 3 5 24 2 2 4 4" xfId="27201" xr:uid="{4DBEF542-4226-412F-913D-8540E7673609}"/>
    <cellStyle name="Normal 3 5 24 2 2 4 5" xfId="27202" xr:uid="{D5F90D9D-7B6A-4830-B2C6-F24C4682FF8D}"/>
    <cellStyle name="Normal 3 5 24 2 2 4 6" xfId="27203" xr:uid="{07D208B3-BB06-419B-A96C-81F8E75F2C5B}"/>
    <cellStyle name="Normal 3 5 24 2 2 4 6 2" xfId="27204" xr:uid="{081A8694-3952-4892-9B77-F758A67B6019}"/>
    <cellStyle name="Normal 3 5 24 2 2 4 7" xfId="27205" xr:uid="{F20788C9-D83E-4C21-AA05-732A3F127CB6}"/>
    <cellStyle name="Normal 3 5 24 2 2 4 8" xfId="27206" xr:uid="{2BF57927-5CA8-4BE2-90D1-A076D33B9D39}"/>
    <cellStyle name="Normal 3 5 24 2 2 4 9" xfId="27207" xr:uid="{D16382C3-53E8-43D9-A05F-C8DCE4CE2992}"/>
    <cellStyle name="Normal 3 5 24 2 2 5" xfId="27208" xr:uid="{A1FD606B-1643-416D-BBDA-FA8DBC2A2D66}"/>
    <cellStyle name="Normal 3 5 24 2 2 6" xfId="27209" xr:uid="{7D39E20F-24C4-46AE-B4F2-E7AC98D90D03}"/>
    <cellStyle name="Normal 3 5 24 2 2 7" xfId="27210" xr:uid="{3A6CCF59-09C6-4999-B1A0-6BD87F97DF53}"/>
    <cellStyle name="Normal 3 5 24 2 2 8" xfId="27211" xr:uid="{2DC70079-A373-4A9B-8EC4-92ABA6FEF6D5}"/>
    <cellStyle name="Normal 3 5 24 2 2 9" xfId="27212" xr:uid="{18A2724A-28E2-4C7C-A9A2-5D07C7D7F1E2}"/>
    <cellStyle name="Normal 3 5 24 2 2 9 2" xfId="27213" xr:uid="{BFB64479-4724-4CD6-B8FA-BF24B72330E3}"/>
    <cellStyle name="Normal 3 5 24 2 2 9 2 2" xfId="27214" xr:uid="{68AD5B1E-2020-49EE-B4C5-D43A18C8D1D5}"/>
    <cellStyle name="Normal 3 5 24 2 2 9 2 2 2" xfId="27215" xr:uid="{944276A2-F54B-4D5B-87B1-44C32D7E1336}"/>
    <cellStyle name="Normal 3 5 24 2 2 9 2 3" xfId="27216" xr:uid="{A13D0886-3BF3-4832-B550-6CA1202394F3}"/>
    <cellStyle name="Normal 3 5 24 2 2 9 2 4" xfId="27217" xr:uid="{576222D9-F3D3-4315-B6FC-7645B8299C5D}"/>
    <cellStyle name="Normal 3 5 24 2 2 9 2 5" xfId="27218" xr:uid="{AEDF96DF-D569-41C1-9687-9B8CDEFCFB0B}"/>
    <cellStyle name="Normal 3 5 24 2 2 9 3" xfId="27219" xr:uid="{D6D20D6E-6D5D-41FE-AFD9-059E195DBBE4}"/>
    <cellStyle name="Normal 3 5 24 2 2 9 3 2" xfId="27220" xr:uid="{5277DAD5-C076-4BB9-AF48-A5922737BAA3}"/>
    <cellStyle name="Normal 3 5 24 2 2 9 4" xfId="27221" xr:uid="{B00207C1-622C-4122-A69F-4A6864E70829}"/>
    <cellStyle name="Normal 3 5 24 2 2 9 5" xfId="27222" xr:uid="{DE1E0B28-246F-4232-A061-B39F641851FB}"/>
    <cellStyle name="Normal 3 5 24 2 3" xfId="27223" xr:uid="{4998158F-FC03-40B3-91C3-9ED3609C2764}"/>
    <cellStyle name="Normal 3 5 24 2 3 10" xfId="27224" xr:uid="{A16EA644-D137-437B-96ED-0D92FDCD9B03}"/>
    <cellStyle name="Normal 3 5 24 2 3 11" xfId="27225" xr:uid="{58A702E7-3719-49DF-B61F-BAF94E21454E}"/>
    <cellStyle name="Normal 3 5 24 2 3 12" xfId="27226" xr:uid="{5F2864CA-95FE-4A56-915C-A1AD008F6B30}"/>
    <cellStyle name="Normal 3 5 24 2 3 12 2" xfId="27227" xr:uid="{4DF897DE-245B-4256-B52F-C5E4A572C5CB}"/>
    <cellStyle name="Normal 3 5 24 2 3 13" xfId="27228" xr:uid="{4D06B6D3-DFB5-4B14-BEA2-64F33EC32BC4}"/>
    <cellStyle name="Normal 3 5 24 2 3 14" xfId="27229" xr:uid="{589CBD29-1718-4274-BD24-843E6249505F}"/>
    <cellStyle name="Normal 3 5 24 2 3 15" xfId="27230" xr:uid="{805CB290-2CF1-4DF1-8944-2D448C1C2809}"/>
    <cellStyle name="Normal 3 5 24 2 3 2" xfId="27231" xr:uid="{C7301485-E378-42A4-8578-42D5DCB0CBFC}"/>
    <cellStyle name="Normal 3 5 24 2 3 2 2" xfId="27232" xr:uid="{34FBD9CF-188D-4577-B328-9583FE55F903}"/>
    <cellStyle name="Normal 3 5 24 2 3 2 2 2" xfId="27233" xr:uid="{F4050BA2-C4B8-4A88-8461-C350AC241F79}"/>
    <cellStyle name="Normal 3 5 24 2 3 2 2 2 2" xfId="27234" xr:uid="{22DA171F-B59E-4CA2-8310-4B0C84893782}"/>
    <cellStyle name="Normal 3 5 24 2 3 2 2 2 2 2" xfId="27235" xr:uid="{F66C8EE0-C5BA-4CD4-A68B-D984C2410D13}"/>
    <cellStyle name="Normal 3 5 24 2 3 2 2 2 2 2 2" xfId="27236" xr:uid="{F287BA34-9096-48E5-B8BA-4EC0E3D2A2B4}"/>
    <cellStyle name="Normal 3 5 24 2 3 2 2 2 2 3" xfId="27237" xr:uid="{7957DC27-A0BA-4020-BC84-53419449E4FE}"/>
    <cellStyle name="Normal 3 5 24 2 3 2 2 2 2 4" xfId="27238" xr:uid="{25767882-2884-49DE-892C-AA7A8D30DF19}"/>
    <cellStyle name="Normal 3 5 24 2 3 2 2 2 2 5" xfId="27239" xr:uid="{FA767614-D266-4A96-B290-ADB9A41EE6ED}"/>
    <cellStyle name="Normal 3 5 24 2 3 2 2 2 3" xfId="27240" xr:uid="{743CA27B-C882-44E0-8231-D16D5EBCDF3C}"/>
    <cellStyle name="Normal 3 5 24 2 3 2 2 2 3 2" xfId="27241" xr:uid="{0ABA88DD-1E0D-4EBD-A6E1-6D88848509F3}"/>
    <cellStyle name="Normal 3 5 24 2 3 2 2 2 4" xfId="27242" xr:uid="{13B9BFF1-36C7-446C-8BE5-6639BFA9B8CC}"/>
    <cellStyle name="Normal 3 5 24 2 3 2 2 2 5" xfId="27243" xr:uid="{0D96B225-170D-487F-8440-1802D0788E01}"/>
    <cellStyle name="Normal 3 5 24 2 3 2 2 3" xfId="27244" xr:uid="{15A4F3AD-9EBA-462D-8B68-5107947DEB6F}"/>
    <cellStyle name="Normal 3 5 24 2 3 2 2 4" xfId="27245" xr:uid="{CB75635A-0AB0-498C-9714-88A27B751A8E}"/>
    <cellStyle name="Normal 3 5 24 2 3 2 2 5" xfId="27246" xr:uid="{C8ACA3E7-F3F1-4A26-B817-86C645904D37}"/>
    <cellStyle name="Normal 3 5 24 2 3 2 2 6" xfId="27247" xr:uid="{8DC102A5-D9FB-4644-9564-E4F3D4D484D0}"/>
    <cellStyle name="Normal 3 5 24 2 3 2 2 6 2" xfId="27248" xr:uid="{0C601CF0-2E91-4426-85FF-57A429DE36DD}"/>
    <cellStyle name="Normal 3 5 24 2 3 2 2 7" xfId="27249" xr:uid="{3DFD9D02-0997-4F7A-8FCB-2CA0DC3C7A20}"/>
    <cellStyle name="Normal 3 5 24 2 3 2 2 8" xfId="27250" xr:uid="{6876C148-575C-4931-99E3-8BA00A99DCD8}"/>
    <cellStyle name="Normal 3 5 24 2 3 2 2 9" xfId="27251" xr:uid="{1B806198-F0AB-44CE-931F-3AF3AD1A5A76}"/>
    <cellStyle name="Normal 3 5 24 2 3 2 3" xfId="27252" xr:uid="{5B122786-130F-450B-9910-9FF1E3C5A72C}"/>
    <cellStyle name="Normal 3 5 24 2 3 2 3 2" xfId="27253" xr:uid="{FDA9D6D2-82AF-4A16-BBE1-AB8CF6D0AFC1}"/>
    <cellStyle name="Normal 3 5 24 2 3 2 3 2 2" xfId="27254" xr:uid="{B591BA37-EA69-45EA-B25E-FAAA9ACB9C50}"/>
    <cellStyle name="Normal 3 5 24 2 3 2 3 2 2 2" xfId="27255" xr:uid="{D5BAA71D-2E51-4286-9394-A960DF85CF77}"/>
    <cellStyle name="Normal 3 5 24 2 3 2 3 2 3" xfId="27256" xr:uid="{9811954D-94E7-4F37-A371-79A9FBB376A2}"/>
    <cellStyle name="Normal 3 5 24 2 3 2 3 2 4" xfId="27257" xr:uid="{42A7FC44-9A6A-4688-A34B-FF7B9130FEB9}"/>
    <cellStyle name="Normal 3 5 24 2 3 2 3 2 5" xfId="27258" xr:uid="{8E75BBB7-E568-4D14-BCB0-681090ADFE45}"/>
    <cellStyle name="Normal 3 5 24 2 3 2 3 3" xfId="27259" xr:uid="{FA9C2B55-BF67-495B-9A44-8FA6C1C9C409}"/>
    <cellStyle name="Normal 3 5 24 2 3 2 3 3 2" xfId="27260" xr:uid="{A565ADA1-CAEB-4A9D-97F0-A2E281D9BCE8}"/>
    <cellStyle name="Normal 3 5 24 2 3 2 3 4" xfId="27261" xr:uid="{249E67C0-EA73-461E-ACE7-C54461E7F5E3}"/>
    <cellStyle name="Normal 3 5 24 2 3 2 3 5" xfId="27262" xr:uid="{E2CFD949-320A-4A03-9676-87674F6F7D3E}"/>
    <cellStyle name="Normal 3 5 24 2 3 2 4" xfId="27263" xr:uid="{BF58C869-786A-45DB-B0C1-0E2F48D71669}"/>
    <cellStyle name="Normal 3 5 24 2 3 2 5" xfId="27264" xr:uid="{160993C7-E7B8-4E9C-96E2-E168C97A1D1A}"/>
    <cellStyle name="Normal 3 5 24 2 3 2 6" xfId="27265" xr:uid="{50D03AA0-2C62-473F-AA8C-934E7A4CE417}"/>
    <cellStyle name="Normal 3 5 24 2 3 2 6 2" xfId="27266" xr:uid="{DA322D72-CCEE-41FD-AB93-BDDFC4F10DF2}"/>
    <cellStyle name="Normal 3 5 24 2 3 2 7" xfId="27267" xr:uid="{004EE4A7-8698-483D-87A9-8970819413B1}"/>
    <cellStyle name="Normal 3 5 24 2 3 2 8" xfId="27268" xr:uid="{DBCEF27F-649A-4303-944B-739055359CCB}"/>
    <cellStyle name="Normal 3 5 24 2 3 2 9" xfId="27269" xr:uid="{B17F682E-480F-46BD-BBE7-794B6F02AF8F}"/>
    <cellStyle name="Normal 3 5 24 2 3 3" xfId="27270" xr:uid="{7033FFFC-629D-48FC-8293-B5B747BA0354}"/>
    <cellStyle name="Normal 3 5 24 2 3 4" xfId="27271" xr:uid="{23A8FF14-9AA6-4C37-8126-40F4500B6E17}"/>
    <cellStyle name="Normal 3 5 24 2 3 5" xfId="27272" xr:uid="{3B120586-2A92-43D3-92C8-93A2690DD9E5}"/>
    <cellStyle name="Normal 3 5 24 2 3 6" xfId="27273" xr:uid="{DDEC578C-3D93-49D8-96A5-123D533DD44C}"/>
    <cellStyle name="Normal 3 5 24 2 3 7" xfId="27274" xr:uid="{BB813FD3-D356-4CF2-AA53-1B52E9FE0B54}"/>
    <cellStyle name="Normal 3 5 24 2 3 8" xfId="27275" xr:uid="{6B211661-A2E5-4539-8073-7C49B38E0E2F}"/>
    <cellStyle name="Normal 3 5 24 2 3 8 2" xfId="27276" xr:uid="{32C1865C-00BC-4939-AEE0-506200CC159C}"/>
    <cellStyle name="Normal 3 5 24 2 3 8 2 2" xfId="27277" xr:uid="{21A11156-1B31-4D7D-B4B0-435A8DAB7772}"/>
    <cellStyle name="Normal 3 5 24 2 3 8 2 2 2" xfId="27278" xr:uid="{7E52977F-81AA-41A9-88F3-F8EFCC5C5570}"/>
    <cellStyle name="Normal 3 5 24 2 3 8 2 3" xfId="27279" xr:uid="{BA9FE00C-9EB4-4F43-8DE6-A9920A0BBCA5}"/>
    <cellStyle name="Normal 3 5 24 2 3 8 2 4" xfId="27280" xr:uid="{0B035AC2-E35D-4D2A-A8BC-03599824B3A9}"/>
    <cellStyle name="Normal 3 5 24 2 3 8 2 5" xfId="27281" xr:uid="{89368DDA-275A-493E-B111-B47FED726978}"/>
    <cellStyle name="Normal 3 5 24 2 3 8 3" xfId="27282" xr:uid="{A4410268-F64E-42A7-8FDB-C91C4A35F39C}"/>
    <cellStyle name="Normal 3 5 24 2 3 8 3 2" xfId="27283" xr:uid="{2AF968E9-1E30-4EC4-9EED-ECC7EF240BB5}"/>
    <cellStyle name="Normal 3 5 24 2 3 8 4" xfId="27284" xr:uid="{6BDA64D4-1921-4AD6-B589-B50F020C6CAC}"/>
    <cellStyle name="Normal 3 5 24 2 3 8 5" xfId="27285" xr:uid="{9D0764AE-518C-48B5-8BF5-3DB3B0AC0498}"/>
    <cellStyle name="Normal 3 5 24 2 3 9" xfId="27286" xr:uid="{A11BCE9A-7134-4134-ABF7-30C75A45735A}"/>
    <cellStyle name="Normal 3 5 24 2 4" xfId="27287" xr:uid="{218B7424-7EDB-41CA-B5EC-E10E236899A5}"/>
    <cellStyle name="Normal 3 5 24 2 4 2" xfId="27288" xr:uid="{D48E6631-C46C-407E-867C-F776EA7FB1D7}"/>
    <cellStyle name="Normal 3 5 24 2 4 2 2" xfId="27289" xr:uid="{4C19CDEF-F255-47B4-BA59-59BF80ED439F}"/>
    <cellStyle name="Normal 3 5 24 2 4 2 2 2" xfId="27290" xr:uid="{B8BA36CC-E636-4838-BB06-955ACD4B5705}"/>
    <cellStyle name="Normal 3 5 24 2 4 2 2 2 2" xfId="27291" xr:uid="{7252C41C-E784-4CBA-A269-516A16FEBB44}"/>
    <cellStyle name="Normal 3 5 24 2 4 2 2 2 2 2" xfId="27292" xr:uid="{A21C42F1-D736-4EBF-A327-8A5522C5F3A9}"/>
    <cellStyle name="Normal 3 5 24 2 4 2 2 2 3" xfId="27293" xr:uid="{DC3806A6-A445-4F8D-A8E9-81EB33698452}"/>
    <cellStyle name="Normal 3 5 24 2 4 2 2 2 4" xfId="27294" xr:uid="{7A466E27-C23D-4371-9459-8A499BF4F392}"/>
    <cellStyle name="Normal 3 5 24 2 4 2 2 2 5" xfId="27295" xr:uid="{6418DA09-80CD-4CB3-B2D1-F7E0AFFE20B0}"/>
    <cellStyle name="Normal 3 5 24 2 4 2 2 3" xfId="27296" xr:uid="{CD0F3832-D6A3-43FA-8EA7-8B718CB5D3B0}"/>
    <cellStyle name="Normal 3 5 24 2 4 2 2 3 2" xfId="27297" xr:uid="{9E8B7F5C-B912-45E6-92A5-82B4F1B334C2}"/>
    <cellStyle name="Normal 3 5 24 2 4 2 2 4" xfId="27298" xr:uid="{3004057A-6FF5-403C-97CF-662F86E1CEB8}"/>
    <cellStyle name="Normal 3 5 24 2 4 2 2 5" xfId="27299" xr:uid="{F83A7AA3-3C76-47AD-9691-0865E756D763}"/>
    <cellStyle name="Normal 3 5 24 2 4 2 3" xfId="27300" xr:uid="{662EFA69-AB46-42C9-8968-FC0B2749AA4F}"/>
    <cellStyle name="Normal 3 5 24 2 4 2 4" xfId="27301" xr:uid="{90188776-BF18-4277-B6E4-AC8335899C79}"/>
    <cellStyle name="Normal 3 5 24 2 4 2 5" xfId="27302" xr:uid="{D586983E-9C88-4BCB-8F88-569353646858}"/>
    <cellStyle name="Normal 3 5 24 2 4 2 6" xfId="27303" xr:uid="{1007E885-27F5-4C36-B29E-2C39621749B0}"/>
    <cellStyle name="Normal 3 5 24 2 4 2 6 2" xfId="27304" xr:uid="{982218F3-7393-4A13-B6EF-146822E2FDF1}"/>
    <cellStyle name="Normal 3 5 24 2 4 2 7" xfId="27305" xr:uid="{4A09C62B-54E0-4779-8B7B-5FAE3E643A56}"/>
    <cellStyle name="Normal 3 5 24 2 4 2 8" xfId="27306" xr:uid="{3EC70A6A-A53A-4399-B1D1-BF8C974AE4FE}"/>
    <cellStyle name="Normal 3 5 24 2 4 2 9" xfId="27307" xr:uid="{4D61D9A1-4801-4557-8717-4CF1DF64C45C}"/>
    <cellStyle name="Normal 3 5 24 2 4 3" xfId="27308" xr:uid="{40C4A3B1-6B3C-40F0-B486-91B872653D6D}"/>
    <cellStyle name="Normal 3 5 24 2 4 3 2" xfId="27309" xr:uid="{B9245797-E128-4AAC-8130-28479E65DACC}"/>
    <cellStyle name="Normal 3 5 24 2 4 3 2 2" xfId="27310" xr:uid="{CBAFE278-C09F-4F56-B505-1D450D8625C8}"/>
    <cellStyle name="Normal 3 5 24 2 4 3 2 2 2" xfId="27311" xr:uid="{E9165358-D9DD-4B63-A634-A1865B355CD8}"/>
    <cellStyle name="Normal 3 5 24 2 4 3 2 3" xfId="27312" xr:uid="{9764E5AA-0BBA-47D8-A556-092AAE2486F4}"/>
    <cellStyle name="Normal 3 5 24 2 4 3 2 4" xfId="27313" xr:uid="{6953AAE6-191A-42FF-BA19-7D1CADD05E54}"/>
    <cellStyle name="Normal 3 5 24 2 4 3 2 5" xfId="27314" xr:uid="{F0FE16A1-C505-4ABA-844D-EF442D3CD9DD}"/>
    <cellStyle name="Normal 3 5 24 2 4 3 3" xfId="27315" xr:uid="{6BF2CC54-E788-4968-97AC-E50B40BEE873}"/>
    <cellStyle name="Normal 3 5 24 2 4 3 3 2" xfId="27316" xr:uid="{7BCEA2BD-1ED9-4F8A-B092-6B53E62060CB}"/>
    <cellStyle name="Normal 3 5 24 2 4 3 4" xfId="27317" xr:uid="{3BC447C1-2E03-407B-B763-1118B0432C31}"/>
    <cellStyle name="Normal 3 5 24 2 4 3 5" xfId="27318" xr:uid="{52D6520C-AB23-45A7-B499-D1BC602E823F}"/>
    <cellStyle name="Normal 3 5 24 2 4 4" xfId="27319" xr:uid="{2FB8CCB8-B028-4C06-81E8-065626C69C1F}"/>
    <cellStyle name="Normal 3 5 24 2 4 5" xfId="27320" xr:uid="{18A3A418-9D70-46E6-A5D7-6A294D3D657C}"/>
    <cellStyle name="Normal 3 5 24 2 4 6" xfId="27321" xr:uid="{2AD4CE0B-8ACE-4B45-9973-EB0FF383F4DF}"/>
    <cellStyle name="Normal 3 5 24 2 4 6 2" xfId="27322" xr:uid="{4F291CCF-95BC-4192-80A2-1802B6D3B377}"/>
    <cellStyle name="Normal 3 5 24 2 4 7" xfId="27323" xr:uid="{8F7C942D-3F37-4E83-8E03-8E317AF37457}"/>
    <cellStyle name="Normal 3 5 24 2 4 8" xfId="27324" xr:uid="{F29D215C-BF6C-4286-AD75-E91A77801ECA}"/>
    <cellStyle name="Normal 3 5 24 2 4 9" xfId="27325" xr:uid="{9E2248C5-FDB1-4B9B-BA93-EEFA95625454}"/>
    <cellStyle name="Normal 3 5 24 2 5" xfId="27326" xr:uid="{9A2A4AC1-AEB2-4680-9929-6672AFFFC0BB}"/>
    <cellStyle name="Normal 3 5 24 2 5 2" xfId="27327" xr:uid="{EAB1A6D7-A44F-48B5-8398-947F4B171F69}"/>
    <cellStyle name="Normal 3 5 24 2 5 3" xfId="27328" xr:uid="{7371674F-D7F8-49D4-A51C-A1AFCD16AB6A}"/>
    <cellStyle name="Normal 3 5 24 2 6" xfId="27329" xr:uid="{EDE5241A-E075-4C98-83D9-D43C09713056}"/>
    <cellStyle name="Normal 3 5 24 2 6 2" xfId="27330" xr:uid="{251F11BF-270F-4777-BADD-06285EE73C4E}"/>
    <cellStyle name="Normal 3 5 24 2 6 3" xfId="27331" xr:uid="{54C7FA5D-8821-45D7-AF19-2B699ADEC303}"/>
    <cellStyle name="Normal 3 5 24 2 7" xfId="27332" xr:uid="{5F8BBA1F-A2E6-4700-930D-8B30264E4AEC}"/>
    <cellStyle name="Normal 3 5 24 2 7 2" xfId="27333" xr:uid="{FDA553F8-EBE1-4C8C-849C-895176C793D0}"/>
    <cellStyle name="Normal 3 5 24 2 7 3" xfId="27334" xr:uid="{35443030-9B7A-40AB-90AB-2713F1219E5B}"/>
    <cellStyle name="Normal 3 5 24 2 8" xfId="27335" xr:uid="{469CB66E-409F-45C4-88F0-EF6ECF445D44}"/>
    <cellStyle name="Normal 3 5 24 2 8 2" xfId="27336" xr:uid="{CBE4E1D5-4259-4220-949F-3EF27C8DC152}"/>
    <cellStyle name="Normal 3 5 24 2 8 3" xfId="27337" xr:uid="{0725C041-0F73-431D-A660-BC7BB85149BF}"/>
    <cellStyle name="Normal 3 5 24 2 9" xfId="27338" xr:uid="{CD666704-50E5-422F-8CFC-13CF401842E7}"/>
    <cellStyle name="Normal 3 5 24 2 9 2" xfId="27339" xr:uid="{15B92213-5302-4822-8CC4-76EB90F0197F}"/>
    <cellStyle name="Normal 3 5 24 2 9 2 2" xfId="27340" xr:uid="{F11A5705-A85E-4152-8227-214A85DCA9F1}"/>
    <cellStyle name="Normal 3 5 24 2 9 2 2 2" xfId="27341" xr:uid="{6E276BBF-1370-42AA-9547-4DB6D02D21CA}"/>
    <cellStyle name="Normal 3 5 24 2 9 2 3" xfId="27342" xr:uid="{830BB4A1-B7AB-4FF5-8230-8B7532151B89}"/>
    <cellStyle name="Normal 3 5 24 2 9 2 4" xfId="27343" xr:uid="{DE47A919-B501-485C-BF9E-CEEFFEEB2E97}"/>
    <cellStyle name="Normal 3 5 24 2 9 2 5" xfId="27344" xr:uid="{86C7F6EB-E103-4200-80A0-80F72EDC841A}"/>
    <cellStyle name="Normal 3 5 24 2 9 3" xfId="27345" xr:uid="{FB1E0D9D-1454-4A65-AF62-632F5A6F6AF2}"/>
    <cellStyle name="Normal 3 5 24 2 9 3 2" xfId="27346" xr:uid="{5DC07DBA-5ED1-4C45-A1F8-F586DDB1173E}"/>
    <cellStyle name="Normal 3 5 24 2 9 4" xfId="27347" xr:uid="{ACB19D13-82BA-4E20-BB66-F0C790EFE006}"/>
    <cellStyle name="Normal 3 5 24 2 9 5" xfId="27348" xr:uid="{90A5AB89-2E9E-4A8D-824A-B05668269061}"/>
    <cellStyle name="Normal 3 5 24 3" xfId="27349" xr:uid="{13028E8E-7E7A-417C-B913-312C19C9FC26}"/>
    <cellStyle name="Normal 3 5 24 3 2" xfId="27350" xr:uid="{31C4BBD5-8683-4731-8F1E-ACBDA7CCF3AB}"/>
    <cellStyle name="Normal 3 5 24 3 3" xfId="27351" xr:uid="{4DA843B7-0464-4F7A-B6E0-3A8CB20C1119}"/>
    <cellStyle name="Normal 3 5 24 4" xfId="27352" xr:uid="{D96EA64A-00BA-4543-8FE5-CD3BA3F4D3D5}"/>
    <cellStyle name="Normal 3 5 24 4 10" xfId="27353" xr:uid="{D37BDAC0-0543-4FDE-A4E2-6DC9A6109748}"/>
    <cellStyle name="Normal 3 5 24 4 11" xfId="27354" xr:uid="{0225A19A-39C0-43BF-ADA2-C48B063AF5A5}"/>
    <cellStyle name="Normal 3 5 24 4 12" xfId="27355" xr:uid="{9D06AEF8-9A76-40DA-8E57-627D7297F045}"/>
    <cellStyle name="Normal 3 5 24 4 12 2" xfId="27356" xr:uid="{9C18B220-528E-4AE0-94AE-EFCB332F7D2D}"/>
    <cellStyle name="Normal 3 5 24 4 13" xfId="27357" xr:uid="{1A093421-EEF8-4A4D-A4FB-AC897D8005FF}"/>
    <cellStyle name="Normal 3 5 24 4 14" xfId="27358" xr:uid="{59A2A4CF-E652-40B0-94F1-7D318282C4E4}"/>
    <cellStyle name="Normal 3 5 24 4 15" xfId="27359" xr:uid="{04D7804A-8792-488E-887B-BAC4482F6FBB}"/>
    <cellStyle name="Normal 3 5 24 4 2" xfId="27360" xr:uid="{F74542C1-42EE-48C2-9E3F-F3E6D454EF12}"/>
    <cellStyle name="Normal 3 5 24 4 2 2" xfId="27361" xr:uid="{F82A7D7E-F902-40AC-8DEE-D94700A4C38C}"/>
    <cellStyle name="Normal 3 5 24 4 2 2 2" xfId="27362" xr:uid="{8F95912E-C1FE-46E5-94CB-7C0A67F566B9}"/>
    <cellStyle name="Normal 3 5 24 4 2 2 2 2" xfId="27363" xr:uid="{6088A13D-EC4C-4741-BB74-CC8356F008F1}"/>
    <cellStyle name="Normal 3 5 24 4 2 2 2 2 2" xfId="27364" xr:uid="{2E160165-BC17-4205-BD34-A9A425303739}"/>
    <cellStyle name="Normal 3 5 24 4 2 2 2 2 2 2" xfId="27365" xr:uid="{206C4EC6-CC65-4755-B868-87FE82D903FB}"/>
    <cellStyle name="Normal 3 5 24 4 2 2 2 2 3" xfId="27366" xr:uid="{DE62E219-0B87-4E57-8FDF-BF7B28CB7403}"/>
    <cellStyle name="Normal 3 5 24 4 2 2 2 2 4" xfId="27367" xr:uid="{586E4587-98D0-44A1-B6DD-25A56B5593D8}"/>
    <cellStyle name="Normal 3 5 24 4 2 2 2 2 5" xfId="27368" xr:uid="{07FA0C05-A3E9-435C-90C2-5578D58973F3}"/>
    <cellStyle name="Normal 3 5 24 4 2 2 2 3" xfId="27369" xr:uid="{76C92EBB-367B-48DA-8A54-B5786FC88C91}"/>
    <cellStyle name="Normal 3 5 24 4 2 2 2 3 2" xfId="27370" xr:uid="{E96AFDA4-93D6-4FDA-93F7-9E4DF9318611}"/>
    <cellStyle name="Normal 3 5 24 4 2 2 2 4" xfId="27371" xr:uid="{178ABA3A-EF59-4DBD-884C-5EC594BC0AB5}"/>
    <cellStyle name="Normal 3 5 24 4 2 2 2 5" xfId="27372" xr:uid="{E2954CE4-6124-43B6-AE2D-EDA7D3205544}"/>
    <cellStyle name="Normal 3 5 24 4 2 2 3" xfId="27373" xr:uid="{82878E8F-0C8D-488E-93EC-F97343376A13}"/>
    <cellStyle name="Normal 3 5 24 4 2 2 4" xfId="27374" xr:uid="{087F906C-7394-484C-942E-AC48692FDC1B}"/>
    <cellStyle name="Normal 3 5 24 4 2 2 5" xfId="27375" xr:uid="{8F71C93D-499D-4D10-9E7B-6FC41B51D442}"/>
    <cellStyle name="Normal 3 5 24 4 2 2 6" xfId="27376" xr:uid="{9DF22452-A969-4B99-BBC3-B907D2DB2E0B}"/>
    <cellStyle name="Normal 3 5 24 4 2 2 6 2" xfId="27377" xr:uid="{600EBA80-6BFF-46AB-9173-DBAAF761641A}"/>
    <cellStyle name="Normal 3 5 24 4 2 2 7" xfId="27378" xr:uid="{9A4B6761-6853-458C-A85C-63C3AFBC1936}"/>
    <cellStyle name="Normal 3 5 24 4 2 2 8" xfId="27379" xr:uid="{092DB87B-E1ED-47D2-99D8-C7DA61A896B5}"/>
    <cellStyle name="Normal 3 5 24 4 2 2 9" xfId="27380" xr:uid="{2A8A85CD-E601-424C-84E8-4E8E2947FF19}"/>
    <cellStyle name="Normal 3 5 24 4 2 3" xfId="27381" xr:uid="{68822B02-B78B-40D3-9690-722DE0C4B83F}"/>
    <cellStyle name="Normal 3 5 24 4 2 3 2" xfId="27382" xr:uid="{9C87D206-9CCC-4B7D-A3F5-6BE09C9A58AE}"/>
    <cellStyle name="Normal 3 5 24 4 2 3 2 2" xfId="27383" xr:uid="{48A9B9F7-EEF1-4E6A-B160-D04BAA896676}"/>
    <cellStyle name="Normal 3 5 24 4 2 3 2 2 2" xfId="27384" xr:uid="{41187DC9-8789-4E12-93FF-A3DDB5E0487E}"/>
    <cellStyle name="Normal 3 5 24 4 2 3 2 3" xfId="27385" xr:uid="{6B989481-3CA6-4A8B-BDC9-0059F503A4FB}"/>
    <cellStyle name="Normal 3 5 24 4 2 3 2 4" xfId="27386" xr:uid="{B6433B0D-D618-4041-A247-E2EAA0426436}"/>
    <cellStyle name="Normal 3 5 24 4 2 3 2 5" xfId="27387" xr:uid="{C90EED20-12EC-4A77-95DF-707E4B75BA50}"/>
    <cellStyle name="Normal 3 5 24 4 2 3 3" xfId="27388" xr:uid="{184486D8-5DA4-46C5-B0EE-D8E0F6451871}"/>
    <cellStyle name="Normal 3 5 24 4 2 3 3 2" xfId="27389" xr:uid="{35142AFB-3CB6-429B-B3AE-C18326DC3B74}"/>
    <cellStyle name="Normal 3 5 24 4 2 3 4" xfId="27390" xr:uid="{B1BD3401-2627-4025-8771-CD3A5FC80487}"/>
    <cellStyle name="Normal 3 5 24 4 2 3 5" xfId="27391" xr:uid="{DB93BBAB-29D1-4BEC-8501-05D615378325}"/>
    <cellStyle name="Normal 3 5 24 4 2 4" xfId="27392" xr:uid="{0E4ADBFD-519C-4701-9271-C41273B24265}"/>
    <cellStyle name="Normal 3 5 24 4 2 5" xfId="27393" xr:uid="{373C02AA-EE37-45CC-A88E-6C518D323CF9}"/>
    <cellStyle name="Normal 3 5 24 4 2 6" xfId="27394" xr:uid="{A6732131-5E6F-437B-8DED-03B3D62DB0A9}"/>
    <cellStyle name="Normal 3 5 24 4 2 6 2" xfId="27395" xr:uid="{181FEC1C-8DF6-4C0E-87BB-9A07A5364404}"/>
    <cellStyle name="Normal 3 5 24 4 2 7" xfId="27396" xr:uid="{FCDC7C20-66FE-459D-9BE7-B4883E9EB897}"/>
    <cellStyle name="Normal 3 5 24 4 2 8" xfId="27397" xr:uid="{64C607F2-6AF7-47B5-A50D-5738810420E7}"/>
    <cellStyle name="Normal 3 5 24 4 2 9" xfId="27398" xr:uid="{CE6ACFB3-2119-4908-A483-9489B2C66CC7}"/>
    <cellStyle name="Normal 3 5 24 4 3" xfId="27399" xr:uid="{9CCACB05-4B76-4E17-B775-F26227F78945}"/>
    <cellStyle name="Normal 3 5 24 4 3 2" xfId="27400" xr:uid="{4FE6E2B5-4574-4DB4-9CE1-0DC148626B1C}"/>
    <cellStyle name="Normal 3 5 24 4 3 3" xfId="27401" xr:uid="{FC8C7E53-6BBC-4681-B0FA-531671E38BB1}"/>
    <cellStyle name="Normal 3 5 24 4 4" xfId="27402" xr:uid="{4CABD292-CAD1-4B0A-827C-DF6456847E61}"/>
    <cellStyle name="Normal 3 5 24 4 4 2" xfId="27403" xr:uid="{E958C197-6468-44DD-8A99-CBCDB59A2616}"/>
    <cellStyle name="Normal 3 5 24 4 4 3" xfId="27404" xr:uid="{70AE8F1D-6534-490F-8EBA-DBCAED0B725C}"/>
    <cellStyle name="Normal 3 5 24 4 5" xfId="27405" xr:uid="{7E994B25-6A7B-4E86-9E5B-BD3EE26B1E27}"/>
    <cellStyle name="Normal 3 5 24 4 5 2" xfId="27406" xr:uid="{44EBB71F-60E4-40A1-A8DD-DCF46A05C852}"/>
    <cellStyle name="Normal 3 5 24 4 5 3" xfId="27407" xr:uid="{FFD8B26E-B2DE-4601-A2EB-FBBAC50E1411}"/>
    <cellStyle name="Normal 3 5 24 4 6" xfId="27408" xr:uid="{622F82F1-3AA1-4FB5-A917-99C19C557466}"/>
    <cellStyle name="Normal 3 5 24 4 6 2" xfId="27409" xr:uid="{CC158F56-C477-4D73-B064-72222FA05855}"/>
    <cellStyle name="Normal 3 5 24 4 6 3" xfId="27410" xr:uid="{A5D04947-7DF0-47A0-8977-843BBF95525A}"/>
    <cellStyle name="Normal 3 5 24 4 7" xfId="27411" xr:uid="{C5C357F7-C9EC-46E8-916F-E9B6F493FBC9}"/>
    <cellStyle name="Normal 3 5 24 4 7 2" xfId="27412" xr:uid="{D38988B8-77AE-4027-A89D-1499404BD4E9}"/>
    <cellStyle name="Normal 3 5 24 4 7 3" xfId="27413" xr:uid="{7659F900-226C-4CC1-9744-7EFAFC5B7DAC}"/>
    <cellStyle name="Normal 3 5 24 4 8" xfId="27414" xr:uid="{3C368823-32A3-47AE-877B-D1F1024C4D62}"/>
    <cellStyle name="Normal 3 5 24 4 8 2" xfId="27415" xr:uid="{C20DEB97-07A8-4908-982B-258EE60D156E}"/>
    <cellStyle name="Normal 3 5 24 4 8 2 2" xfId="27416" xr:uid="{005C5E62-07E7-4DD9-B51C-CD7A8A21887E}"/>
    <cellStyle name="Normal 3 5 24 4 8 2 2 2" xfId="27417" xr:uid="{FF84E461-97AF-4D83-81F9-37D2EAECF00E}"/>
    <cellStyle name="Normal 3 5 24 4 8 2 3" xfId="27418" xr:uid="{4720A784-E952-47EE-8ACA-04AE5501D720}"/>
    <cellStyle name="Normal 3 5 24 4 8 2 4" xfId="27419" xr:uid="{06CCC254-BE47-4085-8848-2FBB5EF09001}"/>
    <cellStyle name="Normal 3 5 24 4 8 2 5" xfId="27420" xr:uid="{2F655218-C740-46E1-8BE8-0DFDD55C3249}"/>
    <cellStyle name="Normal 3 5 24 4 8 3" xfId="27421" xr:uid="{B884439F-99DD-433F-A100-65F68D3BCC66}"/>
    <cellStyle name="Normal 3 5 24 4 8 3 2" xfId="27422" xr:uid="{4D8E3C99-6EEA-42F8-B316-F5A36181E41B}"/>
    <cellStyle name="Normal 3 5 24 4 8 4" xfId="27423" xr:uid="{5DCCCC42-798A-41C7-B489-7ACEEB680148}"/>
    <cellStyle name="Normal 3 5 24 4 8 5" xfId="27424" xr:uid="{EF279D75-3FE4-46E2-8E6E-2EF2174E3230}"/>
    <cellStyle name="Normal 3 5 24 4 9" xfId="27425" xr:uid="{D0550D0A-7181-40C6-A35B-A08C4DB03B17}"/>
    <cellStyle name="Normal 3 5 24 5" xfId="27426" xr:uid="{FD1B97B4-71A1-41CD-82B4-C1A96EBB2243}"/>
    <cellStyle name="Normal 3 5 24 5 2" xfId="27427" xr:uid="{4914CF83-26D3-4DB2-9216-3041E80A26A4}"/>
    <cellStyle name="Normal 3 5 24 5 3" xfId="27428" xr:uid="{35162AFC-AC36-4687-843C-D10848FB297D}"/>
    <cellStyle name="Normal 3 5 24 6" xfId="27429" xr:uid="{0B12BD09-AA7D-4294-A017-A4268A13337B}"/>
    <cellStyle name="Normal 3 5 24 6 2" xfId="27430" xr:uid="{65F34F1F-1DD3-4DDE-BCF2-3384C935A910}"/>
    <cellStyle name="Normal 3 5 24 6 2 2" xfId="27431" xr:uid="{D8076713-5456-4E5C-9FB2-8CE6801C5264}"/>
    <cellStyle name="Normal 3 5 24 6 2 2 2" xfId="27432" xr:uid="{1A90F307-C20B-4139-93A1-459B5ABD5B0D}"/>
    <cellStyle name="Normal 3 5 24 6 2 2 2 2" xfId="27433" xr:uid="{248D05F7-2A46-42F9-82AD-246E42FE852A}"/>
    <cellStyle name="Normal 3 5 24 6 2 2 2 2 2" xfId="27434" xr:uid="{67E658C1-14A6-424F-9B7C-48969DC01D94}"/>
    <cellStyle name="Normal 3 5 24 6 2 2 2 3" xfId="27435" xr:uid="{0FF1A042-443F-40A5-8E84-D8172CAF8958}"/>
    <cellStyle name="Normal 3 5 24 6 2 2 2 4" xfId="27436" xr:uid="{53A97C21-6F60-4743-9B84-DDD5DDD5E669}"/>
    <cellStyle name="Normal 3 5 24 6 2 2 2 5" xfId="27437" xr:uid="{36F04C93-FED0-43C4-ACAF-A1CB92A681B7}"/>
    <cellStyle name="Normal 3 5 24 6 2 2 3" xfId="27438" xr:uid="{32555474-C931-4CD7-BD25-C46BAEC5A944}"/>
    <cellStyle name="Normal 3 5 24 6 2 2 3 2" xfId="27439" xr:uid="{9F416BE9-8452-47F3-B538-1503D08F4B5A}"/>
    <cellStyle name="Normal 3 5 24 6 2 2 4" xfId="27440" xr:uid="{C9C5B9AB-58D4-4756-882D-79C3003540DB}"/>
    <cellStyle name="Normal 3 5 24 6 2 2 5" xfId="27441" xr:uid="{7B8BB901-425B-487E-AC4E-85BDDA0BC1DC}"/>
    <cellStyle name="Normal 3 5 24 6 2 3" xfId="27442" xr:uid="{E4E7C81E-65E7-4002-948A-5A9CFC983622}"/>
    <cellStyle name="Normal 3 5 24 6 2 4" xfId="27443" xr:uid="{05FAB9D2-10ED-482A-A971-8C1A25694C8B}"/>
    <cellStyle name="Normal 3 5 24 6 2 5" xfId="27444" xr:uid="{A8B4E232-D13E-42B1-BA84-ECD933173785}"/>
    <cellStyle name="Normal 3 5 24 6 2 6" xfId="27445" xr:uid="{792C9BFB-F295-4708-9A79-167DB9DF26C1}"/>
    <cellStyle name="Normal 3 5 24 6 2 6 2" xfId="27446" xr:uid="{78CC8F80-F355-4BCA-A64D-76B84D1AC7C9}"/>
    <cellStyle name="Normal 3 5 24 6 2 7" xfId="27447" xr:uid="{81E3B2E5-4BEC-4CFF-BDDE-C49E3B1D5173}"/>
    <cellStyle name="Normal 3 5 24 6 2 8" xfId="27448" xr:uid="{D8582D0E-70E7-42AA-947B-3FCA745FE0CD}"/>
    <cellStyle name="Normal 3 5 24 6 2 9" xfId="27449" xr:uid="{A0272885-1761-4F0B-9E90-0A9A2B0631CE}"/>
    <cellStyle name="Normal 3 5 24 6 3" xfId="27450" xr:uid="{D16956A2-7BD6-44FC-9255-269FAB2C4E6C}"/>
    <cellStyle name="Normal 3 5 24 6 3 2" xfId="27451" xr:uid="{FBEE1612-8D7F-4584-9ABD-FF7A87216AC2}"/>
    <cellStyle name="Normal 3 5 24 6 3 2 2" xfId="27452" xr:uid="{0204E107-2828-4558-94E5-0BBD26149BE4}"/>
    <cellStyle name="Normal 3 5 24 6 3 2 2 2" xfId="27453" xr:uid="{6F2955CF-B0D5-4BFE-8848-B27EE2E1BE77}"/>
    <cellStyle name="Normal 3 5 24 6 3 2 3" xfId="27454" xr:uid="{2C812277-BACC-4EDF-89B2-FA3156273036}"/>
    <cellStyle name="Normal 3 5 24 6 3 2 4" xfId="27455" xr:uid="{3236BD2F-CEB0-4745-8C5A-74A8005D9A12}"/>
    <cellStyle name="Normal 3 5 24 6 3 2 5" xfId="27456" xr:uid="{15F7AB5F-3351-46AB-BD4E-5700C800D89E}"/>
    <cellStyle name="Normal 3 5 24 6 3 3" xfId="27457" xr:uid="{5F41C326-351E-48EE-9925-431BD8429E9E}"/>
    <cellStyle name="Normal 3 5 24 6 3 3 2" xfId="27458" xr:uid="{A38F510D-DBF3-4355-A66F-E924A7B9158F}"/>
    <cellStyle name="Normal 3 5 24 6 3 4" xfId="27459" xr:uid="{3CD867AC-3841-458A-843A-6D9387D1DA08}"/>
    <cellStyle name="Normal 3 5 24 6 3 5" xfId="27460" xr:uid="{B70C8FCB-1B8C-4D43-B510-598033326514}"/>
    <cellStyle name="Normal 3 5 24 6 4" xfId="27461" xr:uid="{1869274D-1650-47E7-8C77-DD1DFDA8DF41}"/>
    <cellStyle name="Normal 3 5 24 6 5" xfId="27462" xr:uid="{697AAED4-C8B6-42A7-A5EE-7961FCF34B44}"/>
    <cellStyle name="Normal 3 5 24 6 6" xfId="27463" xr:uid="{90738054-E2F3-49B4-8D51-44620B6879D6}"/>
    <cellStyle name="Normal 3 5 24 6 6 2" xfId="27464" xr:uid="{B13DAA0F-4772-4A38-83D6-D42AF541F358}"/>
    <cellStyle name="Normal 3 5 24 6 7" xfId="27465" xr:uid="{2A73B005-7DD3-4593-BDBC-9E792B9C4F33}"/>
    <cellStyle name="Normal 3 5 24 6 8" xfId="27466" xr:uid="{D26DDDFC-2F2A-4EA1-AD29-913BF7D97EFD}"/>
    <cellStyle name="Normal 3 5 24 6 9" xfId="27467" xr:uid="{EFF63F3C-D047-4086-9084-8241ACA301F4}"/>
    <cellStyle name="Normal 3 5 24 7" xfId="27468" xr:uid="{8186779E-0BB6-4B2D-9DD8-6677B0B9B39C}"/>
    <cellStyle name="Normal 3 5 24 8" xfId="27469" xr:uid="{F26F8F6D-A642-494C-BE63-690A2EFB41F6}"/>
    <cellStyle name="Normal 3 5 24 9" xfId="27470" xr:uid="{1921E1E0-D3DA-4551-BE49-5776F6E66981}"/>
    <cellStyle name="Normal 3 5 25" xfId="27471" xr:uid="{A83EBA8C-4138-49DE-8FE4-DD198AD32EDC}"/>
    <cellStyle name="Normal 3 5 25 2" xfId="27472" xr:uid="{24B72B74-FB24-42DF-86B6-F7E68BDE34C1}"/>
    <cellStyle name="Normal 3 5 25 3" xfId="27473" xr:uid="{7E25ACCE-BECB-4E40-B0A6-1F5EE9A32120}"/>
    <cellStyle name="Normal 3 5 26" xfId="27474" xr:uid="{4EDE0432-7AC1-4B34-820F-094510C52925}"/>
    <cellStyle name="Normal 3 5 26 2" xfId="27475" xr:uid="{B7B2B2BB-1CC2-4F7C-8872-2DA77513C5D7}"/>
    <cellStyle name="Normal 3 5 26 3" xfId="27476" xr:uid="{CD084259-DF9D-46B3-B877-A02E963A3029}"/>
    <cellStyle name="Normal 3 5 27" xfId="27477" xr:uid="{AB3D8190-79A0-4A7A-88C6-48991D219BC2}"/>
    <cellStyle name="Normal 3 5 27 2" xfId="27478" xr:uid="{A69765FD-313C-4340-ADD9-0C236281F3F4}"/>
    <cellStyle name="Normal 3 5 27 3" xfId="27479" xr:uid="{8CB98F95-0406-4BB6-82E2-000D459E9AB5}"/>
    <cellStyle name="Normal 3 5 28" xfId="27480" xr:uid="{739A9CE9-AC25-4351-9F8E-99FBA85C7EDF}"/>
    <cellStyle name="Normal 3 5 28 2" xfId="27481" xr:uid="{C8B700BE-2775-4D4C-B8A5-CB4A506BE733}"/>
    <cellStyle name="Normal 3 5 28 3" xfId="27482" xr:uid="{D3551BF8-33D5-4EB4-89CD-BED8ABC099FD}"/>
    <cellStyle name="Normal 3 5 29" xfId="27483" xr:uid="{2EE7CF34-2982-4B06-931D-0108A41D28F7}"/>
    <cellStyle name="Normal 3 5 29 2" xfId="27484" xr:uid="{77587910-70B4-4C1E-B1E4-3F05F1852668}"/>
    <cellStyle name="Normal 3 5 29 3" xfId="27485" xr:uid="{0F89FC0B-84AD-4B90-B40D-88AB53D4FD7C}"/>
    <cellStyle name="Normal 3 5 3" xfId="27486" xr:uid="{F9D916CE-13B9-42A8-B029-E1D71E750FCE}"/>
    <cellStyle name="Normal 3 5 3 2" xfId="27487" xr:uid="{7A29EE07-63DE-4C62-AFD4-FF8A9D805C0E}"/>
    <cellStyle name="Normal 3 5 3 2 2" xfId="27488" xr:uid="{FF017627-45B5-4E3B-8A0E-A26CBCE8E633}"/>
    <cellStyle name="Normal 3 5 3 2 3" xfId="27489" xr:uid="{5A52C723-FB40-43D3-AA19-B5F0303649A2}"/>
    <cellStyle name="Normal 3 5 3 3" xfId="27490" xr:uid="{360750E6-3780-454A-8DBE-525D97F7C83C}"/>
    <cellStyle name="Normal 3 5 3 3 2" xfId="27491" xr:uid="{7412C894-17E7-4754-9282-0E2C6FF06B1E}"/>
    <cellStyle name="Normal 3 5 3 3 3" xfId="27492" xr:uid="{28512577-E466-487F-B80C-BB9221BD4004}"/>
    <cellStyle name="Normal 3 5 3 4" xfId="27493" xr:uid="{46650A5E-44AE-490B-85FF-83B137575691}"/>
    <cellStyle name="Normal 3 5 3 5" xfId="27494" xr:uid="{D7F02104-3C82-4EB7-9F0C-7997996EF871}"/>
    <cellStyle name="Normal 3 5 30" xfId="27495" xr:uid="{1A1A8EEC-FE42-4806-88E6-9C2CD1DC8161}"/>
    <cellStyle name="Normal 3 5 30 10" xfId="27496" xr:uid="{E85B0851-A41C-4A65-BC78-8C59B968C929}"/>
    <cellStyle name="Normal 3 5 30 11" xfId="27497" xr:uid="{5C44E725-4F23-4049-B460-0E3EFECC47AF}"/>
    <cellStyle name="Normal 3 5 30 12" xfId="27498" xr:uid="{B554A7CD-180D-427B-B1CF-725FD8D43CD0}"/>
    <cellStyle name="Normal 3 5 30 13" xfId="27499" xr:uid="{159E3135-AC6B-4FF5-948F-D350F8FCF586}"/>
    <cellStyle name="Normal 3 5 30 13 2" xfId="27500" xr:uid="{5EDDE530-A79C-4339-A032-3595C6046F0A}"/>
    <cellStyle name="Normal 3 5 30 14" xfId="27501" xr:uid="{DCAC35FE-F610-4AC2-B289-645AE0EAB67F}"/>
    <cellStyle name="Normal 3 5 30 15" xfId="27502" xr:uid="{3F738258-D3E3-49FE-A8F4-AA31DEF8E861}"/>
    <cellStyle name="Normal 3 5 30 16" xfId="27503" xr:uid="{36D1A05B-79BC-44B1-9CBA-664B08A7EBAF}"/>
    <cellStyle name="Normal 3 5 30 2" xfId="27504" xr:uid="{7144BE47-E879-462B-9B41-3EAE363572EE}"/>
    <cellStyle name="Normal 3 5 30 2 10" xfId="27505" xr:uid="{A16ADE89-170F-46D5-934E-040967D85FDC}"/>
    <cellStyle name="Normal 3 5 30 2 11" xfId="27506" xr:uid="{EFF1D11D-A256-4715-A385-FAB145AE9656}"/>
    <cellStyle name="Normal 3 5 30 2 12" xfId="27507" xr:uid="{033E6341-6791-4FAE-8D0B-D85EE5B6D337}"/>
    <cellStyle name="Normal 3 5 30 2 13" xfId="27508" xr:uid="{9FDD9423-5AC9-4565-B2C5-BD6803E8FF29}"/>
    <cellStyle name="Normal 3 5 30 2 13 2" xfId="27509" xr:uid="{6DDCE976-1089-46B4-B023-D3F53A97C5CD}"/>
    <cellStyle name="Normal 3 5 30 2 14" xfId="27510" xr:uid="{95E4BD1E-C89F-4E95-9C8D-058E8703B2B2}"/>
    <cellStyle name="Normal 3 5 30 2 15" xfId="27511" xr:uid="{4935E2A7-D225-4121-AA74-45A51FB32D45}"/>
    <cellStyle name="Normal 3 5 30 2 16" xfId="27512" xr:uid="{B8D7E384-103E-4885-A127-3E2CEB9AB2C5}"/>
    <cellStyle name="Normal 3 5 30 2 2" xfId="27513" xr:uid="{095C6C25-58AA-47A8-AF3F-E6751276D6C2}"/>
    <cellStyle name="Normal 3 5 30 2 2 10" xfId="27514" xr:uid="{41CBFE19-3B56-43D7-BD3F-49B538221DD9}"/>
    <cellStyle name="Normal 3 5 30 2 2 11" xfId="27515" xr:uid="{E10F8B2F-1D15-4C02-A92F-8BD7C41C3856}"/>
    <cellStyle name="Normal 3 5 30 2 2 12" xfId="27516" xr:uid="{7515BD53-DB47-457E-908D-8444EED8DADA}"/>
    <cellStyle name="Normal 3 5 30 2 2 12 2" xfId="27517" xr:uid="{E43101E3-6330-43DF-B3D4-90EFD9127257}"/>
    <cellStyle name="Normal 3 5 30 2 2 13" xfId="27518" xr:uid="{D9A1E3AA-DECD-4271-8E65-40330660984C}"/>
    <cellStyle name="Normal 3 5 30 2 2 14" xfId="27519" xr:uid="{B31304BF-FE98-42E6-9826-ECF50922F3C7}"/>
    <cellStyle name="Normal 3 5 30 2 2 15" xfId="27520" xr:uid="{0CC8279C-0124-49C3-955B-B100B6949DE2}"/>
    <cellStyle name="Normal 3 5 30 2 2 2" xfId="27521" xr:uid="{EF272B69-9A3F-43B5-850F-4B8CD79F589C}"/>
    <cellStyle name="Normal 3 5 30 2 2 2 2" xfId="27522" xr:uid="{C5B3A801-3938-45B2-BFF6-5631D2001593}"/>
    <cellStyle name="Normal 3 5 30 2 2 2 2 2" xfId="27523" xr:uid="{0C788817-521D-47DF-ADEB-6DF2B1192D36}"/>
    <cellStyle name="Normal 3 5 30 2 2 2 2 2 2" xfId="27524" xr:uid="{A46C2431-4EFA-4AD2-90DA-AF04738F6126}"/>
    <cellStyle name="Normal 3 5 30 2 2 2 2 2 2 2" xfId="27525" xr:uid="{3D5E5C70-D666-492D-B47B-CD925A196C6C}"/>
    <cellStyle name="Normal 3 5 30 2 2 2 2 2 2 2 2" xfId="27526" xr:uid="{CAAC403B-EFA5-4CB6-BE07-BC588856FFC2}"/>
    <cellStyle name="Normal 3 5 30 2 2 2 2 2 2 3" xfId="27527" xr:uid="{81510C9F-040E-4BA2-B2D4-11EAD440AC84}"/>
    <cellStyle name="Normal 3 5 30 2 2 2 2 2 2 4" xfId="27528" xr:uid="{870B0E40-CF77-40B9-A00B-A8FE76BBD876}"/>
    <cellStyle name="Normal 3 5 30 2 2 2 2 2 2 5" xfId="27529" xr:uid="{39D62FA8-04F1-46EB-A521-F9C0F0743B30}"/>
    <cellStyle name="Normal 3 5 30 2 2 2 2 2 3" xfId="27530" xr:uid="{FBFBA295-1909-4A0B-B7A4-DEF8390E8829}"/>
    <cellStyle name="Normal 3 5 30 2 2 2 2 2 3 2" xfId="27531" xr:uid="{153845A7-E558-40F7-8B51-332D19A0899C}"/>
    <cellStyle name="Normal 3 5 30 2 2 2 2 2 4" xfId="27532" xr:uid="{B4D8FD70-E472-4B60-82A6-B38783F89D5E}"/>
    <cellStyle name="Normal 3 5 30 2 2 2 2 2 5" xfId="27533" xr:uid="{EA3AFF2E-4CDD-43E9-90AE-30B62614BE9C}"/>
    <cellStyle name="Normal 3 5 30 2 2 2 2 3" xfId="27534" xr:uid="{59B02E80-C033-47FE-8099-E7BE9C7234BF}"/>
    <cellStyle name="Normal 3 5 30 2 2 2 2 4" xfId="27535" xr:uid="{AA642408-DAE0-42BD-9748-2592AD9836E6}"/>
    <cellStyle name="Normal 3 5 30 2 2 2 2 5" xfId="27536" xr:uid="{1AD98D54-CBF5-4492-9091-5E4D15608ACE}"/>
    <cellStyle name="Normal 3 5 30 2 2 2 2 6" xfId="27537" xr:uid="{92263A8E-AF40-41E9-8695-5B617E8CE48B}"/>
    <cellStyle name="Normal 3 5 30 2 2 2 2 6 2" xfId="27538" xr:uid="{A1B8DD67-7F76-4943-83F3-B61A7D2D294E}"/>
    <cellStyle name="Normal 3 5 30 2 2 2 2 7" xfId="27539" xr:uid="{50A05CB0-2B3C-49F1-B028-16D12225209F}"/>
    <cellStyle name="Normal 3 5 30 2 2 2 2 8" xfId="27540" xr:uid="{B9CBEECC-9F3D-4A91-883D-EB22791013EF}"/>
    <cellStyle name="Normal 3 5 30 2 2 2 2 9" xfId="27541" xr:uid="{F90BD97D-D8A8-44E7-92C5-F8620301E864}"/>
    <cellStyle name="Normal 3 5 30 2 2 2 3" xfId="27542" xr:uid="{847DC2DE-1DB5-4511-A9F7-9CC761C0768E}"/>
    <cellStyle name="Normal 3 5 30 2 2 2 3 2" xfId="27543" xr:uid="{5F3B831E-2924-4DFB-B889-64FF7155E55B}"/>
    <cellStyle name="Normal 3 5 30 2 2 2 3 2 2" xfId="27544" xr:uid="{5E541BFA-BBC3-4B64-9B45-67DE412A311C}"/>
    <cellStyle name="Normal 3 5 30 2 2 2 3 2 2 2" xfId="27545" xr:uid="{01527A92-870E-4FDC-ADD4-53D58CA5A9AC}"/>
    <cellStyle name="Normal 3 5 30 2 2 2 3 2 3" xfId="27546" xr:uid="{BE62F2E3-F7C2-4F70-8CC7-AB8DE192AABE}"/>
    <cellStyle name="Normal 3 5 30 2 2 2 3 2 4" xfId="27547" xr:uid="{E8A93436-7BAC-4A15-B741-8A20FB30284E}"/>
    <cellStyle name="Normal 3 5 30 2 2 2 3 2 5" xfId="27548" xr:uid="{FB6B2158-CF31-43DB-8B8C-FF714EE698E7}"/>
    <cellStyle name="Normal 3 5 30 2 2 2 3 3" xfId="27549" xr:uid="{BD592E6F-B3D4-4DCB-A715-D92DBBCFAFEB}"/>
    <cellStyle name="Normal 3 5 30 2 2 2 3 3 2" xfId="27550" xr:uid="{20006101-AC94-49C1-813F-E8C55ECC6F0E}"/>
    <cellStyle name="Normal 3 5 30 2 2 2 3 4" xfId="27551" xr:uid="{D2AAD5A7-4326-45A3-8AC1-6E62169F64C3}"/>
    <cellStyle name="Normal 3 5 30 2 2 2 3 5" xfId="27552" xr:uid="{2C78EB10-D06E-46D1-A5BB-EDF647DDC4CE}"/>
    <cellStyle name="Normal 3 5 30 2 2 2 4" xfId="27553" xr:uid="{23FB5C6A-601D-4F58-8908-BB41614A7BDD}"/>
    <cellStyle name="Normal 3 5 30 2 2 2 5" xfId="27554" xr:uid="{4670EE35-57EC-4F8A-9FCE-27A794AB23E1}"/>
    <cellStyle name="Normal 3 5 30 2 2 2 6" xfId="27555" xr:uid="{63A31E37-0F40-4E07-BB29-FDA110CAEFC5}"/>
    <cellStyle name="Normal 3 5 30 2 2 2 6 2" xfId="27556" xr:uid="{173C9D44-F7C6-4BA6-ACF7-19D49E34DE60}"/>
    <cellStyle name="Normal 3 5 30 2 2 2 7" xfId="27557" xr:uid="{4CD9BE53-2660-49E9-923B-D629988D00B1}"/>
    <cellStyle name="Normal 3 5 30 2 2 2 8" xfId="27558" xr:uid="{B973F4B3-2892-43B8-8521-01B57C2F30FF}"/>
    <cellStyle name="Normal 3 5 30 2 2 2 9" xfId="27559" xr:uid="{C729DC71-F7CA-4B83-BE31-4C5DD6AAEBAD}"/>
    <cellStyle name="Normal 3 5 30 2 2 3" xfId="27560" xr:uid="{9771FAC6-ADBF-49AF-B1A4-160FF9EF1FE2}"/>
    <cellStyle name="Normal 3 5 30 2 2 4" xfId="27561" xr:uid="{D075C3A9-52D2-4E26-8740-CCAB8CC745A5}"/>
    <cellStyle name="Normal 3 5 30 2 2 5" xfId="27562" xr:uid="{F57E165C-ADEF-4A82-A20D-3F4806AC4A57}"/>
    <cellStyle name="Normal 3 5 30 2 2 6" xfId="27563" xr:uid="{C22F295A-3BFE-488D-A477-2BFEB18A231A}"/>
    <cellStyle name="Normal 3 5 30 2 2 7" xfId="27564" xr:uid="{FEA5FED1-09FB-4D32-ACF9-2D2901554668}"/>
    <cellStyle name="Normal 3 5 30 2 2 8" xfId="27565" xr:uid="{3FBB5FFD-AD4E-4D04-9AC9-1FCE208196F9}"/>
    <cellStyle name="Normal 3 5 30 2 2 8 2" xfId="27566" xr:uid="{DFE6A373-4097-4CE5-9474-C056EABAD635}"/>
    <cellStyle name="Normal 3 5 30 2 2 8 2 2" xfId="27567" xr:uid="{49BAC39A-720A-4BB8-B3EC-557B62CA41D7}"/>
    <cellStyle name="Normal 3 5 30 2 2 8 2 2 2" xfId="27568" xr:uid="{AFB1EB22-657E-404C-BDE9-8F8C6FD7E413}"/>
    <cellStyle name="Normal 3 5 30 2 2 8 2 3" xfId="27569" xr:uid="{267B9980-BCB6-46C4-9EFA-4D76A97B341E}"/>
    <cellStyle name="Normal 3 5 30 2 2 8 2 4" xfId="27570" xr:uid="{9D41A3A0-17E2-42B6-A023-729B0206EC16}"/>
    <cellStyle name="Normal 3 5 30 2 2 8 2 5" xfId="27571" xr:uid="{E38B6CBF-A03C-4245-BC53-DC80C642126D}"/>
    <cellStyle name="Normal 3 5 30 2 2 8 3" xfId="27572" xr:uid="{EE5E168B-EDE2-4427-BD5F-022917611390}"/>
    <cellStyle name="Normal 3 5 30 2 2 8 3 2" xfId="27573" xr:uid="{95FF14CC-7D08-4DC6-BCEF-C726B77E18AD}"/>
    <cellStyle name="Normal 3 5 30 2 2 8 4" xfId="27574" xr:uid="{9C017199-3536-4A2E-9996-F75D6B84009E}"/>
    <cellStyle name="Normal 3 5 30 2 2 8 5" xfId="27575" xr:uid="{A3A6B409-CF22-48CB-91B7-D7E5E7D34551}"/>
    <cellStyle name="Normal 3 5 30 2 2 9" xfId="27576" xr:uid="{1C5832BC-F732-40B2-B0F9-6C291B7156FF}"/>
    <cellStyle name="Normal 3 5 30 2 3" xfId="27577" xr:uid="{D72BB3EE-1CD3-400E-A981-8AB22103FC1B}"/>
    <cellStyle name="Normal 3 5 30 2 4" xfId="27578" xr:uid="{F4DF9FD5-77B1-4050-B181-376041401D34}"/>
    <cellStyle name="Normal 3 5 30 2 4 2" xfId="27579" xr:uid="{6D016B84-853A-435A-A06F-1910B634EBFA}"/>
    <cellStyle name="Normal 3 5 30 2 4 2 2" xfId="27580" xr:uid="{F6AC9B88-55B4-4B2C-A145-DFF95E47306D}"/>
    <cellStyle name="Normal 3 5 30 2 4 2 2 2" xfId="27581" xr:uid="{800E8D6C-5AC6-4A62-82A7-624FE6067358}"/>
    <cellStyle name="Normal 3 5 30 2 4 2 2 2 2" xfId="27582" xr:uid="{7E1806C8-D3B6-4342-AF8E-13497C173A6E}"/>
    <cellStyle name="Normal 3 5 30 2 4 2 2 2 2 2" xfId="27583" xr:uid="{5B68936B-00B7-4987-B223-790C848537D2}"/>
    <cellStyle name="Normal 3 5 30 2 4 2 2 2 3" xfId="27584" xr:uid="{9FB37A84-EFFD-46BF-84EF-FECF3333B39E}"/>
    <cellStyle name="Normal 3 5 30 2 4 2 2 2 4" xfId="27585" xr:uid="{14E7F765-10C4-4333-9CCE-2BB9CD74FDE1}"/>
    <cellStyle name="Normal 3 5 30 2 4 2 2 2 5" xfId="27586" xr:uid="{D9E4F387-50D3-4EB7-8474-2CBA38585B28}"/>
    <cellStyle name="Normal 3 5 30 2 4 2 2 3" xfId="27587" xr:uid="{0B495EA8-FB12-4E4C-87C1-9F0E9DDFED48}"/>
    <cellStyle name="Normal 3 5 30 2 4 2 2 3 2" xfId="27588" xr:uid="{77692C9D-A9B8-4F7E-98EC-5BD162197E43}"/>
    <cellStyle name="Normal 3 5 30 2 4 2 2 4" xfId="27589" xr:uid="{689EC18E-41E8-4800-8B26-DA76A7803710}"/>
    <cellStyle name="Normal 3 5 30 2 4 2 2 5" xfId="27590" xr:uid="{C18F8539-3955-482F-B04B-B4A7D6DAA598}"/>
    <cellStyle name="Normal 3 5 30 2 4 2 3" xfId="27591" xr:uid="{94DAD3B2-885E-4B80-99D8-256DC9459361}"/>
    <cellStyle name="Normal 3 5 30 2 4 2 4" xfId="27592" xr:uid="{AA138BB1-B6A2-49FB-B623-F103F62684B3}"/>
    <cellStyle name="Normal 3 5 30 2 4 2 5" xfId="27593" xr:uid="{7239FA45-CDE1-4DA2-96D0-FDA9C05779F4}"/>
    <cellStyle name="Normal 3 5 30 2 4 2 6" xfId="27594" xr:uid="{D7D8BB7B-D02D-4599-9627-4081174643B2}"/>
    <cellStyle name="Normal 3 5 30 2 4 2 6 2" xfId="27595" xr:uid="{1B32A402-5AAA-4A5D-A1E6-AF6358B375D9}"/>
    <cellStyle name="Normal 3 5 30 2 4 2 7" xfId="27596" xr:uid="{D6ADF0A6-B616-4B8D-AD7A-3B20B89DFA8E}"/>
    <cellStyle name="Normal 3 5 30 2 4 2 8" xfId="27597" xr:uid="{37D749DE-57B9-4A1B-A047-AB74E5FD3C66}"/>
    <cellStyle name="Normal 3 5 30 2 4 2 9" xfId="27598" xr:uid="{A1BAF4CD-89E0-405A-8D9B-1EEB35209696}"/>
    <cellStyle name="Normal 3 5 30 2 4 3" xfId="27599" xr:uid="{FC637626-6E64-4B5A-9644-50F03088F618}"/>
    <cellStyle name="Normal 3 5 30 2 4 3 2" xfId="27600" xr:uid="{7ED24E03-0512-47E0-AF8B-0EE992C9F6F1}"/>
    <cellStyle name="Normal 3 5 30 2 4 3 2 2" xfId="27601" xr:uid="{74176F78-DA46-4326-A899-52D52E8DFD72}"/>
    <cellStyle name="Normal 3 5 30 2 4 3 2 2 2" xfId="27602" xr:uid="{B5A7BAA7-D60A-4FCC-AF66-F6FC344EE1B9}"/>
    <cellStyle name="Normal 3 5 30 2 4 3 2 3" xfId="27603" xr:uid="{D182FCB6-4885-46D9-B1F6-EAC0BBFE4C76}"/>
    <cellStyle name="Normal 3 5 30 2 4 3 2 4" xfId="27604" xr:uid="{82CF10AA-F816-4646-B3E3-1F429085D7C2}"/>
    <cellStyle name="Normal 3 5 30 2 4 3 2 5" xfId="27605" xr:uid="{FA0309CE-5141-4900-A107-6D423EB334D7}"/>
    <cellStyle name="Normal 3 5 30 2 4 3 3" xfId="27606" xr:uid="{DCB86E7C-401C-4975-8C3D-59D7CF9DE50E}"/>
    <cellStyle name="Normal 3 5 30 2 4 3 3 2" xfId="27607" xr:uid="{ABFE59F8-6224-4B17-9798-3D9E85EB9FF2}"/>
    <cellStyle name="Normal 3 5 30 2 4 3 4" xfId="27608" xr:uid="{C228417B-AB5B-4B92-A2FD-3E3244EF56E9}"/>
    <cellStyle name="Normal 3 5 30 2 4 3 5" xfId="27609" xr:uid="{69A5AF02-77D7-44AD-A16C-A4F256F04995}"/>
    <cellStyle name="Normal 3 5 30 2 4 4" xfId="27610" xr:uid="{250C99ED-B2E1-47A1-B084-AA69B95741F8}"/>
    <cellStyle name="Normal 3 5 30 2 4 5" xfId="27611" xr:uid="{CA41E428-9C83-47F0-B765-A1AD34AFADC2}"/>
    <cellStyle name="Normal 3 5 30 2 4 6" xfId="27612" xr:uid="{49D7B362-884D-43FE-9C5E-93E93B093D54}"/>
    <cellStyle name="Normal 3 5 30 2 4 6 2" xfId="27613" xr:uid="{A3DD0A08-C503-4613-9C51-2FFA0697885B}"/>
    <cellStyle name="Normal 3 5 30 2 4 7" xfId="27614" xr:uid="{92E414DA-C39F-4D09-92D4-CCE2684C8C33}"/>
    <cellStyle name="Normal 3 5 30 2 4 8" xfId="27615" xr:uid="{FDD6C7BC-5892-4B85-9AD7-E65D38EE74E0}"/>
    <cellStyle name="Normal 3 5 30 2 4 9" xfId="27616" xr:uid="{0BCA26BC-C314-4A70-B213-57564F50A685}"/>
    <cellStyle name="Normal 3 5 30 2 5" xfId="27617" xr:uid="{9314D7BF-EFB6-48ED-A6FC-C8A3F8EB7893}"/>
    <cellStyle name="Normal 3 5 30 2 5 2" xfId="27618" xr:uid="{34729C77-DA6B-4FD2-A87D-312DC72A81AB}"/>
    <cellStyle name="Normal 3 5 30 2 5 3" xfId="27619" xr:uid="{BF29902B-A0AC-4B60-9AD3-28968917547F}"/>
    <cellStyle name="Normal 3 5 30 2 6" xfId="27620" xr:uid="{5913A985-AC8C-40EE-919E-2419DA3CDEA0}"/>
    <cellStyle name="Normal 3 5 30 2 6 2" xfId="27621" xr:uid="{3EF54639-EA84-4873-B50F-3779F3D4290F}"/>
    <cellStyle name="Normal 3 5 30 2 6 3" xfId="27622" xr:uid="{9C2C4D36-9BE9-44AB-AA2E-B1832C5BBBE4}"/>
    <cellStyle name="Normal 3 5 30 2 7" xfId="27623" xr:uid="{46A562EC-48BD-44D8-8BF4-69B2DD028B74}"/>
    <cellStyle name="Normal 3 5 30 2 7 2" xfId="27624" xr:uid="{C23FB93F-5A4B-4699-974F-9CC3172E30D9}"/>
    <cellStyle name="Normal 3 5 30 2 7 3" xfId="27625" xr:uid="{BA845749-D912-4A47-AFF6-C94F2BB23EAA}"/>
    <cellStyle name="Normal 3 5 30 2 8" xfId="27626" xr:uid="{F4D5639B-C5CB-40DD-AB85-7AC397B1EB09}"/>
    <cellStyle name="Normal 3 5 30 2 8 2" xfId="27627" xr:uid="{1BD68C47-BD19-4B15-917A-AD4AF1B6302A}"/>
    <cellStyle name="Normal 3 5 30 2 8 3" xfId="27628" xr:uid="{2A75488A-5E7E-4AF5-AF33-53825E5986D1}"/>
    <cellStyle name="Normal 3 5 30 2 9" xfId="27629" xr:uid="{6A6216C1-EB3B-45F8-BC4F-3C2ADB40DAA5}"/>
    <cellStyle name="Normal 3 5 30 2 9 2" xfId="27630" xr:uid="{084C3FFB-8EDD-4CD5-8640-7FDFA276A384}"/>
    <cellStyle name="Normal 3 5 30 2 9 2 2" xfId="27631" xr:uid="{9B1A9A67-C26E-4833-9177-ED732D8627E1}"/>
    <cellStyle name="Normal 3 5 30 2 9 2 2 2" xfId="27632" xr:uid="{51763969-3E29-4819-BF56-4BD044F38461}"/>
    <cellStyle name="Normal 3 5 30 2 9 2 3" xfId="27633" xr:uid="{ABD7C759-3336-404C-B511-3CFFBE233CC4}"/>
    <cellStyle name="Normal 3 5 30 2 9 2 4" xfId="27634" xr:uid="{76EEB06F-5ECB-488F-A5DB-AF1FAE72B3F3}"/>
    <cellStyle name="Normal 3 5 30 2 9 2 5" xfId="27635" xr:uid="{1B211FDC-5A76-4D8C-A16D-9EF9AC4C24A7}"/>
    <cellStyle name="Normal 3 5 30 2 9 3" xfId="27636" xr:uid="{D85CA881-677D-468A-B5E1-FCDF29A2E0BA}"/>
    <cellStyle name="Normal 3 5 30 2 9 3 2" xfId="27637" xr:uid="{C74A2216-A820-421E-B882-CFD375BB91DD}"/>
    <cellStyle name="Normal 3 5 30 2 9 4" xfId="27638" xr:uid="{9D2AE3E5-C73B-4823-8C54-B19BEAE94E7D}"/>
    <cellStyle name="Normal 3 5 30 2 9 5" xfId="27639" xr:uid="{4018570E-3F44-4B8B-B282-017D19FF6D47}"/>
    <cellStyle name="Normal 3 5 30 3" xfId="27640" xr:uid="{03CE1401-A3F2-4EA6-A379-FCB0BFE2F252}"/>
    <cellStyle name="Normal 3 5 30 3 10" xfId="27641" xr:uid="{A79E4D4E-32BC-4658-AA61-0C7D07329B1D}"/>
    <cellStyle name="Normal 3 5 30 3 11" xfId="27642" xr:uid="{17E3DB03-C3DA-47B2-A444-A9D162C0589B}"/>
    <cellStyle name="Normal 3 5 30 3 12" xfId="27643" xr:uid="{BC352AC7-1E45-45E4-868D-A1387AD8BBD3}"/>
    <cellStyle name="Normal 3 5 30 3 12 2" xfId="27644" xr:uid="{484E089D-0C5D-4B73-89A4-6E11843D1F6A}"/>
    <cellStyle name="Normal 3 5 30 3 13" xfId="27645" xr:uid="{AACD028A-C736-4EE3-A33E-0EA13C122B39}"/>
    <cellStyle name="Normal 3 5 30 3 14" xfId="27646" xr:uid="{DA01FDD0-906D-41E4-990B-54E9150B0DD7}"/>
    <cellStyle name="Normal 3 5 30 3 15" xfId="27647" xr:uid="{6836FE2C-0C9B-4D2F-B76C-7AF730B72456}"/>
    <cellStyle name="Normal 3 5 30 3 2" xfId="27648" xr:uid="{13546ECA-D2E7-4213-81C0-3F4E517E03B2}"/>
    <cellStyle name="Normal 3 5 30 3 2 2" xfId="27649" xr:uid="{06D77098-9CAF-46E8-9979-784C8CDD28BB}"/>
    <cellStyle name="Normal 3 5 30 3 2 2 2" xfId="27650" xr:uid="{F6638FA4-F320-493A-8BDA-2246C6BC84B3}"/>
    <cellStyle name="Normal 3 5 30 3 2 2 2 2" xfId="27651" xr:uid="{744BE952-CC8D-4EBC-8A74-A458FC0C8F19}"/>
    <cellStyle name="Normal 3 5 30 3 2 2 2 2 2" xfId="27652" xr:uid="{AF6180F7-C017-4E87-A14F-24C6EF177B24}"/>
    <cellStyle name="Normal 3 5 30 3 2 2 2 2 2 2" xfId="27653" xr:uid="{79810C27-391A-472D-B0D0-9D1CDCD68C49}"/>
    <cellStyle name="Normal 3 5 30 3 2 2 2 2 3" xfId="27654" xr:uid="{DF5CBC72-5F67-4C05-BCE7-4D8CCC783D60}"/>
    <cellStyle name="Normal 3 5 30 3 2 2 2 2 4" xfId="27655" xr:uid="{EFF6BC3E-6A72-48D1-9C36-4B84836D39C2}"/>
    <cellStyle name="Normal 3 5 30 3 2 2 2 2 5" xfId="27656" xr:uid="{13D76D9E-6B86-45F3-98BB-C9974E6931E0}"/>
    <cellStyle name="Normal 3 5 30 3 2 2 2 3" xfId="27657" xr:uid="{C5C61B45-2D59-4029-B08C-C58DB128C0B8}"/>
    <cellStyle name="Normal 3 5 30 3 2 2 2 3 2" xfId="27658" xr:uid="{FC984EF2-99D8-4347-9B4D-FE755FD5ADB6}"/>
    <cellStyle name="Normal 3 5 30 3 2 2 2 4" xfId="27659" xr:uid="{BBD8955C-9C15-4698-90FB-E4EC83BFDB76}"/>
    <cellStyle name="Normal 3 5 30 3 2 2 2 5" xfId="27660" xr:uid="{2E8DF3C1-72E5-41D1-9C87-08FD0CA930E8}"/>
    <cellStyle name="Normal 3 5 30 3 2 2 3" xfId="27661" xr:uid="{CB02DE90-E186-4990-AC79-962B8F2CACA4}"/>
    <cellStyle name="Normal 3 5 30 3 2 2 4" xfId="27662" xr:uid="{2542EE84-BAF5-4C0E-8256-F8F2382FF9FB}"/>
    <cellStyle name="Normal 3 5 30 3 2 2 5" xfId="27663" xr:uid="{E058B725-E643-461E-A0C1-81CC2C0CE799}"/>
    <cellStyle name="Normal 3 5 30 3 2 2 6" xfId="27664" xr:uid="{EA59DCE5-C892-4F4C-BD96-E664DF558029}"/>
    <cellStyle name="Normal 3 5 30 3 2 2 6 2" xfId="27665" xr:uid="{1A5AE979-B9AC-4187-9602-9AC61968B1BC}"/>
    <cellStyle name="Normal 3 5 30 3 2 2 7" xfId="27666" xr:uid="{3CFCDF30-73AC-4D02-8193-C77813DA5788}"/>
    <cellStyle name="Normal 3 5 30 3 2 2 8" xfId="27667" xr:uid="{11B57DB7-B1B7-49CF-80C9-479E41A6FEB4}"/>
    <cellStyle name="Normal 3 5 30 3 2 2 9" xfId="27668" xr:uid="{555CDD2D-7495-42C9-B332-CBA6A7311BA5}"/>
    <cellStyle name="Normal 3 5 30 3 2 3" xfId="27669" xr:uid="{63752D74-505B-4502-B381-2F9A4011BFE0}"/>
    <cellStyle name="Normal 3 5 30 3 2 3 2" xfId="27670" xr:uid="{2C67E29B-653E-4C00-8188-CD075B125849}"/>
    <cellStyle name="Normal 3 5 30 3 2 3 2 2" xfId="27671" xr:uid="{CBCE6B2F-136D-4EE9-92AA-C500A6AA671A}"/>
    <cellStyle name="Normal 3 5 30 3 2 3 2 2 2" xfId="27672" xr:uid="{A36C464A-756D-437A-A7C3-4AE2619CD72B}"/>
    <cellStyle name="Normal 3 5 30 3 2 3 2 3" xfId="27673" xr:uid="{F73A573F-5646-400F-9E78-9DB3739AC0B9}"/>
    <cellStyle name="Normal 3 5 30 3 2 3 2 4" xfId="27674" xr:uid="{FB930E90-6101-48F4-ACBD-6996DFE50407}"/>
    <cellStyle name="Normal 3 5 30 3 2 3 2 5" xfId="27675" xr:uid="{505CE0FD-E563-4ECF-82FA-1A4C83A9970A}"/>
    <cellStyle name="Normal 3 5 30 3 2 3 3" xfId="27676" xr:uid="{3AF161C3-BFBA-4CDB-B0D2-CF3064AFB9C4}"/>
    <cellStyle name="Normal 3 5 30 3 2 3 3 2" xfId="27677" xr:uid="{58690795-C0A8-44E3-9A0E-1EC5E20995AE}"/>
    <cellStyle name="Normal 3 5 30 3 2 3 4" xfId="27678" xr:uid="{E831E455-9D32-4383-9C36-EB63BC299887}"/>
    <cellStyle name="Normal 3 5 30 3 2 3 5" xfId="27679" xr:uid="{09C96BA0-908D-4EE1-BB62-946C289C4512}"/>
    <cellStyle name="Normal 3 5 30 3 2 4" xfId="27680" xr:uid="{CC1AE45D-C2D3-4195-B061-E800B0DE166A}"/>
    <cellStyle name="Normal 3 5 30 3 2 5" xfId="27681" xr:uid="{116582CC-2C4A-4125-B3C5-3989910D9EA1}"/>
    <cellStyle name="Normal 3 5 30 3 2 6" xfId="27682" xr:uid="{8971BC01-9AC1-433E-BF16-0C769C412C13}"/>
    <cellStyle name="Normal 3 5 30 3 2 6 2" xfId="27683" xr:uid="{BD69A4FB-C373-4D83-83D6-868605B30608}"/>
    <cellStyle name="Normal 3 5 30 3 2 7" xfId="27684" xr:uid="{0916E584-9B09-48CD-B9A6-3F46FD4BF53E}"/>
    <cellStyle name="Normal 3 5 30 3 2 8" xfId="27685" xr:uid="{8EAEEC7E-7B7E-4382-8035-9A118DBF0066}"/>
    <cellStyle name="Normal 3 5 30 3 2 9" xfId="27686" xr:uid="{0E00DB99-5B05-420D-9928-FB2CD30A7775}"/>
    <cellStyle name="Normal 3 5 30 3 3" xfId="27687" xr:uid="{DF1F0F2A-6481-4387-A291-8CCB39794314}"/>
    <cellStyle name="Normal 3 5 30 3 3 2" xfId="27688" xr:uid="{1EC4AB91-DF37-4193-9B40-3E8340FAC62C}"/>
    <cellStyle name="Normal 3 5 30 3 3 3" xfId="27689" xr:uid="{2C818C74-ECFE-4090-91B8-25D2CD9AC757}"/>
    <cellStyle name="Normal 3 5 30 3 4" xfId="27690" xr:uid="{2584B980-80A1-4856-9AD2-6D3479EE0825}"/>
    <cellStyle name="Normal 3 5 30 3 4 2" xfId="27691" xr:uid="{259B8DB1-04C5-4B72-9303-64555180E413}"/>
    <cellStyle name="Normal 3 5 30 3 4 3" xfId="27692" xr:uid="{7DA5B1CD-DA63-4B22-B249-B16FBD92B116}"/>
    <cellStyle name="Normal 3 5 30 3 5" xfId="27693" xr:uid="{EB634BC0-2893-4F8A-BB2B-EA1B7374B938}"/>
    <cellStyle name="Normal 3 5 30 3 5 2" xfId="27694" xr:uid="{8D0A446E-27FD-49AC-8BA2-DCA51D2AD184}"/>
    <cellStyle name="Normal 3 5 30 3 5 3" xfId="27695" xr:uid="{EF34C194-E01A-439C-A4FE-CAB61C28C5F3}"/>
    <cellStyle name="Normal 3 5 30 3 6" xfId="27696" xr:uid="{B27D2467-4CB4-44C0-B0C6-D82910822CEA}"/>
    <cellStyle name="Normal 3 5 30 3 6 2" xfId="27697" xr:uid="{356E79E5-653C-4028-AD2E-D45D66F2BFA1}"/>
    <cellStyle name="Normal 3 5 30 3 6 3" xfId="27698" xr:uid="{D023881C-0DFA-4D28-A6D0-DAF268A3FFE4}"/>
    <cellStyle name="Normal 3 5 30 3 7" xfId="27699" xr:uid="{92953E9A-CB02-4436-A8B5-77CAA47489D8}"/>
    <cellStyle name="Normal 3 5 30 3 7 2" xfId="27700" xr:uid="{48183BDB-F90F-49B6-99B7-D734860D5F47}"/>
    <cellStyle name="Normal 3 5 30 3 7 3" xfId="27701" xr:uid="{79C41534-3BA1-4A88-9BBD-64A8EF952CAA}"/>
    <cellStyle name="Normal 3 5 30 3 8" xfId="27702" xr:uid="{F8B91D23-209F-4348-BCE8-7EEA97459A3A}"/>
    <cellStyle name="Normal 3 5 30 3 8 2" xfId="27703" xr:uid="{702D7B70-A061-48F6-8142-F9D1C1C1FED8}"/>
    <cellStyle name="Normal 3 5 30 3 8 2 2" xfId="27704" xr:uid="{E1DB4180-B529-4F82-AEAF-B865E07BABA6}"/>
    <cellStyle name="Normal 3 5 30 3 8 2 2 2" xfId="27705" xr:uid="{CD47FB80-BE54-4709-96F0-51A399EA7BA8}"/>
    <cellStyle name="Normal 3 5 30 3 8 2 3" xfId="27706" xr:uid="{637D8D11-6CCB-4D40-A810-A524E725EA31}"/>
    <cellStyle name="Normal 3 5 30 3 8 2 4" xfId="27707" xr:uid="{66FA8FD3-C70F-4BB5-BDD4-D204593414B0}"/>
    <cellStyle name="Normal 3 5 30 3 8 2 5" xfId="27708" xr:uid="{EFB332FE-BA4D-4965-B8CA-D0631A432A74}"/>
    <cellStyle name="Normal 3 5 30 3 8 3" xfId="27709" xr:uid="{D5A0C109-988F-42AD-8C38-01FE794267ED}"/>
    <cellStyle name="Normal 3 5 30 3 8 3 2" xfId="27710" xr:uid="{96322C21-9832-42F3-9193-F37323931C52}"/>
    <cellStyle name="Normal 3 5 30 3 8 4" xfId="27711" xr:uid="{F94FEF92-73EA-46C9-B9E9-6E8BC1233BAD}"/>
    <cellStyle name="Normal 3 5 30 3 8 5" xfId="27712" xr:uid="{FB650105-A347-4D8F-85EE-4AFEB9DDCEEF}"/>
    <cellStyle name="Normal 3 5 30 3 9" xfId="27713" xr:uid="{3CFAFF02-B766-438C-994C-F953943CCB86}"/>
    <cellStyle name="Normal 3 5 30 4" xfId="27714" xr:uid="{7F603BB4-5907-47B9-A64D-0D673C8E8BF6}"/>
    <cellStyle name="Normal 3 5 30 4 2" xfId="27715" xr:uid="{E9160B5A-D492-431F-9247-143667BDDC28}"/>
    <cellStyle name="Normal 3 5 30 4 2 2" xfId="27716" xr:uid="{B8C1A73F-0ADD-474D-97AB-65F073A4C0FC}"/>
    <cellStyle name="Normal 3 5 30 4 2 2 2" xfId="27717" xr:uid="{847CE704-6C23-4408-B656-444307EAF111}"/>
    <cellStyle name="Normal 3 5 30 4 2 2 2 2" xfId="27718" xr:uid="{7C53717A-3E64-4607-BC42-903134302BD6}"/>
    <cellStyle name="Normal 3 5 30 4 2 2 2 2 2" xfId="27719" xr:uid="{E2CF640C-1BF3-4431-9AC1-8B07EC52AF27}"/>
    <cellStyle name="Normal 3 5 30 4 2 2 2 3" xfId="27720" xr:uid="{1DD15744-AF50-45DB-B49B-26D8AB7A49B2}"/>
    <cellStyle name="Normal 3 5 30 4 2 2 2 4" xfId="27721" xr:uid="{61372116-4A2A-49F8-A74E-573BC16E4C5A}"/>
    <cellStyle name="Normal 3 5 30 4 2 2 2 5" xfId="27722" xr:uid="{0982514B-59C5-4872-BA32-9B6B4383106A}"/>
    <cellStyle name="Normal 3 5 30 4 2 2 3" xfId="27723" xr:uid="{9EA56373-6844-476B-81C8-05783E869931}"/>
    <cellStyle name="Normal 3 5 30 4 2 2 3 2" xfId="27724" xr:uid="{279C2A54-EE33-4CF1-828F-5508224F2800}"/>
    <cellStyle name="Normal 3 5 30 4 2 2 4" xfId="27725" xr:uid="{BA8AEDF4-83DC-49BC-AC58-CCCE512ED9EB}"/>
    <cellStyle name="Normal 3 5 30 4 2 2 5" xfId="27726" xr:uid="{5A4FE99A-6C4A-408E-B4CC-A5585ADB6867}"/>
    <cellStyle name="Normal 3 5 30 4 2 3" xfId="27727" xr:uid="{3C96FE17-1F1B-4998-B6A0-DE30677D84D7}"/>
    <cellStyle name="Normal 3 5 30 4 2 4" xfId="27728" xr:uid="{ED7EFB4A-A0C6-45FB-B0A0-459299968B3E}"/>
    <cellStyle name="Normal 3 5 30 4 2 5" xfId="27729" xr:uid="{98061ABB-A842-445B-B37C-439C382F9C3A}"/>
    <cellStyle name="Normal 3 5 30 4 2 6" xfId="27730" xr:uid="{BDF20AB4-DBCC-4002-B03E-255A49E49104}"/>
    <cellStyle name="Normal 3 5 30 4 2 6 2" xfId="27731" xr:uid="{B7E01DC4-B2C4-43EE-86C2-4D702283D7E2}"/>
    <cellStyle name="Normal 3 5 30 4 2 7" xfId="27732" xr:uid="{F945BF7C-B644-457E-857A-9E7283BF8518}"/>
    <cellStyle name="Normal 3 5 30 4 2 8" xfId="27733" xr:uid="{50FAB32F-63A3-4D06-BD2D-BA94B3DD4E7A}"/>
    <cellStyle name="Normal 3 5 30 4 2 9" xfId="27734" xr:uid="{4D1ABC0A-219B-48EF-8445-84C993B90675}"/>
    <cellStyle name="Normal 3 5 30 4 3" xfId="27735" xr:uid="{1731CC3E-8895-444C-BB1D-4017B4050B9A}"/>
    <cellStyle name="Normal 3 5 30 4 3 2" xfId="27736" xr:uid="{4A8DCFDE-24D2-4ED2-8327-8F8F0A4EF5C8}"/>
    <cellStyle name="Normal 3 5 30 4 3 2 2" xfId="27737" xr:uid="{50FD80A1-2A2F-470B-ABCB-DEC67612399E}"/>
    <cellStyle name="Normal 3 5 30 4 3 2 2 2" xfId="27738" xr:uid="{DE8DEF37-AFD4-4666-9A28-DA2EB246F319}"/>
    <cellStyle name="Normal 3 5 30 4 3 2 3" xfId="27739" xr:uid="{C0C9CFEB-F7E7-42D2-9441-3BA0498DE20D}"/>
    <cellStyle name="Normal 3 5 30 4 3 2 4" xfId="27740" xr:uid="{7123E74D-6DD6-4138-9FBA-9999F0D7B380}"/>
    <cellStyle name="Normal 3 5 30 4 3 2 5" xfId="27741" xr:uid="{25F373B4-F426-4829-BEB3-B9388E2DBD6C}"/>
    <cellStyle name="Normal 3 5 30 4 3 3" xfId="27742" xr:uid="{6D641A78-0107-4C69-BFFB-FA9FA23F713E}"/>
    <cellStyle name="Normal 3 5 30 4 3 3 2" xfId="27743" xr:uid="{93254BE9-484D-4602-A999-C493168E81B4}"/>
    <cellStyle name="Normal 3 5 30 4 3 4" xfId="27744" xr:uid="{FBBDF30B-F444-4C40-B2C0-398C320BE4CD}"/>
    <cellStyle name="Normal 3 5 30 4 3 5" xfId="27745" xr:uid="{847D49BC-AE0C-4BA8-B58D-D250E4589C7C}"/>
    <cellStyle name="Normal 3 5 30 4 4" xfId="27746" xr:uid="{72850881-916D-4CA2-9D76-D0794D48AB73}"/>
    <cellStyle name="Normal 3 5 30 4 5" xfId="27747" xr:uid="{2F3316CA-1247-42D4-A26A-0A7A824FC683}"/>
    <cellStyle name="Normal 3 5 30 4 6" xfId="27748" xr:uid="{38B44967-34A8-4EC2-B145-F66C4ED55A61}"/>
    <cellStyle name="Normal 3 5 30 4 6 2" xfId="27749" xr:uid="{36FFA4FA-DCBB-466A-B49D-94DF99FF0120}"/>
    <cellStyle name="Normal 3 5 30 4 7" xfId="27750" xr:uid="{668B2761-780D-4277-A9AA-A0A00E60AEA2}"/>
    <cellStyle name="Normal 3 5 30 4 8" xfId="27751" xr:uid="{5CDE09E3-F481-491F-8961-C87F7733D468}"/>
    <cellStyle name="Normal 3 5 30 4 9" xfId="27752" xr:uid="{3162DE25-EB43-47D9-89E1-3FA3BFBAB178}"/>
    <cellStyle name="Normal 3 5 30 5" xfId="27753" xr:uid="{F48006D2-3FED-4385-9220-439A832BA068}"/>
    <cellStyle name="Normal 3 5 30 6" xfId="27754" xr:uid="{EDB93B78-92A3-43C3-B0EB-914861E2AB74}"/>
    <cellStyle name="Normal 3 5 30 7" xfId="27755" xr:uid="{5FF81FCD-B59F-4618-9960-5D2D6A8253DA}"/>
    <cellStyle name="Normal 3 5 30 8" xfId="27756" xr:uid="{6620C536-1198-4F01-AF4C-F37D9ADFA28D}"/>
    <cellStyle name="Normal 3 5 30 9" xfId="27757" xr:uid="{B21FFBAF-3FCA-4A8A-BD5E-7440D2C95228}"/>
    <cellStyle name="Normal 3 5 30 9 2" xfId="27758" xr:uid="{AE9351B0-A224-4A00-8A79-17F631A1438B}"/>
    <cellStyle name="Normal 3 5 30 9 2 2" xfId="27759" xr:uid="{B0959493-CE15-4224-8B96-F0E1A3EC15EF}"/>
    <cellStyle name="Normal 3 5 30 9 2 2 2" xfId="27760" xr:uid="{A646063B-F21D-49E0-BE77-0910A9874855}"/>
    <cellStyle name="Normal 3 5 30 9 2 3" xfId="27761" xr:uid="{0521F1AD-F61E-40CB-ABB3-7831A5719670}"/>
    <cellStyle name="Normal 3 5 30 9 2 4" xfId="27762" xr:uid="{9B10D49A-1736-466A-BCFD-5CC95111E214}"/>
    <cellStyle name="Normal 3 5 30 9 2 5" xfId="27763" xr:uid="{2804F4F4-297C-4464-89A3-3C9CAAFCDDBF}"/>
    <cellStyle name="Normal 3 5 30 9 3" xfId="27764" xr:uid="{9CD21F30-6EC4-4878-98B1-B4512801335A}"/>
    <cellStyle name="Normal 3 5 30 9 3 2" xfId="27765" xr:uid="{033D5FB7-C7A2-40BC-A98E-5EF256D62756}"/>
    <cellStyle name="Normal 3 5 30 9 4" xfId="27766" xr:uid="{DBC0A785-7346-48AD-98AA-F496CB418954}"/>
    <cellStyle name="Normal 3 5 30 9 5" xfId="27767" xr:uid="{89832090-00E0-4202-8227-D4CD7CCD1835}"/>
    <cellStyle name="Normal 3 5 31" xfId="27768" xr:uid="{AE559988-1722-4189-98C6-979559693BF2}"/>
    <cellStyle name="Normal 3 5 31 10" xfId="27769" xr:uid="{2AB6894C-14EB-43AC-A219-56DCFFD55C6A}"/>
    <cellStyle name="Normal 3 5 31 11" xfId="27770" xr:uid="{1B6BFCD9-2273-4989-910C-EAE508D2064D}"/>
    <cellStyle name="Normal 3 5 31 12" xfId="27771" xr:uid="{C832B5C7-713A-4C9E-B9BC-E2D1549EC05B}"/>
    <cellStyle name="Normal 3 5 31 12 2" xfId="27772" xr:uid="{781CA116-8E0C-4A66-A31E-36A815389C0F}"/>
    <cellStyle name="Normal 3 5 31 13" xfId="27773" xr:uid="{97B33EBE-0F6E-4983-BD20-9BD1AB6092A0}"/>
    <cellStyle name="Normal 3 5 31 14" xfId="27774" xr:uid="{A1434F0C-92DD-4E7F-8288-7F0145850A12}"/>
    <cellStyle name="Normal 3 5 31 15" xfId="27775" xr:uid="{C9247341-6BDC-4C1F-A31A-DDA5619B6930}"/>
    <cellStyle name="Normal 3 5 31 2" xfId="27776" xr:uid="{0DF05A0B-D5ED-4363-9081-919310B6508F}"/>
    <cellStyle name="Normal 3 5 31 2 2" xfId="27777" xr:uid="{A7C24E3E-FC9F-425D-8B75-43FA8CFD15EA}"/>
    <cellStyle name="Normal 3 5 31 2 2 2" xfId="27778" xr:uid="{ABF19E39-3BBE-40E1-B415-990527AEE906}"/>
    <cellStyle name="Normal 3 5 31 2 2 2 2" xfId="27779" xr:uid="{C3F6B94A-4097-4BAC-8D4E-4352D5C93758}"/>
    <cellStyle name="Normal 3 5 31 2 2 2 2 2" xfId="27780" xr:uid="{1A338257-6589-4F92-865E-68BBC166964D}"/>
    <cellStyle name="Normal 3 5 31 2 2 2 2 2 2" xfId="27781" xr:uid="{F026534B-5121-43F5-8B97-A0029F8108B2}"/>
    <cellStyle name="Normal 3 5 31 2 2 2 2 3" xfId="27782" xr:uid="{15D04227-AF28-4E20-BA89-5E46A2A42525}"/>
    <cellStyle name="Normal 3 5 31 2 2 2 2 4" xfId="27783" xr:uid="{F7B9AE94-E889-4ED0-80A2-8533FD39224F}"/>
    <cellStyle name="Normal 3 5 31 2 2 2 2 5" xfId="27784" xr:uid="{C2B16B15-D659-41AF-9138-A7A52DDDC47F}"/>
    <cellStyle name="Normal 3 5 31 2 2 2 3" xfId="27785" xr:uid="{72E2B777-4763-4B5F-A6AB-DFC79E1F18EC}"/>
    <cellStyle name="Normal 3 5 31 2 2 2 3 2" xfId="27786" xr:uid="{B2275AC4-6B25-4CFE-87CF-3932010D6609}"/>
    <cellStyle name="Normal 3 5 31 2 2 2 4" xfId="27787" xr:uid="{5911661E-467A-4DE1-95B7-E7FA79809073}"/>
    <cellStyle name="Normal 3 5 31 2 2 2 5" xfId="27788" xr:uid="{EC8EE403-8749-449B-9A25-6F0D78F34012}"/>
    <cellStyle name="Normal 3 5 31 2 2 3" xfId="27789" xr:uid="{9D48E3E7-A271-4290-BE89-81F8160490E3}"/>
    <cellStyle name="Normal 3 5 31 2 2 4" xfId="27790" xr:uid="{1E577028-3308-49E6-B4AA-D05B3E9C4691}"/>
    <cellStyle name="Normal 3 5 31 2 2 5" xfId="27791" xr:uid="{632344D5-0133-4844-9F96-1A9BBE290C8F}"/>
    <cellStyle name="Normal 3 5 31 2 2 6" xfId="27792" xr:uid="{60BDB7A5-5927-4564-A9DD-D6960C5F56B1}"/>
    <cellStyle name="Normal 3 5 31 2 2 6 2" xfId="27793" xr:uid="{0B57D5CF-9674-4715-B93B-F2ABBBBE597E}"/>
    <cellStyle name="Normal 3 5 31 2 2 7" xfId="27794" xr:uid="{8969C2C4-9AE1-41F6-9DFE-F74ED4BACE25}"/>
    <cellStyle name="Normal 3 5 31 2 2 8" xfId="27795" xr:uid="{E73DDA16-F6A9-4701-A294-870EA793414D}"/>
    <cellStyle name="Normal 3 5 31 2 2 9" xfId="27796" xr:uid="{77F4C9EF-E9D1-433F-8AFD-753B36B98A78}"/>
    <cellStyle name="Normal 3 5 31 2 3" xfId="27797" xr:uid="{FB499C8C-9847-4BF2-91E4-02B078495C2E}"/>
    <cellStyle name="Normal 3 5 31 2 3 2" xfId="27798" xr:uid="{B67A790B-B150-4622-B0A3-706B72007B4B}"/>
    <cellStyle name="Normal 3 5 31 2 3 2 2" xfId="27799" xr:uid="{6623204F-BA49-4C66-8943-F38951140660}"/>
    <cellStyle name="Normal 3 5 31 2 3 2 2 2" xfId="27800" xr:uid="{390BCC78-556D-45DE-BEC4-C30A4ACC80F2}"/>
    <cellStyle name="Normal 3 5 31 2 3 2 3" xfId="27801" xr:uid="{8EE3BA97-A90C-4D20-9967-4CC7B7A6C6AD}"/>
    <cellStyle name="Normal 3 5 31 2 3 2 4" xfId="27802" xr:uid="{ED0ADFD1-1A6E-451F-B4DE-A0C5C59FA26C}"/>
    <cellStyle name="Normal 3 5 31 2 3 2 5" xfId="27803" xr:uid="{4F73BB5C-374A-4815-B158-61746121CC14}"/>
    <cellStyle name="Normal 3 5 31 2 3 3" xfId="27804" xr:uid="{469B5061-7688-4E8A-B483-922BC852FE15}"/>
    <cellStyle name="Normal 3 5 31 2 3 3 2" xfId="27805" xr:uid="{3BEA3017-8204-4566-BE2E-BB60DD92D660}"/>
    <cellStyle name="Normal 3 5 31 2 3 4" xfId="27806" xr:uid="{D8DD3EF6-E934-49FE-93E9-62C1550CA3E6}"/>
    <cellStyle name="Normal 3 5 31 2 3 5" xfId="27807" xr:uid="{5AAA6FC7-0F20-4DC4-A34D-A25FD8234D80}"/>
    <cellStyle name="Normal 3 5 31 2 4" xfId="27808" xr:uid="{8653D32E-30E3-4951-B2E8-428E4B4F8155}"/>
    <cellStyle name="Normal 3 5 31 2 5" xfId="27809" xr:uid="{0BDDCA17-BCFE-4A78-BAAA-9D6C8BBBA97E}"/>
    <cellStyle name="Normal 3 5 31 2 6" xfId="27810" xr:uid="{AA7E6A71-D28E-4104-B613-F90377DAA7AB}"/>
    <cellStyle name="Normal 3 5 31 2 6 2" xfId="27811" xr:uid="{2EE74078-7284-469A-B0E0-D09FF7240194}"/>
    <cellStyle name="Normal 3 5 31 2 7" xfId="27812" xr:uid="{E157C02A-7B7D-4925-A948-D8C9859C343A}"/>
    <cellStyle name="Normal 3 5 31 2 8" xfId="27813" xr:uid="{6CE11775-3B50-44CB-A6E3-E71EAEA0C668}"/>
    <cellStyle name="Normal 3 5 31 2 9" xfId="27814" xr:uid="{A9AB167A-2AF7-45B6-93AC-991BE446667A}"/>
    <cellStyle name="Normal 3 5 31 3" xfId="27815" xr:uid="{65C9F97F-1DF5-421B-91D5-87AE09AF0F2A}"/>
    <cellStyle name="Normal 3 5 31 4" xfId="27816" xr:uid="{19848D4B-E3EB-4915-ADA7-13481C1FFE3C}"/>
    <cellStyle name="Normal 3 5 31 5" xfId="27817" xr:uid="{81476EEC-CF36-47C7-9329-FE488A79E680}"/>
    <cellStyle name="Normal 3 5 31 6" xfId="27818" xr:uid="{F8DE6D9C-1460-4DD6-9BA1-40A8C9F1EDF7}"/>
    <cellStyle name="Normal 3 5 31 7" xfId="27819" xr:uid="{2EA0678C-9021-4B0F-84B3-988241979E3F}"/>
    <cellStyle name="Normal 3 5 31 8" xfId="27820" xr:uid="{92483203-03A8-4DEF-B8E7-4F98FDC2145E}"/>
    <cellStyle name="Normal 3 5 31 8 2" xfId="27821" xr:uid="{75B59859-BDC9-4617-AC1E-571FC0AC3FBA}"/>
    <cellStyle name="Normal 3 5 31 8 2 2" xfId="27822" xr:uid="{6A51A5FD-6A44-48B2-BF64-D3886E2F7C65}"/>
    <cellStyle name="Normal 3 5 31 8 2 2 2" xfId="27823" xr:uid="{D99EF99D-77E9-422B-A722-9C690F3F5B9A}"/>
    <cellStyle name="Normal 3 5 31 8 2 3" xfId="27824" xr:uid="{A2E4426F-0368-4D2A-BA05-6D61DF0E39BA}"/>
    <cellStyle name="Normal 3 5 31 8 2 4" xfId="27825" xr:uid="{DDC6DE62-9519-4840-B62A-5779E36AFD80}"/>
    <cellStyle name="Normal 3 5 31 8 2 5" xfId="27826" xr:uid="{D70F29E7-F610-439E-86B7-1FD1419AFA7F}"/>
    <cellStyle name="Normal 3 5 31 8 3" xfId="27827" xr:uid="{AAF795A5-B985-4871-9D42-D6EB508C3084}"/>
    <cellStyle name="Normal 3 5 31 8 3 2" xfId="27828" xr:uid="{4F71AC12-DD56-49BD-BEBE-4BBCB3A16064}"/>
    <cellStyle name="Normal 3 5 31 8 4" xfId="27829" xr:uid="{3D40788E-33F9-4458-B5B7-BD1B9A59275E}"/>
    <cellStyle name="Normal 3 5 31 8 5" xfId="27830" xr:uid="{9D8A615B-718F-481A-B637-8B03EB320A7F}"/>
    <cellStyle name="Normal 3 5 31 9" xfId="27831" xr:uid="{8B6AB02F-D0C4-4C9F-9C48-04E0EC4DEE81}"/>
    <cellStyle name="Normal 3 5 32" xfId="27832" xr:uid="{A770419C-ACA9-460F-9C1A-11247213AD0D}"/>
    <cellStyle name="Normal 3 5 33" xfId="27833" xr:uid="{2B6A8218-3504-493F-B8C7-88DFB92D188D}"/>
    <cellStyle name="Normal 3 5 33 2" xfId="27834" xr:uid="{D8875073-3573-4A38-9EEF-3880C50558F7}"/>
    <cellStyle name="Normal 3 5 33 2 2" xfId="27835" xr:uid="{A6400910-ECB4-4369-B8D4-8E3BDAA52638}"/>
    <cellStyle name="Normal 3 5 33 2 2 2" xfId="27836" xr:uid="{C969F083-A2BE-4404-A0F7-7D9A3590447B}"/>
    <cellStyle name="Normal 3 5 33 2 2 2 2" xfId="27837" xr:uid="{D94DCC5E-2247-469A-88E4-17B39A74E80B}"/>
    <cellStyle name="Normal 3 5 33 2 2 2 2 2" xfId="27838" xr:uid="{8D464985-D5D8-4C9E-8284-092767BCF7EF}"/>
    <cellStyle name="Normal 3 5 33 2 2 2 3" xfId="27839" xr:uid="{3A0FC48A-C151-4B98-AF69-B7EB1EB9BB83}"/>
    <cellStyle name="Normal 3 5 33 2 2 2 4" xfId="27840" xr:uid="{77E917C7-6EFF-4BFD-8B02-77F1671E082F}"/>
    <cellStyle name="Normal 3 5 33 2 2 2 5" xfId="27841" xr:uid="{AA85C937-E056-4427-AB32-129DA53A8DBF}"/>
    <cellStyle name="Normal 3 5 33 2 2 3" xfId="27842" xr:uid="{47A4C69B-9E51-4395-A59C-B62FA9B5A598}"/>
    <cellStyle name="Normal 3 5 33 2 2 3 2" xfId="27843" xr:uid="{3669947B-558C-4A39-AEDF-6F73F85D843B}"/>
    <cellStyle name="Normal 3 5 33 2 2 4" xfId="27844" xr:uid="{78E0DAA1-82E4-4DB3-B981-15F44CC76611}"/>
    <cellStyle name="Normal 3 5 33 2 2 5" xfId="27845" xr:uid="{673C43C2-D2B7-48E5-B368-819558DA0EE4}"/>
    <cellStyle name="Normal 3 5 33 2 3" xfId="27846" xr:uid="{E43B606F-6956-4E9B-AD1F-ED6337E6FBC0}"/>
    <cellStyle name="Normal 3 5 33 2 4" xfId="27847" xr:uid="{E2F9F07B-D6D2-4FBC-A07E-52C71EDB9E6A}"/>
    <cellStyle name="Normal 3 5 33 2 5" xfId="27848" xr:uid="{EA1190CB-091B-46D9-A5B7-310BBFEBABA3}"/>
    <cellStyle name="Normal 3 5 33 2 6" xfId="27849" xr:uid="{9D208F9B-8650-464E-A9D0-6A80D8AEB0B3}"/>
    <cellStyle name="Normal 3 5 33 2 6 2" xfId="27850" xr:uid="{9EC42412-DBBC-437B-89D5-C75334DEB492}"/>
    <cellStyle name="Normal 3 5 33 2 7" xfId="27851" xr:uid="{4BB23488-9309-4995-A023-1C8F5C682185}"/>
    <cellStyle name="Normal 3 5 33 2 8" xfId="27852" xr:uid="{B3DD635F-5895-46F8-80A8-0A6B53837296}"/>
    <cellStyle name="Normal 3 5 33 2 9" xfId="27853" xr:uid="{97F6FF62-36D0-441B-BE81-7110B275A2FB}"/>
    <cellStyle name="Normal 3 5 33 3" xfId="27854" xr:uid="{455976C7-37B0-43EC-B364-DD2DB1029632}"/>
    <cellStyle name="Normal 3 5 33 3 2" xfId="27855" xr:uid="{9289980E-45A7-4CDC-AB56-3692FDE216BD}"/>
    <cellStyle name="Normal 3 5 33 3 2 2" xfId="27856" xr:uid="{4D2F7E3E-81C5-4EF3-B637-C3B86DE9637B}"/>
    <cellStyle name="Normal 3 5 33 3 2 2 2" xfId="27857" xr:uid="{09BF9E09-5423-4194-860F-3312310A7305}"/>
    <cellStyle name="Normal 3 5 33 3 2 3" xfId="27858" xr:uid="{51C1B75D-F978-46B0-9332-2219483DB0C2}"/>
    <cellStyle name="Normal 3 5 33 3 2 4" xfId="27859" xr:uid="{B1A94E9B-DB27-4F92-B79E-31919A2D42C5}"/>
    <cellStyle name="Normal 3 5 33 3 2 5" xfId="27860" xr:uid="{90624BDA-6FE1-4461-A95B-024CF7B3A085}"/>
    <cellStyle name="Normal 3 5 33 3 3" xfId="27861" xr:uid="{A04A59EE-54F4-470C-8130-6E152BCAAB4E}"/>
    <cellStyle name="Normal 3 5 33 3 3 2" xfId="27862" xr:uid="{F93D1FAF-36DE-4382-B852-9E34771A14CB}"/>
    <cellStyle name="Normal 3 5 33 3 4" xfId="27863" xr:uid="{DE83EBD5-24E3-49F4-9B41-922BFA48DA43}"/>
    <cellStyle name="Normal 3 5 33 3 5" xfId="27864" xr:uid="{AAEDDAA9-0F67-4038-BD52-5BF332D12C22}"/>
    <cellStyle name="Normal 3 5 33 4" xfId="27865" xr:uid="{4752BFB9-A495-47C1-AAD4-0933B1A14B9B}"/>
    <cellStyle name="Normal 3 5 33 5" xfId="27866" xr:uid="{CE60CAD0-9525-4574-B03D-F713F0382B5B}"/>
    <cellStyle name="Normal 3 5 33 6" xfId="27867" xr:uid="{0B7224D5-08B0-46C7-A159-CD1890EA1777}"/>
    <cellStyle name="Normal 3 5 33 6 2" xfId="27868" xr:uid="{AF10FAC4-0072-472E-A2C7-7AD2E1EC05E6}"/>
    <cellStyle name="Normal 3 5 33 7" xfId="27869" xr:uid="{F7921A94-2560-403E-9958-B5C1B06F29E3}"/>
    <cellStyle name="Normal 3 5 33 8" xfId="27870" xr:uid="{7DBE6F3F-4EC8-4B41-9EF9-7DE0E8264222}"/>
    <cellStyle name="Normal 3 5 33 9" xfId="27871" xr:uid="{D18638DB-FCC4-4F07-874F-3972C0049734}"/>
    <cellStyle name="Normal 3 5 34" xfId="27872" xr:uid="{CB41583C-8758-479B-9832-13D86B751EC0}"/>
    <cellStyle name="Normal 3 5 34 2" xfId="27873" xr:uid="{435B2FA4-5018-4D7A-9B18-05D102316A3E}"/>
    <cellStyle name="Normal 3 5 34 3" xfId="27874" xr:uid="{28AB6490-8970-46F1-9230-77A48D60024E}"/>
    <cellStyle name="Normal 3 5 35" xfId="27875" xr:uid="{E27AF947-8A60-421D-B8ED-91AF5039AEBA}"/>
    <cellStyle name="Normal 3 5 35 2" xfId="27876" xr:uid="{AC534281-89FF-44BB-907D-486C7B86B923}"/>
    <cellStyle name="Normal 3 5 35 3" xfId="27877" xr:uid="{BFD6A186-EE6B-44D3-8AAE-394F7CF5A55B}"/>
    <cellStyle name="Normal 3 5 36" xfId="27878" xr:uid="{2B62EA91-9E6B-496E-A2F3-C1FBCF3546EF}"/>
    <cellStyle name="Normal 3 5 36 2" xfId="27879" xr:uid="{10975B5C-F64A-4A7A-A871-DB734BE5D1D4}"/>
    <cellStyle name="Normal 3 5 36 3" xfId="27880" xr:uid="{57B1B3D2-95B7-4166-830C-E400D7685567}"/>
    <cellStyle name="Normal 3 5 37" xfId="27881" xr:uid="{03C6A578-777B-44CF-B567-00BB4E633484}"/>
    <cellStyle name="Normal 3 5 37 2" xfId="27882" xr:uid="{80C45805-89FF-4123-985E-C0114E46E818}"/>
    <cellStyle name="Normal 3 5 37 3" xfId="27883" xr:uid="{8BF6492B-4B74-4FBC-9471-27A90E266837}"/>
    <cellStyle name="Normal 3 5 38" xfId="27884" xr:uid="{8B8D7890-5E92-496A-BD2B-6E0A8584DD5B}"/>
    <cellStyle name="Normal 3 5 38 2" xfId="27885" xr:uid="{AA7839BB-DC26-4327-A35E-81BC630A9E6B}"/>
    <cellStyle name="Normal 3 5 38 2 2" xfId="27886" xr:uid="{729051B3-2B57-47AA-A52D-57B28F50E574}"/>
    <cellStyle name="Normal 3 5 38 2 2 2" xfId="27887" xr:uid="{3720ED3D-4C59-4828-A3DD-A4E530A8A979}"/>
    <cellStyle name="Normal 3 5 38 2 3" xfId="27888" xr:uid="{620EFF75-3AC7-486F-BFF8-F0365F28F15F}"/>
    <cellStyle name="Normal 3 5 38 2 4" xfId="27889" xr:uid="{5F40A3D9-6F61-4201-BE0B-B85DE8AF1364}"/>
    <cellStyle name="Normal 3 5 38 2 5" xfId="27890" xr:uid="{AFA1DF51-B3C5-48C2-BC02-288294186B02}"/>
    <cellStyle name="Normal 3 5 38 3" xfId="27891" xr:uid="{183751BB-E16C-4EA6-91D2-4D0EBDE9866F}"/>
    <cellStyle name="Normal 3 5 38 3 2" xfId="27892" xr:uid="{7900BA2B-4662-49F2-92F1-BE053B6ACCA2}"/>
    <cellStyle name="Normal 3 5 38 4" xfId="27893" xr:uid="{8D422E2A-B216-4904-B351-A1E4A11C7EC4}"/>
    <cellStyle name="Normal 3 5 38 5" xfId="27894" xr:uid="{19F26865-7F79-4EF1-8002-7DF05503B600}"/>
    <cellStyle name="Normal 3 5 39" xfId="27895" xr:uid="{E955E294-7938-4F16-81D6-70C268C0163A}"/>
    <cellStyle name="Normal 3 5 4" xfId="27896" xr:uid="{93D584FE-3F9E-408A-8923-F5A39F0BABA9}"/>
    <cellStyle name="Normal 3 5 4 2" xfId="27897" xr:uid="{E056788D-16B5-4B21-BF24-7C915545F331}"/>
    <cellStyle name="Normal 3 5 4 2 2" xfId="27898" xr:uid="{6AF3CBDE-C3CC-4E87-820E-7103741FF467}"/>
    <cellStyle name="Normal 3 5 4 2 3" xfId="27899" xr:uid="{B3C4A516-C112-4563-8944-2FDC01B2DA72}"/>
    <cellStyle name="Normal 3 5 4 3" xfId="27900" xr:uid="{8A44CDB4-8206-454A-979A-5CD4E1C9D255}"/>
    <cellStyle name="Normal 3 5 4 3 2" xfId="27901" xr:uid="{1096F621-85A8-4482-89B4-C7CE8C76B40F}"/>
    <cellStyle name="Normal 3 5 4 3 3" xfId="27902" xr:uid="{5C398AF1-08EE-418E-95F6-D537AD5841FF}"/>
    <cellStyle name="Normal 3 5 4 4" xfId="27903" xr:uid="{74F8C155-1BE4-4363-91F6-20796396EDBE}"/>
    <cellStyle name="Normal 3 5 4 5" xfId="27904" xr:uid="{F62F113F-48F6-45E9-AE93-CE95DD03F7D1}"/>
    <cellStyle name="Normal 3 5 40" xfId="27905" xr:uid="{C3B9D356-C93D-4CAC-A001-4F9DAA395E57}"/>
    <cellStyle name="Normal 3 5 41" xfId="27906" xr:uid="{0D8824D7-F8D5-4830-9190-FB3C4C6C8A22}"/>
    <cellStyle name="Normal 3 5 42" xfId="27907" xr:uid="{7068871D-F7BE-4386-A0A6-5983DDECF9FF}"/>
    <cellStyle name="Normal 3 5 43" xfId="27908" xr:uid="{52D68091-2698-4191-A773-849FE20CAA71}"/>
    <cellStyle name="Normal 3 5 44" xfId="27909" xr:uid="{D4EC3582-D601-40D3-B7EE-A38C4EEC79CB}"/>
    <cellStyle name="Normal 3 5 45" xfId="27910" xr:uid="{5F690E68-935E-4296-BAE9-C3BFB933D16A}"/>
    <cellStyle name="Normal 3 5 46" xfId="27911" xr:uid="{F080277B-3661-47A1-888E-A70F1FBD1336}"/>
    <cellStyle name="Normal 3 5 47" xfId="27912" xr:uid="{0D7AE9BE-7CE0-4687-95ED-C751976750E6}"/>
    <cellStyle name="Normal 3 5 48" xfId="27913" xr:uid="{4DABAC04-2660-42E2-BC8B-4EE844503C5F}"/>
    <cellStyle name="Normal 3 5 49" xfId="27914" xr:uid="{7FB5C270-D9E0-4FE9-9EBB-E34C188AE649}"/>
    <cellStyle name="Normal 3 5 5" xfId="27915" xr:uid="{5EEE834A-853A-495A-AA24-964D4D69F601}"/>
    <cellStyle name="Normal 3 5 5 2" xfId="27916" xr:uid="{77A06BD9-14CE-4F73-B8B2-22771AF762EC}"/>
    <cellStyle name="Normal 3 5 5 2 2" xfId="27917" xr:uid="{BE538D72-AE16-4695-BD5D-45A2327EE1D8}"/>
    <cellStyle name="Normal 3 5 5 2 3" xfId="27918" xr:uid="{905BC5B7-B779-4697-AC3E-564E39120FAB}"/>
    <cellStyle name="Normal 3 5 5 3" xfId="27919" xr:uid="{DF6DC391-BDAA-47AF-BECB-AB50F2BD12CA}"/>
    <cellStyle name="Normal 3 5 5 3 2" xfId="27920" xr:uid="{16861D86-6AA9-45E4-A7D6-0014B6CDE87D}"/>
    <cellStyle name="Normal 3 5 5 3 3" xfId="27921" xr:uid="{12328CCB-0299-48FA-B666-E95862C4EBFD}"/>
    <cellStyle name="Normal 3 5 5 4" xfId="27922" xr:uid="{12FEC03A-2929-4DF5-B2F8-90BD6A6A0700}"/>
    <cellStyle name="Normal 3 5 5 5" xfId="27923" xr:uid="{48595F25-7ADE-4026-A01E-2C1095C521B5}"/>
    <cellStyle name="Normal 3 5 50" xfId="27924" xr:uid="{9E845DFC-ED75-4289-8800-61AE335C5023}"/>
    <cellStyle name="Normal 3 5 51" xfId="27925" xr:uid="{D0409F75-F2F2-4925-89B4-7D8165CCF25F}"/>
    <cellStyle name="Normal 3 5 52" xfId="27926" xr:uid="{D401EECD-FD06-4085-81C6-18A439AA4A90}"/>
    <cellStyle name="Normal 3 5 53" xfId="27927" xr:uid="{00AE9CF8-BEDB-4F60-ACDF-DB4F6E53F520}"/>
    <cellStyle name="Normal 3 5 54" xfId="27928" xr:uid="{52100F2D-F77F-4B60-8433-27D97253E246}"/>
    <cellStyle name="Normal 3 5 55" xfId="27929" xr:uid="{D0BFAEAE-385D-4D34-AFFD-99B7782034BE}"/>
    <cellStyle name="Normal 3 5 56" xfId="27930" xr:uid="{5275A88D-7F42-4F01-87F5-E1E9E100D35B}"/>
    <cellStyle name="Normal 3 5 57" xfId="27931" xr:uid="{67D59491-4885-4630-8F74-D5726E8CBC4D}"/>
    <cellStyle name="Normal 3 5 58" xfId="27932" xr:uid="{644E4D70-36ED-4207-A53E-9BF483040812}"/>
    <cellStyle name="Normal 3 5 59" xfId="27933" xr:uid="{8A2A1395-AEC5-473C-89FF-2EE28442B35C}"/>
    <cellStyle name="Normal 3 5 6" xfId="27934" xr:uid="{6E1AD585-A973-45BC-8C97-5F8A7309CCD2}"/>
    <cellStyle name="Normal 3 5 6 2" xfId="27935" xr:uid="{52A7AADA-96A1-46FE-A36A-B6F05AE97FC0}"/>
    <cellStyle name="Normal 3 5 6 2 2" xfId="27936" xr:uid="{329EE37E-3186-4E55-991D-04C182BC99FC}"/>
    <cellStyle name="Normal 3 5 6 2 3" xfId="27937" xr:uid="{33FD012D-32BF-4B1B-BB4C-1FC1362A88D2}"/>
    <cellStyle name="Normal 3 5 6 3" xfId="27938" xr:uid="{9A77E285-68E5-4105-925C-067D78AF4C43}"/>
    <cellStyle name="Normal 3 5 6 3 2" xfId="27939" xr:uid="{DABB23E3-DD81-4185-AEB3-D218622B6718}"/>
    <cellStyle name="Normal 3 5 6 3 3" xfId="27940" xr:uid="{7A8D8A63-534E-46CB-856F-26BB37E6FABB}"/>
    <cellStyle name="Normal 3 5 6 4" xfId="27941" xr:uid="{3E526633-58FD-4599-87BB-6639FE2FA9F6}"/>
    <cellStyle name="Normal 3 5 6 5" xfId="27942" xr:uid="{6FE22CB6-DE52-4036-8B79-954C86500D9D}"/>
    <cellStyle name="Normal 3 5 60" xfId="27943" xr:uid="{3B56B6AE-F099-45CF-8434-1D265AB27150}"/>
    <cellStyle name="Normal 3 5 61" xfId="27944" xr:uid="{D63992E8-8B9F-4B1E-94EC-3D10AD8D6531}"/>
    <cellStyle name="Normal 3 5 62" xfId="27945" xr:uid="{7EDC5285-72D5-4D5C-B335-0C65A0CCEC5F}"/>
    <cellStyle name="Normal 3 5 63" xfId="27946" xr:uid="{4E83EB9F-58AC-4B04-93B7-7BE07C0BCA0C}"/>
    <cellStyle name="Normal 3 5 64" xfId="27947" xr:uid="{551307C6-FCDD-450B-B877-DEB96E158BF8}"/>
    <cellStyle name="Normal 3 5 65" xfId="27948" xr:uid="{FE893CC1-ABB4-44E0-80A6-14F41A51E95B}"/>
    <cellStyle name="Normal 3 5 66" xfId="27949" xr:uid="{5198AB8E-25D7-47B7-939A-2B48BDBF15EE}"/>
    <cellStyle name="Normal 3 5 67" xfId="27950" xr:uid="{DA026A24-D81D-4B21-B2CF-F4CB1E9CD72A}"/>
    <cellStyle name="Normal 3 5 68" xfId="27951" xr:uid="{E29B20C7-54B2-4C3E-A71C-C34ABEE0DF32}"/>
    <cellStyle name="Normal 3 5 69" xfId="27952" xr:uid="{2F56A9C5-8491-4CCB-A737-0ABE41AA3631}"/>
    <cellStyle name="Normal 3 5 7" xfId="27953" xr:uid="{AC9E4C36-902D-4EFF-9448-25C27C1164D5}"/>
    <cellStyle name="Normal 3 5 7 2" xfId="27954" xr:uid="{D58A7C52-287C-4218-A6E7-30406862567E}"/>
    <cellStyle name="Normal 3 5 7 2 2" xfId="27955" xr:uid="{4907A3DF-997A-46DF-9283-3A29DFBDBCD5}"/>
    <cellStyle name="Normal 3 5 7 2 3" xfId="27956" xr:uid="{983DE901-5CD0-4B1B-8467-1C72C27EE43E}"/>
    <cellStyle name="Normal 3 5 7 3" xfId="27957" xr:uid="{D4A3A946-8B8C-42DD-8FE0-F2F50D5E7C21}"/>
    <cellStyle name="Normal 3 5 7 3 2" xfId="27958" xr:uid="{1977CEA4-F83D-4C00-8E03-CA89A588C261}"/>
    <cellStyle name="Normal 3 5 7 3 3" xfId="27959" xr:uid="{DE2DEA56-E05C-4949-87B4-0F089A509176}"/>
    <cellStyle name="Normal 3 5 7 4" xfId="27960" xr:uid="{0023A598-6D6F-4BBA-B29A-6C4F3C06CC88}"/>
    <cellStyle name="Normal 3 5 7 5" xfId="27961" xr:uid="{C3939CFD-C082-4880-B267-139B6368EEAC}"/>
    <cellStyle name="Normal 3 5 70" xfId="27962" xr:uid="{91A1FE09-886F-45DD-B14C-7BC0D86D4DDB}"/>
    <cellStyle name="Normal 3 5 71" xfId="27963" xr:uid="{24DEFFBC-68F5-458E-A7BE-764C3F87D09B}"/>
    <cellStyle name="Normal 3 5 72" xfId="27964" xr:uid="{80BEA5D5-47A4-4187-9889-C7F50552FF95}"/>
    <cellStyle name="Normal 3 5 73" xfId="27965" xr:uid="{C33D6710-983F-43D9-96D6-4B62A71DC350}"/>
    <cellStyle name="Normal 3 5 74" xfId="27966" xr:uid="{A1C2B0F2-B8BE-45DF-8880-08D0D842C75D}"/>
    <cellStyle name="Normal 3 5 75" xfId="27967" xr:uid="{076A6B3E-3244-4F78-B2B2-5428426E9F2E}"/>
    <cellStyle name="Normal 3 5 76" xfId="27968" xr:uid="{82489036-D344-474A-999B-4072FD0E053D}"/>
    <cellStyle name="Normal 3 5 77" xfId="27969" xr:uid="{1B437C3A-3631-4740-B97A-E4F072107947}"/>
    <cellStyle name="Normal 3 5 78" xfId="27970" xr:uid="{E86EE6B5-AE90-40B0-800A-6A83E439E37D}"/>
    <cellStyle name="Normal 3 5 79" xfId="27971" xr:uid="{6ED85642-C67E-443D-A085-AB6D1657A1BD}"/>
    <cellStyle name="Normal 3 5 79 2" xfId="27972" xr:uid="{77D58D1A-EFFC-4B1C-B6C5-3A59879750D4}"/>
    <cellStyle name="Normal 3 5 8" xfId="27973" xr:uid="{7DB93910-6117-486F-8F8A-122A33E07F7F}"/>
    <cellStyle name="Normal 3 5 8 2" xfId="27974" xr:uid="{23B2E4CF-EC5B-45B6-9D08-249E491C521A}"/>
    <cellStyle name="Normal 3 5 8 2 2" xfId="27975" xr:uid="{1463151B-DB88-4D0D-8AC4-D35F065C7F6D}"/>
    <cellStyle name="Normal 3 5 8 2 3" xfId="27976" xr:uid="{07AA8CF1-10F6-46A9-9891-BBD2C92D70CB}"/>
    <cellStyle name="Normal 3 5 8 3" xfId="27977" xr:uid="{CEDDA87C-3BBF-47B0-B5D3-36567BBD8BAF}"/>
    <cellStyle name="Normal 3 5 8 3 2" xfId="27978" xr:uid="{B1E40D18-3119-4EE7-A7F2-27D033F51F03}"/>
    <cellStyle name="Normal 3 5 8 3 3" xfId="27979" xr:uid="{316A1C6A-9205-43C3-9DA9-9AC5B9FB1B6D}"/>
    <cellStyle name="Normal 3 5 8 4" xfId="27980" xr:uid="{DE4BF247-4D2D-4795-8ADD-511C432FB389}"/>
    <cellStyle name="Normal 3 5 8 5" xfId="27981" xr:uid="{6C2556B4-80CA-49C8-BC51-4AC71086E82B}"/>
    <cellStyle name="Normal 3 5 80" xfId="27982" xr:uid="{D3B08093-2B8F-4A38-9735-F71460DDAE63}"/>
    <cellStyle name="Normal 3 5 81" xfId="27983" xr:uid="{3BC304DE-0116-4313-A6DD-CF83680AF715}"/>
    <cellStyle name="Normal 3 5 82" xfId="27984" xr:uid="{9011CAD9-90B0-4AA8-AE92-584571461134}"/>
    <cellStyle name="Normal 3 5 9" xfId="27985" xr:uid="{52A97163-0B5D-48DA-B291-29D3C5CF01C6}"/>
    <cellStyle name="Normal 3 5 9 2" xfId="27986" xr:uid="{1AF3EC52-1328-4415-BFE8-625590064E60}"/>
    <cellStyle name="Normal 3 5 9 2 2" xfId="27987" xr:uid="{1AE0F0A5-32AA-47C5-8480-D76EF596B65C}"/>
    <cellStyle name="Normal 3 5 9 2 3" xfId="27988" xr:uid="{70C61290-BEDA-44B8-AA1E-F6B6154F97F8}"/>
    <cellStyle name="Normal 3 5 9 3" xfId="27989" xr:uid="{A6EDF41C-8AD0-4398-85EE-ABC146C8649A}"/>
    <cellStyle name="Normal 3 5 9 3 2" xfId="27990" xr:uid="{6B4E5576-2C96-4217-9E4B-0ABAF8A4C5B9}"/>
    <cellStyle name="Normal 3 5 9 3 3" xfId="27991" xr:uid="{BF4AE0BB-537D-4D15-8E8A-0DBD64FD296C}"/>
    <cellStyle name="Normal 3 5 9 4" xfId="27992" xr:uid="{0354517C-6679-47D8-9ACF-CCE7A3CF31E8}"/>
    <cellStyle name="Normal 3 5 9 5" xfId="27993" xr:uid="{541A3CC0-D926-47F1-913F-0B1A719052FD}"/>
    <cellStyle name="Normal 3 50" xfId="27994" xr:uid="{64B0CCA8-0BF5-43B5-AB4B-DF45567E0D7C}"/>
    <cellStyle name="Normal 3 50 2" xfId="27995" xr:uid="{B5800921-3640-46DC-A7D6-52D5A70BE4C0}"/>
    <cellStyle name="Normal 3 50 2 2" xfId="27996" xr:uid="{AAC1BE33-D479-4FD2-8F1B-2323BE1F9086}"/>
    <cellStyle name="Normal 3 50 2 3" xfId="27997" xr:uid="{B4ADA12C-57BA-4B68-B274-83AFFEEEE6B0}"/>
    <cellStyle name="Normal 3 50 3" xfId="27998" xr:uid="{DC4E73EB-DDB9-4A51-87B5-1A0D8C14C964}"/>
    <cellStyle name="Normal 3 50 3 2" xfId="27999" xr:uid="{D62F1C27-5FF2-49E9-AEA5-397A79A49534}"/>
    <cellStyle name="Normal 3 50 3 3" xfId="28000" xr:uid="{749E61F6-0C30-47E8-A8C5-E1659E5E88F7}"/>
    <cellStyle name="Normal 3 50 4" xfId="28001" xr:uid="{D9D8C2CE-BE96-4C2D-8044-D16F26BE588F}"/>
    <cellStyle name="Normal 3 50 5" xfId="28002" xr:uid="{A87C7036-F25B-44BF-B7FE-7A22D41808DF}"/>
    <cellStyle name="Normal 3 51" xfId="28003" xr:uid="{0B74A824-8DD5-46C7-9E3F-F1508ACD1D49}"/>
    <cellStyle name="Normal 3 51 2" xfId="28004" xr:uid="{BEE7F7BE-0EDB-48B3-A6C1-1068C758BDB7}"/>
    <cellStyle name="Normal 3 51 2 2" xfId="28005" xr:uid="{FB8846BD-681F-4395-8C3E-5486E6AEA63E}"/>
    <cellStyle name="Normal 3 51 2 3" xfId="28006" xr:uid="{18AD41C5-0A2F-4212-9104-1679026B3D59}"/>
    <cellStyle name="Normal 3 51 3" xfId="28007" xr:uid="{CB4BF121-C1C5-410A-B56C-7153290AE5E6}"/>
    <cellStyle name="Normal 3 51 3 2" xfId="28008" xr:uid="{CD061788-5A35-4A0B-A8F3-5388D4BD7B59}"/>
    <cellStyle name="Normal 3 51 3 3" xfId="28009" xr:uid="{55A21B95-90D2-4987-B345-850EAB7F723C}"/>
    <cellStyle name="Normal 3 51 4" xfId="28010" xr:uid="{7414E347-9E96-477D-A5A7-4C93BB589417}"/>
    <cellStyle name="Normal 3 51 5" xfId="28011" xr:uid="{57FE5D3E-B3C7-4177-867F-4EC808A46206}"/>
    <cellStyle name="Normal 3 52" xfId="28012" xr:uid="{AFA80542-3381-4F5B-9D82-0516521F54F8}"/>
    <cellStyle name="Normal 3 52 2" xfId="28013" xr:uid="{D4554C3F-E891-4350-AF3A-B9471323865D}"/>
    <cellStyle name="Normal 3 52 2 2" xfId="28014" xr:uid="{F38EC5B1-8B49-4DDF-AA02-65F3EE203740}"/>
    <cellStyle name="Normal 3 52 2 3" xfId="28015" xr:uid="{DFF59D79-DBF8-418B-812C-A224363ECDCB}"/>
    <cellStyle name="Normal 3 52 3" xfId="28016" xr:uid="{45D72200-A55D-4E6B-AFFE-D57F08E3DFAD}"/>
    <cellStyle name="Normal 3 52 3 2" xfId="28017" xr:uid="{ABE87747-12C7-4FF2-87D5-626444624878}"/>
    <cellStyle name="Normal 3 52 3 3" xfId="28018" xr:uid="{23A4DAB7-8C0B-47A7-B841-323A1EE4E134}"/>
    <cellStyle name="Normal 3 52 4" xfId="28019" xr:uid="{270034D2-28D8-4C32-A91A-0300464EFB73}"/>
    <cellStyle name="Normal 3 52 5" xfId="28020" xr:uid="{E075AF99-D44F-4701-AA77-78F4C20F43E9}"/>
    <cellStyle name="Normal 3 53" xfId="28021" xr:uid="{CFD88817-D32B-43A9-9646-661A1913D7A2}"/>
    <cellStyle name="Normal 3 53 2" xfId="28022" xr:uid="{B97B31A6-B249-4F4C-9674-C45586D26DAA}"/>
    <cellStyle name="Normal 3 53 2 2" xfId="28023" xr:uid="{EFA4F6EB-6FA6-4B05-BEA8-642336A816CA}"/>
    <cellStyle name="Normal 3 53 2 3" xfId="28024" xr:uid="{945329C4-B75C-4AAA-AA4D-9AB5B5F007E1}"/>
    <cellStyle name="Normal 3 53 3" xfId="28025" xr:uid="{6C5EEEE4-BB11-44C3-B81A-2F14B46CDCD6}"/>
    <cellStyle name="Normal 3 53 3 2" xfId="28026" xr:uid="{D9A7257E-926F-4309-9FCE-7E939161058A}"/>
    <cellStyle name="Normal 3 53 3 3" xfId="28027" xr:uid="{98703B87-CA79-40FA-9535-B212EC4B783D}"/>
    <cellStyle name="Normal 3 53 4" xfId="28028" xr:uid="{50DF9D1B-6155-484E-89F1-84136317D434}"/>
    <cellStyle name="Normal 3 53 5" xfId="28029" xr:uid="{971BB9CF-14E7-4229-B72C-79DBCB056A93}"/>
    <cellStyle name="Normal 3 54" xfId="28030" xr:uid="{0494FC41-9964-468B-BC89-17FC4EDB0FEC}"/>
    <cellStyle name="Normal 3 54 2" xfId="28031" xr:uid="{AAF30645-2E61-4BA6-ABF5-099019B4DBCD}"/>
    <cellStyle name="Normal 3 54 2 2" xfId="28032" xr:uid="{AD0B0BC9-4B53-492C-94D1-23495F3ACB84}"/>
    <cellStyle name="Normal 3 54 2 3" xfId="28033" xr:uid="{F7ADCE8B-835D-46E0-92D6-9DE9BE5D18C1}"/>
    <cellStyle name="Normal 3 54 3" xfId="28034" xr:uid="{E3D7E42E-BE31-40B5-B063-C839800475E2}"/>
    <cellStyle name="Normal 3 54 3 2" xfId="28035" xr:uid="{B7E2C789-1A60-4871-8DE2-29AB6DA50EB7}"/>
    <cellStyle name="Normal 3 54 3 3" xfId="28036" xr:uid="{6BAE87B4-A6AB-4355-A6F3-66C8C43D111F}"/>
    <cellStyle name="Normal 3 54 4" xfId="28037" xr:uid="{5AE87968-E52F-469C-B6A8-58C98577569E}"/>
    <cellStyle name="Normal 3 54 5" xfId="28038" xr:uid="{9090B9F8-713B-408D-BA12-7706E2BB5B43}"/>
    <cellStyle name="Normal 3 55" xfId="28039" xr:uid="{91E64FA6-A166-497B-ADCD-DA6989059424}"/>
    <cellStyle name="Normal 3 55 2" xfId="28040" xr:uid="{0348CAD1-6241-4B37-8705-134C83C0BE97}"/>
    <cellStyle name="Normal 3 55 2 2" xfId="28041" xr:uid="{1F75E0E9-B39A-40ED-985D-06ACBA4DF41A}"/>
    <cellStyle name="Normal 3 55 2 3" xfId="28042" xr:uid="{6D36B0F0-C8EB-4F50-8075-68375BCA9635}"/>
    <cellStyle name="Normal 3 55 3" xfId="28043" xr:uid="{DC059C85-EA0C-4200-B319-BFD67F23015A}"/>
    <cellStyle name="Normal 3 55 3 2" xfId="28044" xr:uid="{2ADC495A-01B2-4070-A535-73211E792E4A}"/>
    <cellStyle name="Normal 3 55 3 3" xfId="28045" xr:uid="{A9D659F9-13D8-4DDA-BF33-EB4952E30930}"/>
    <cellStyle name="Normal 3 55 4" xfId="28046" xr:uid="{AC1F02FB-D6C4-4161-9668-49102D6FB42E}"/>
    <cellStyle name="Normal 3 55 5" xfId="28047" xr:uid="{603BD98C-EA4B-491D-9F26-03DCF54E5343}"/>
    <cellStyle name="Normal 3 56" xfId="28048" xr:uid="{78EF5E25-7473-41D7-ACED-85E7C415A9D2}"/>
    <cellStyle name="Normal 3 56 2" xfId="28049" xr:uid="{57EEBA8D-E293-4134-AD27-E76402B5D677}"/>
    <cellStyle name="Normal 3 56 2 2" xfId="28050" xr:uid="{9BCC2E2E-3564-4451-986F-AF67CDB704D0}"/>
    <cellStyle name="Normal 3 56 2 3" xfId="28051" xr:uid="{4EED7931-5C8B-45E0-9752-D41B74308A7F}"/>
    <cellStyle name="Normal 3 56 3" xfId="28052" xr:uid="{DB680410-8C2E-420B-AF8A-069E49DAA3CD}"/>
    <cellStyle name="Normal 3 56 3 2" xfId="28053" xr:uid="{F0BBFCE5-9325-4068-9147-0129ED2E79D0}"/>
    <cellStyle name="Normal 3 56 3 3" xfId="28054" xr:uid="{13D1D149-E4AE-43BD-BE82-71667018A65B}"/>
    <cellStyle name="Normal 3 56 4" xfId="28055" xr:uid="{63F2CA03-7CBF-4C8C-A0B2-08133B9C3617}"/>
    <cellStyle name="Normal 3 56 5" xfId="28056" xr:uid="{D06A4C1D-9EE3-4E9A-85A6-AC106B7B3433}"/>
    <cellStyle name="Normal 3 57" xfId="28057" xr:uid="{242A474D-E255-4311-9B7C-542500A13DDA}"/>
    <cellStyle name="Normal 3 57 2" xfId="28058" xr:uid="{5C1F9A84-6F97-4007-9C05-9D5570DB1B8B}"/>
    <cellStyle name="Normal 3 57 2 2" xfId="28059" xr:uid="{7FE771AB-8556-46C5-B98D-89132C8BF1BE}"/>
    <cellStyle name="Normal 3 57 2 3" xfId="28060" xr:uid="{5E533E77-5EE8-45AF-8F07-D33F6A4A923D}"/>
    <cellStyle name="Normal 3 57 3" xfId="28061" xr:uid="{BD23BC44-5231-4049-9A6C-B817E97AFE19}"/>
    <cellStyle name="Normal 3 57 3 2" xfId="28062" xr:uid="{AE1F7E87-1B4D-4CD6-AFD8-5BFB39D64E21}"/>
    <cellStyle name="Normal 3 57 3 3" xfId="28063" xr:uid="{97F3CCE1-A3D7-4E8A-84A7-FE8D23231ADB}"/>
    <cellStyle name="Normal 3 57 4" xfId="28064" xr:uid="{B4F1EF18-E132-447C-B5FE-08085224B31D}"/>
    <cellStyle name="Normal 3 57 5" xfId="28065" xr:uid="{9E257E64-D082-414E-AAB2-9AE3C3BA538D}"/>
    <cellStyle name="Normal 3 58" xfId="28066" xr:uid="{677B8079-D186-448F-AA7A-462B681C0B01}"/>
    <cellStyle name="Normal 3 58 2" xfId="28067" xr:uid="{5B5DCABD-FBF0-44BB-85CB-733AF49A1C79}"/>
    <cellStyle name="Normal 3 58 2 2" xfId="28068" xr:uid="{628480B3-BE19-4A7F-93D7-EA1D45E62F2F}"/>
    <cellStyle name="Normal 3 58 2 3" xfId="28069" xr:uid="{CF52D70E-E79A-4ACA-9EA0-4A18A42D8882}"/>
    <cellStyle name="Normal 3 58 3" xfId="28070" xr:uid="{AA5E6D6D-4767-44B3-AA92-B4D9AD0DE282}"/>
    <cellStyle name="Normal 3 58 3 2" xfId="28071" xr:uid="{9337D7D0-089B-4873-AA37-06641053A403}"/>
    <cellStyle name="Normal 3 58 3 3" xfId="28072" xr:uid="{6559499F-990C-4CD8-AE2C-006662099134}"/>
    <cellStyle name="Normal 3 58 4" xfId="28073" xr:uid="{A67D9B50-0F81-4D8E-8D37-026AE9B750B5}"/>
    <cellStyle name="Normal 3 58 5" xfId="28074" xr:uid="{A61CCA5B-A7DB-4EFC-AEFA-95DC819E038F}"/>
    <cellStyle name="Normal 3 59" xfId="28075" xr:uid="{0042B0DD-ACCB-4500-8C07-FCACE2012655}"/>
    <cellStyle name="Normal 3 59 2" xfId="28076" xr:uid="{D94AC2DC-64F2-4139-982A-FC8A1B92C885}"/>
    <cellStyle name="Normal 3 59 2 2" xfId="28077" xr:uid="{647E2583-B6E4-42FA-88F3-17C57662E0F4}"/>
    <cellStyle name="Normal 3 59 2 3" xfId="28078" xr:uid="{CB5029CC-2309-4640-AE6C-F8EF3752E575}"/>
    <cellStyle name="Normal 3 59 3" xfId="28079" xr:uid="{9C0EB33E-5D53-497C-8982-698458DBDFFF}"/>
    <cellStyle name="Normal 3 59 3 2" xfId="28080" xr:uid="{673613BE-585F-4445-AE92-D88C9C7C8FAE}"/>
    <cellStyle name="Normal 3 59 3 3" xfId="28081" xr:uid="{ED37800D-7B07-4C6F-BA14-662EF1F17D94}"/>
    <cellStyle name="Normal 3 59 4" xfId="28082" xr:uid="{70350A9E-94AA-4F0A-8590-CE46C2F6C15C}"/>
    <cellStyle name="Normal 3 59 5" xfId="28083" xr:uid="{FC6AAB9A-37D1-4E56-8AA8-A8A86C723103}"/>
    <cellStyle name="Normal 3 6" xfId="28084" xr:uid="{42D0A9E7-AA9C-4A99-ABF7-A599F65C3E8F}"/>
    <cellStyle name="Normal 3 6 10" xfId="28085" xr:uid="{64270124-C3C2-408E-8F91-58584AD653A2}"/>
    <cellStyle name="Normal 3 6 10 2" xfId="28086" xr:uid="{C5E269D5-9C7A-415C-B234-0BDB24E82AD5}"/>
    <cellStyle name="Normal 3 6 10 2 2" xfId="28087" xr:uid="{0B90BFCD-251A-4807-8ABF-888FC4A88A71}"/>
    <cellStyle name="Normal 3 6 10 2 3" xfId="28088" xr:uid="{BC583CCF-7B33-4689-97DB-34ACA7E2A3A5}"/>
    <cellStyle name="Normal 3 6 10 3" xfId="28089" xr:uid="{16152003-1B7B-429C-B2D4-980A7E87AFD6}"/>
    <cellStyle name="Normal 3 6 10 3 2" xfId="28090" xr:uid="{4479C159-F99B-42FC-AA7E-9B0827F31D6B}"/>
    <cellStyle name="Normal 3 6 10 3 3" xfId="28091" xr:uid="{65B468BD-6EA9-4DC4-A4D5-CEFB93441F66}"/>
    <cellStyle name="Normal 3 6 10 4" xfId="28092" xr:uid="{F01F691D-0762-451E-A627-3EF91ACE8248}"/>
    <cellStyle name="Normal 3 6 10 5" xfId="28093" xr:uid="{2106A517-E0BA-43BA-BE7F-AA95A109DE43}"/>
    <cellStyle name="Normal 3 6 11" xfId="28094" xr:uid="{F33B7462-F716-4F8A-87E9-91EA157644AC}"/>
    <cellStyle name="Normal 3 6 11 2" xfId="28095" xr:uid="{C5DB4A69-C80C-494F-84B6-7AADCE02D102}"/>
    <cellStyle name="Normal 3 6 11 2 2" xfId="28096" xr:uid="{071C2557-4115-44EE-8071-8B4790CF3B6C}"/>
    <cellStyle name="Normal 3 6 11 2 3" xfId="28097" xr:uid="{C4E25F8A-1FE0-4C6E-A2CA-86B459310FEC}"/>
    <cellStyle name="Normal 3 6 11 3" xfId="28098" xr:uid="{E041BF20-B33A-40FC-AEE2-F809E599B5B9}"/>
    <cellStyle name="Normal 3 6 11 3 2" xfId="28099" xr:uid="{77B7B11F-1000-4852-95BA-53837D44A152}"/>
    <cellStyle name="Normal 3 6 11 3 3" xfId="28100" xr:uid="{71D1AC6C-E200-434D-B7D0-D657F2F54272}"/>
    <cellStyle name="Normal 3 6 11 4" xfId="28101" xr:uid="{EE4402DB-9E73-4F4D-98AD-A9CDC5D76951}"/>
    <cellStyle name="Normal 3 6 11 5" xfId="28102" xr:uid="{EB8574DA-62D0-4CD5-B4B1-BE0445C4590A}"/>
    <cellStyle name="Normal 3 6 12" xfId="28103" xr:uid="{37297F68-6925-4568-85B8-148A7F6FE13F}"/>
    <cellStyle name="Normal 3 6 12 2" xfId="28104" xr:uid="{32887777-C662-4836-89DB-64543C770727}"/>
    <cellStyle name="Normal 3 6 12 2 2" xfId="28105" xr:uid="{F7C9457A-E837-472D-B470-C0E473BE1328}"/>
    <cellStyle name="Normal 3 6 12 2 3" xfId="28106" xr:uid="{DFA5FB3E-4368-4465-9167-B29B8649FED8}"/>
    <cellStyle name="Normal 3 6 12 3" xfId="28107" xr:uid="{C620A380-215C-4C7B-8F8A-C469C904EB6D}"/>
    <cellStyle name="Normal 3 6 12 3 2" xfId="28108" xr:uid="{B0F034A9-62F5-47B0-8D77-9854B1D056DD}"/>
    <cellStyle name="Normal 3 6 12 3 3" xfId="28109" xr:uid="{58730EA6-E367-4B88-A287-07D61CB5EB97}"/>
    <cellStyle name="Normal 3 6 12 4" xfId="28110" xr:uid="{B61CC920-769D-44B7-B8F4-C75E51E27605}"/>
    <cellStyle name="Normal 3 6 12 5" xfId="28111" xr:uid="{981697EC-6E22-478F-9A96-83F645CAE31D}"/>
    <cellStyle name="Normal 3 6 13" xfId="28112" xr:uid="{EDCF95D1-3D50-42EB-99AC-9B592902D43E}"/>
    <cellStyle name="Normal 3 6 13 2" xfId="28113" xr:uid="{7AEDBE3F-75B0-4566-A634-C08BC2F9C3B5}"/>
    <cellStyle name="Normal 3 6 13 2 2" xfId="28114" xr:uid="{B8283DB3-1885-4FC7-8375-81DFE86CBCF2}"/>
    <cellStyle name="Normal 3 6 13 2 3" xfId="28115" xr:uid="{C4744BF2-6168-4AF7-9BB2-2DB19D9E0F99}"/>
    <cellStyle name="Normal 3 6 13 3" xfId="28116" xr:uid="{C21980DC-532F-478C-B5FC-87F21E844DA6}"/>
    <cellStyle name="Normal 3 6 13 3 2" xfId="28117" xr:uid="{EDFC6B9D-4F20-4E4F-8FBB-5D71012C367B}"/>
    <cellStyle name="Normal 3 6 13 3 3" xfId="28118" xr:uid="{F81ABCDA-DD0F-4D6D-AE16-E964D8350B15}"/>
    <cellStyle name="Normal 3 6 13 4" xfId="28119" xr:uid="{C5D18745-1674-4EF0-9542-F7D39B4DF42D}"/>
    <cellStyle name="Normal 3 6 13 5" xfId="28120" xr:uid="{2150AF9C-6574-4313-A014-074904E09494}"/>
    <cellStyle name="Normal 3 6 14" xfId="28121" xr:uid="{060BA98C-C824-4493-9D98-5C34791790C6}"/>
    <cellStyle name="Normal 3 6 14 2" xfId="28122" xr:uid="{DF8C42E1-74C4-4AFF-96B1-4148D9E50D57}"/>
    <cellStyle name="Normal 3 6 14 2 2" xfId="28123" xr:uid="{7733BD88-6BD3-4865-8540-B427FC0DAB25}"/>
    <cellStyle name="Normal 3 6 14 2 3" xfId="28124" xr:uid="{80F171A6-8653-4966-9090-C6A1B05815E1}"/>
    <cellStyle name="Normal 3 6 14 3" xfId="28125" xr:uid="{E7E4DADB-DFC1-45B0-B935-C23394797B46}"/>
    <cellStyle name="Normal 3 6 14 3 2" xfId="28126" xr:uid="{264C31F9-2630-42DE-BE66-36675B7DD6AC}"/>
    <cellStyle name="Normal 3 6 14 3 3" xfId="28127" xr:uid="{B3769B2F-D465-4F4B-B70A-C4E7BBBAB273}"/>
    <cellStyle name="Normal 3 6 14 4" xfId="28128" xr:uid="{72AA1343-3761-4FF1-BD70-793227116C0D}"/>
    <cellStyle name="Normal 3 6 14 5" xfId="28129" xr:uid="{88D6166A-DE32-4549-948C-5CCBC087DD32}"/>
    <cellStyle name="Normal 3 6 15" xfId="28130" xr:uid="{D95CCA12-88FC-4E7D-BAF0-16F6BEB1C3C4}"/>
    <cellStyle name="Normal 3 6 15 2" xfId="28131" xr:uid="{5BC16AA6-28B1-4C60-BB49-5B25082C87FA}"/>
    <cellStyle name="Normal 3 6 15 2 2" xfId="28132" xr:uid="{210221E3-2133-4BD0-BF04-1A236B80891D}"/>
    <cellStyle name="Normal 3 6 15 2 3" xfId="28133" xr:uid="{0E07B216-8B09-47B3-AA2D-595F7EFFFC71}"/>
    <cellStyle name="Normal 3 6 15 3" xfId="28134" xr:uid="{08048FE1-1AB0-4C77-B6D0-7E3F30CB0202}"/>
    <cellStyle name="Normal 3 6 15 3 2" xfId="28135" xr:uid="{98734172-8DF6-4CC3-9D15-ABE8E3366537}"/>
    <cellStyle name="Normal 3 6 15 3 3" xfId="28136" xr:uid="{29762D50-C090-48A4-8E05-00CD23AF36FB}"/>
    <cellStyle name="Normal 3 6 15 4" xfId="28137" xr:uid="{2F0E4BBC-2C3A-411B-944A-01E5C487BC30}"/>
    <cellStyle name="Normal 3 6 15 5" xfId="28138" xr:uid="{D40FE380-62C6-4A0F-8D8F-9DA6BAF7C290}"/>
    <cellStyle name="Normal 3 6 16" xfId="28139" xr:uid="{EF5E913D-FD88-4E5C-8801-008AF0D200FD}"/>
    <cellStyle name="Normal 3 6 16 2" xfId="28140" xr:uid="{FFE691CA-5091-4C3F-854F-3A43A18E30B1}"/>
    <cellStyle name="Normal 3 6 16 2 2" xfId="28141" xr:uid="{00EFC1D0-DA4B-430B-A774-3028936CB840}"/>
    <cellStyle name="Normal 3 6 16 2 3" xfId="28142" xr:uid="{BBC74FFD-2681-45D3-A767-33775B1AE008}"/>
    <cellStyle name="Normal 3 6 16 3" xfId="28143" xr:uid="{9CEC1044-2C97-4718-943B-44150EDE0EB8}"/>
    <cellStyle name="Normal 3 6 16 3 2" xfId="28144" xr:uid="{2B22EFB3-C01D-409F-BAAB-526645D5004E}"/>
    <cellStyle name="Normal 3 6 16 3 3" xfId="28145" xr:uid="{951981DF-36DE-4ADD-BB04-F76F68466BD2}"/>
    <cellStyle name="Normal 3 6 16 4" xfId="28146" xr:uid="{23AFC85D-F5ED-44FB-9FBA-F58C34DF4850}"/>
    <cellStyle name="Normal 3 6 16 5" xfId="28147" xr:uid="{32AC57F2-569A-49EE-8864-94335048D427}"/>
    <cellStyle name="Normal 3 6 17" xfId="28148" xr:uid="{DB84422B-BDAA-439C-9B59-FF43CB97942E}"/>
    <cellStyle name="Normal 3 6 17 2" xfId="28149" xr:uid="{613D4107-A010-4978-A393-E83A14774743}"/>
    <cellStyle name="Normal 3 6 17 2 2" xfId="28150" xr:uid="{2F2D8336-AD51-4B19-922D-D4F0E4C50CA9}"/>
    <cellStyle name="Normal 3 6 17 2 3" xfId="28151" xr:uid="{041CCAFB-E8CA-41BC-9E7A-5600C811CB1C}"/>
    <cellStyle name="Normal 3 6 17 3" xfId="28152" xr:uid="{9A6CD166-2395-4E1E-B430-A5476EF5E346}"/>
    <cellStyle name="Normal 3 6 17 3 2" xfId="28153" xr:uid="{0664677D-9D5A-4113-B322-6F89CB27425A}"/>
    <cellStyle name="Normal 3 6 17 3 3" xfId="28154" xr:uid="{335698C5-A34E-4782-B71D-6750EE084F3E}"/>
    <cellStyle name="Normal 3 6 17 4" xfId="28155" xr:uid="{D8DBCB8C-1BEC-4F36-9E67-142D5AD0F562}"/>
    <cellStyle name="Normal 3 6 17 5" xfId="28156" xr:uid="{98A7F3EA-61CA-4C12-B87A-4065BBDB3150}"/>
    <cellStyle name="Normal 3 6 18" xfId="28157" xr:uid="{141D5652-519F-4EF7-AA3D-6BA1CCC0FD25}"/>
    <cellStyle name="Normal 3 6 18 2" xfId="28158" xr:uid="{D1D4D6A2-F8A5-4E08-A052-6FD5F9CD887C}"/>
    <cellStyle name="Normal 3 6 18 2 2" xfId="28159" xr:uid="{F3AC9D4D-824D-425E-9A65-349D3195D22B}"/>
    <cellStyle name="Normal 3 6 18 2 3" xfId="28160" xr:uid="{D81236D1-6E08-4A53-AF58-24E1EB041E6A}"/>
    <cellStyle name="Normal 3 6 18 3" xfId="28161" xr:uid="{EEE43787-545C-47AA-B63A-D6E8BD2EEEC5}"/>
    <cellStyle name="Normal 3 6 18 3 2" xfId="28162" xr:uid="{A8A20459-2C02-47ED-B5AB-293CDF077062}"/>
    <cellStyle name="Normal 3 6 18 3 3" xfId="28163" xr:uid="{4EF72573-7B11-41A2-B853-C0F4FD94D7CD}"/>
    <cellStyle name="Normal 3 6 18 4" xfId="28164" xr:uid="{DA727B24-D3D5-4D87-944F-C2B055F52C43}"/>
    <cellStyle name="Normal 3 6 18 5" xfId="28165" xr:uid="{5A069552-D52C-4727-B7E6-62ED702DB2C0}"/>
    <cellStyle name="Normal 3 6 19" xfId="28166" xr:uid="{4A42DD24-49D4-4B38-97AB-AE9B767FC0E8}"/>
    <cellStyle name="Normal 3 6 19 2" xfId="28167" xr:uid="{7C85813B-94AB-46C0-AA7A-E05D27BBA9FF}"/>
    <cellStyle name="Normal 3 6 19 2 2" xfId="28168" xr:uid="{3F360AFA-F4B1-49A3-A85C-2FE9EEA7DA96}"/>
    <cellStyle name="Normal 3 6 19 2 3" xfId="28169" xr:uid="{99B9A2F4-FF03-45FD-A95E-6D17F6438CDF}"/>
    <cellStyle name="Normal 3 6 19 3" xfId="28170" xr:uid="{79DB8F69-ECAE-4F64-996D-B2FC5CE9F32D}"/>
    <cellStyle name="Normal 3 6 19 3 2" xfId="28171" xr:uid="{DE2F7404-39A2-4181-9C3B-D62635F7D5A4}"/>
    <cellStyle name="Normal 3 6 19 3 3" xfId="28172" xr:uid="{F56D5666-EE3A-439B-A7B7-8248A9108409}"/>
    <cellStyle name="Normal 3 6 19 4" xfId="28173" xr:uid="{A2CDEDA2-FE32-4CA3-A817-213F5CADDEEB}"/>
    <cellStyle name="Normal 3 6 19 5" xfId="28174" xr:uid="{980348CF-7C34-495E-9151-6A615C0D9911}"/>
    <cellStyle name="Normal 3 6 2" xfId="28175" xr:uid="{A6F17302-9B3F-4FC0-88C8-73C824AD2BDD}"/>
    <cellStyle name="Normal 3 6 2 2" xfId="28176" xr:uid="{261182AF-D824-4E9A-B9AD-3E4346607387}"/>
    <cellStyle name="Normal 3 6 2 2 2" xfId="28177" xr:uid="{8A0EF354-817F-455A-AD04-17FC7977C3BC}"/>
    <cellStyle name="Normal 3 6 2 2 3" xfId="28178" xr:uid="{BB51FCF3-C7D1-4EFD-B7DC-174950DD48E2}"/>
    <cellStyle name="Normal 3 6 2 3" xfId="28179" xr:uid="{490C9A1E-EEDA-4BEB-BA08-8B6A0C3548B1}"/>
    <cellStyle name="Normal 3 6 2 3 2" xfId="28180" xr:uid="{44BCCD24-F22C-4B8A-BAE3-28EB480DD232}"/>
    <cellStyle name="Normal 3 6 2 3 3" xfId="28181" xr:uid="{C4AC52FA-CF6C-4ED8-A4CC-F8D73CE55DC9}"/>
    <cellStyle name="Normal 3 6 2 4" xfId="28182" xr:uid="{4EC93239-4258-4F49-B16B-C825DA8F3425}"/>
    <cellStyle name="Normal 3 6 2 5" xfId="28183" xr:uid="{71BC476A-AC7B-4B97-B074-3A9F3F456D92}"/>
    <cellStyle name="Normal 3 6 20" xfId="28184" xr:uid="{0E64D235-F35A-425C-9D68-C98E98A960A1}"/>
    <cellStyle name="Normal 3 6 20 2" xfId="28185" xr:uid="{A60BF62F-43CE-42A1-9131-1D163E8F67AF}"/>
    <cellStyle name="Normal 3 6 20 2 2" xfId="28186" xr:uid="{396EF23A-6C3F-48CF-B202-CA3A234E5774}"/>
    <cellStyle name="Normal 3 6 20 2 3" xfId="28187" xr:uid="{1561E7F0-61CA-4691-8B3E-DC06E3AED369}"/>
    <cellStyle name="Normal 3 6 20 3" xfId="28188" xr:uid="{57000878-CD82-44C2-82B2-BFD083105A08}"/>
    <cellStyle name="Normal 3 6 20 3 2" xfId="28189" xr:uid="{810C3E7A-99CE-41B0-B62D-6F62CEF298D4}"/>
    <cellStyle name="Normal 3 6 20 3 3" xfId="28190" xr:uid="{0B2D38FC-A6F2-4DDC-8EF0-5B7DF90A4288}"/>
    <cellStyle name="Normal 3 6 20 4" xfId="28191" xr:uid="{14ABFDA6-12C4-4F25-A110-CD77E220F5B9}"/>
    <cellStyle name="Normal 3 6 20 5" xfId="28192" xr:uid="{992AAF1F-F5DC-42A9-9270-94FF09A665E3}"/>
    <cellStyle name="Normal 3 6 21" xfId="28193" xr:uid="{0EE70362-C793-4289-B43A-0670B55800CE}"/>
    <cellStyle name="Normal 3 6 21 2" xfId="28194" xr:uid="{EE69ECE7-83E8-419C-B523-FD9A7D920D82}"/>
    <cellStyle name="Normal 3 6 21 2 2" xfId="28195" xr:uid="{C896E76D-D5AD-43BE-A8B5-8494F0A26640}"/>
    <cellStyle name="Normal 3 6 21 2 3" xfId="28196" xr:uid="{5B4EBE43-B184-42DA-BFB2-B47277D43F52}"/>
    <cellStyle name="Normal 3 6 21 3" xfId="28197" xr:uid="{DCC050CA-A843-49DB-A751-E6C1E29B472B}"/>
    <cellStyle name="Normal 3 6 21 3 2" xfId="28198" xr:uid="{A1434640-A770-44FD-89D0-77D5D89BD9F7}"/>
    <cellStyle name="Normal 3 6 21 3 3" xfId="28199" xr:uid="{D3C7C040-245C-446C-B73B-F35E9DC6202D}"/>
    <cellStyle name="Normal 3 6 21 4" xfId="28200" xr:uid="{F6092889-5FA3-424E-BA07-7761DA5C3E4B}"/>
    <cellStyle name="Normal 3 6 21 5" xfId="28201" xr:uid="{B9A69856-0946-4328-804C-3F0085B5AB0E}"/>
    <cellStyle name="Normal 3 6 22" xfId="28202" xr:uid="{34BC7AA3-D2C7-40B6-8F8A-D122322138F8}"/>
    <cellStyle name="Normal 3 6 22 2" xfId="28203" xr:uid="{366DF95E-DF0B-4CE0-A60A-BD08BF100FB3}"/>
    <cellStyle name="Normal 3 6 22 2 2" xfId="28204" xr:uid="{98806CD5-2452-41FA-BB26-5D48848DF0D7}"/>
    <cellStyle name="Normal 3 6 22 2 3" xfId="28205" xr:uid="{36199B93-141A-4510-B74C-CA713FC4111A}"/>
    <cellStyle name="Normal 3 6 22 3" xfId="28206" xr:uid="{F9253A1D-6FA6-4C9C-AB5F-1974A6D804BC}"/>
    <cellStyle name="Normal 3 6 22 3 2" xfId="28207" xr:uid="{2675EE67-AB24-48EF-9EE5-1FCE87FDAFF0}"/>
    <cellStyle name="Normal 3 6 22 3 3" xfId="28208" xr:uid="{8653FBE4-A1A3-40FD-A634-758224A8B570}"/>
    <cellStyle name="Normal 3 6 22 4" xfId="28209" xr:uid="{9DB0CF8B-9059-41BA-8E14-E65417F46D07}"/>
    <cellStyle name="Normal 3 6 22 5" xfId="28210" xr:uid="{0D5EC72E-83DD-416C-9866-919C50F0D737}"/>
    <cellStyle name="Normal 3 6 23" xfId="28211" xr:uid="{36B7FC14-E1CE-4874-BA11-D01B04CDF3F2}"/>
    <cellStyle name="Normal 3 6 23 2" xfId="28212" xr:uid="{CFBC242D-D745-492D-B9AF-5FD3A0BF800B}"/>
    <cellStyle name="Normal 3 6 23 2 2" xfId="28213" xr:uid="{FF409372-67D8-46D2-8F2F-C2F7033A5A3F}"/>
    <cellStyle name="Normal 3 6 23 2 3" xfId="28214" xr:uid="{3A773C5B-EEAA-4D24-B53E-F936E1411FFB}"/>
    <cellStyle name="Normal 3 6 23 3" xfId="28215" xr:uid="{2031E986-62FA-4C10-AAB9-8773FCFEB8F8}"/>
    <cellStyle name="Normal 3 6 23 3 2" xfId="28216" xr:uid="{18583441-BDEC-4AC8-9E89-2A2EE14A84C9}"/>
    <cellStyle name="Normal 3 6 23 3 3" xfId="28217" xr:uid="{117D56A2-AD88-4FE6-BE9D-C4CFF6BBB5E3}"/>
    <cellStyle name="Normal 3 6 23 4" xfId="28218" xr:uid="{BDCED78C-945B-4728-B50D-115ECEB664CC}"/>
    <cellStyle name="Normal 3 6 23 5" xfId="28219" xr:uid="{8219BD24-9028-4AD8-946C-199D7DA4DF54}"/>
    <cellStyle name="Normal 3 6 24" xfId="28220" xr:uid="{8FEDF44F-489B-4E96-897E-6E932B98AAB0}"/>
    <cellStyle name="Normal 3 6 24 10" xfId="28221" xr:uid="{6A3D9D12-9DD7-4EBA-A5E6-50ECD1CCD3D3}"/>
    <cellStyle name="Normal 3 6 24 11" xfId="28222" xr:uid="{0CA5C4BE-E060-47BC-A68C-947B3652AD35}"/>
    <cellStyle name="Normal 3 6 24 11 2" xfId="28223" xr:uid="{25CC462F-40E1-486B-90EB-EBE377B4C368}"/>
    <cellStyle name="Normal 3 6 24 11 2 2" xfId="28224" xr:uid="{7EB3E0C6-C883-44C2-8E00-576EF7F7A70E}"/>
    <cellStyle name="Normal 3 6 24 11 2 2 2" xfId="28225" xr:uid="{3196C505-4860-40F3-890D-C80CAA1CA3A7}"/>
    <cellStyle name="Normal 3 6 24 11 2 3" xfId="28226" xr:uid="{46299A6D-ECA9-4DD1-8DD5-A72DB67C349E}"/>
    <cellStyle name="Normal 3 6 24 11 2 4" xfId="28227" xr:uid="{EA28025F-E179-4EE0-92AF-4558887B872F}"/>
    <cellStyle name="Normal 3 6 24 11 2 5" xfId="28228" xr:uid="{971D255D-33BB-48DB-87D2-2744094F7851}"/>
    <cellStyle name="Normal 3 6 24 11 3" xfId="28229" xr:uid="{35F95E9A-4778-449F-B6A4-CF430FE27ED8}"/>
    <cellStyle name="Normal 3 6 24 11 3 2" xfId="28230" xr:uid="{E58D8416-217D-4256-AFAB-4A39EAAF4AF1}"/>
    <cellStyle name="Normal 3 6 24 11 4" xfId="28231" xr:uid="{D9D48238-6F70-479B-8AB9-E686F37D2C67}"/>
    <cellStyle name="Normal 3 6 24 11 5" xfId="28232" xr:uid="{4C5A1D88-4560-4E08-A5A0-2556FC7EDBCF}"/>
    <cellStyle name="Normal 3 6 24 12" xfId="28233" xr:uid="{D7D5242B-C12A-4043-BD4D-75F48A0F4D86}"/>
    <cellStyle name="Normal 3 6 24 13" xfId="28234" xr:uid="{5842202C-2217-475F-AD64-AFD13834629D}"/>
    <cellStyle name="Normal 3 6 24 14" xfId="28235" xr:uid="{FDD5D427-A239-494A-910E-415BCF62C39C}"/>
    <cellStyle name="Normal 3 6 24 15" xfId="28236" xr:uid="{B3DC55A7-16EB-4974-A774-3265E0CBDD93}"/>
    <cellStyle name="Normal 3 6 24 15 2" xfId="28237" xr:uid="{744499D7-CAA6-4566-93D8-33F8981AABAB}"/>
    <cellStyle name="Normal 3 6 24 16" xfId="28238" xr:uid="{110BBEC2-62D2-4935-9349-DD6E53ADBCD2}"/>
    <cellStyle name="Normal 3 6 24 17" xfId="28239" xr:uid="{84B00A5C-2911-4659-BE7C-48941403BC14}"/>
    <cellStyle name="Normal 3 6 24 18" xfId="28240" xr:uid="{F9659731-90D1-494C-AC88-33BC47FA234B}"/>
    <cellStyle name="Normal 3 6 24 2" xfId="28241" xr:uid="{81C93B1C-71EA-444D-8938-5F6E8215B282}"/>
    <cellStyle name="Normal 3 6 24 2 10" xfId="28242" xr:uid="{9229E74D-862C-43A4-BF49-6276B451B1A3}"/>
    <cellStyle name="Normal 3 6 24 2 11" xfId="28243" xr:uid="{84823CC7-E16F-4B8F-9A3E-0FD10BD0A07D}"/>
    <cellStyle name="Normal 3 6 24 2 12" xfId="28244" xr:uid="{43E09677-7446-4848-9CEB-7DD205DE56DC}"/>
    <cellStyle name="Normal 3 6 24 2 13" xfId="28245" xr:uid="{F38808C7-28A0-4A45-A814-F9154E6A3E20}"/>
    <cellStyle name="Normal 3 6 24 2 13 2" xfId="28246" xr:uid="{1D05CB61-0AF4-4097-AD2A-51A39EA06299}"/>
    <cellStyle name="Normal 3 6 24 2 14" xfId="28247" xr:uid="{D755F6A2-DB17-402B-975C-65A702F5123B}"/>
    <cellStyle name="Normal 3 6 24 2 15" xfId="28248" xr:uid="{214F8F3E-AB5E-4F75-87E7-FA5D06595E13}"/>
    <cellStyle name="Normal 3 6 24 2 16" xfId="28249" xr:uid="{8E066A82-AFDF-4D68-ADD3-0EE598591184}"/>
    <cellStyle name="Normal 3 6 24 2 2" xfId="28250" xr:uid="{E57BB1BC-2D2A-4021-9E34-D49A49E9796B}"/>
    <cellStyle name="Normal 3 6 24 2 2 10" xfId="28251" xr:uid="{17D542F8-AEAF-403E-B081-8A969DDA1308}"/>
    <cellStyle name="Normal 3 6 24 2 2 11" xfId="28252" xr:uid="{720B8720-F7D0-4334-B025-25B4053AC06F}"/>
    <cellStyle name="Normal 3 6 24 2 2 12" xfId="28253" xr:uid="{8635EBAF-3812-4128-A578-5F1B6C45DE60}"/>
    <cellStyle name="Normal 3 6 24 2 2 13" xfId="28254" xr:uid="{BC856A78-FB8E-4F00-8688-4A1894029D90}"/>
    <cellStyle name="Normal 3 6 24 2 2 13 2" xfId="28255" xr:uid="{5A0984EC-A1BC-4D22-8F40-EA828E8C2F04}"/>
    <cellStyle name="Normal 3 6 24 2 2 14" xfId="28256" xr:uid="{F4BDA3A3-1E68-49AC-93D4-53816CF47CCD}"/>
    <cellStyle name="Normal 3 6 24 2 2 15" xfId="28257" xr:uid="{029BE698-B5F1-419F-9D77-FBCBCADD35FD}"/>
    <cellStyle name="Normal 3 6 24 2 2 16" xfId="28258" xr:uid="{3A0CD35D-71D3-4145-A424-1FCD6F51EBCF}"/>
    <cellStyle name="Normal 3 6 24 2 2 2" xfId="28259" xr:uid="{4E372F91-B335-4486-961C-8CA715A9308C}"/>
    <cellStyle name="Normal 3 6 24 2 2 2 10" xfId="28260" xr:uid="{7C42FF8A-7649-462D-B8E8-86B4188F0DA9}"/>
    <cellStyle name="Normal 3 6 24 2 2 2 11" xfId="28261" xr:uid="{25780FCB-74EB-4FC8-888B-C5061FDCAEF9}"/>
    <cellStyle name="Normal 3 6 24 2 2 2 12" xfId="28262" xr:uid="{3354049E-D970-423C-8580-988B554F4282}"/>
    <cellStyle name="Normal 3 6 24 2 2 2 12 2" xfId="28263" xr:uid="{7F1E316F-F5B4-4908-B175-8E670396319B}"/>
    <cellStyle name="Normal 3 6 24 2 2 2 13" xfId="28264" xr:uid="{D1D7F8A2-18C1-4F5A-8EBF-01F8B0DD0A29}"/>
    <cellStyle name="Normal 3 6 24 2 2 2 14" xfId="28265" xr:uid="{294258E6-22D8-4B9C-9C35-C70FE4ED9ABA}"/>
    <cellStyle name="Normal 3 6 24 2 2 2 15" xfId="28266" xr:uid="{D24F712B-F3DD-4DA7-90B7-D430109087C6}"/>
    <cellStyle name="Normal 3 6 24 2 2 2 2" xfId="28267" xr:uid="{4E4B2314-1247-495E-81D5-FDD72E445377}"/>
    <cellStyle name="Normal 3 6 24 2 2 2 2 2" xfId="28268" xr:uid="{AD1382E8-589C-4811-98F7-E831DCB0E578}"/>
    <cellStyle name="Normal 3 6 24 2 2 2 2 2 2" xfId="28269" xr:uid="{21683A1C-24BD-42F2-8723-BC53ED5EB135}"/>
    <cellStyle name="Normal 3 6 24 2 2 2 2 2 2 2" xfId="28270" xr:uid="{8D8576E8-A920-45F9-BE66-028C9E5A2908}"/>
    <cellStyle name="Normal 3 6 24 2 2 2 2 2 2 2 2" xfId="28271" xr:uid="{138516EB-E1B0-4047-9590-579DEE506FB3}"/>
    <cellStyle name="Normal 3 6 24 2 2 2 2 2 2 2 2 2" xfId="28272" xr:uid="{BD09AA20-C6D4-432F-AB71-6763EB51B2D9}"/>
    <cellStyle name="Normal 3 6 24 2 2 2 2 2 2 2 3" xfId="28273" xr:uid="{DF1CE4B5-C7D2-4EF3-AF6D-6D43F92C2E60}"/>
    <cellStyle name="Normal 3 6 24 2 2 2 2 2 2 2 4" xfId="28274" xr:uid="{16DFAC89-799B-43D1-B0DD-9E688DD53AB6}"/>
    <cellStyle name="Normal 3 6 24 2 2 2 2 2 2 2 5" xfId="28275" xr:uid="{2064C87B-07A3-4E85-A483-8D129138D9BB}"/>
    <cellStyle name="Normal 3 6 24 2 2 2 2 2 2 3" xfId="28276" xr:uid="{DD81F24C-6B7E-4322-90B7-950AF14CF019}"/>
    <cellStyle name="Normal 3 6 24 2 2 2 2 2 2 3 2" xfId="28277" xr:uid="{6108B6F7-1F88-427A-9677-3B9FF66895E3}"/>
    <cellStyle name="Normal 3 6 24 2 2 2 2 2 2 4" xfId="28278" xr:uid="{014C2BAB-59A4-4EA2-A520-6EDF83DD4DEE}"/>
    <cellStyle name="Normal 3 6 24 2 2 2 2 2 2 5" xfId="28279" xr:uid="{F7BECFB2-7FD2-4317-8F70-E10AF4C342B0}"/>
    <cellStyle name="Normal 3 6 24 2 2 2 2 2 3" xfId="28280" xr:uid="{7586FB56-28DB-49F3-B42C-2135748802AB}"/>
    <cellStyle name="Normal 3 6 24 2 2 2 2 2 4" xfId="28281" xr:uid="{BA4690C3-AD68-4B8F-A4AE-61E21E47B2A3}"/>
    <cellStyle name="Normal 3 6 24 2 2 2 2 2 5" xfId="28282" xr:uid="{85389FAA-3336-45CF-83CE-00EDACCC141A}"/>
    <cellStyle name="Normal 3 6 24 2 2 2 2 2 6" xfId="28283" xr:uid="{9D1EDD64-96C4-4F49-A5F5-D5F382802014}"/>
    <cellStyle name="Normal 3 6 24 2 2 2 2 2 6 2" xfId="28284" xr:uid="{B5209A33-FD9C-46BD-8F47-84DCB6C9D31A}"/>
    <cellStyle name="Normal 3 6 24 2 2 2 2 2 7" xfId="28285" xr:uid="{C108D642-129F-4FAB-9CF1-B867D9FE4891}"/>
    <cellStyle name="Normal 3 6 24 2 2 2 2 2 8" xfId="28286" xr:uid="{872C7343-0D19-40F6-9394-222B792E0F70}"/>
    <cellStyle name="Normal 3 6 24 2 2 2 2 2 9" xfId="28287" xr:uid="{278E6A4F-B404-49AC-912E-B9AE5DF196CE}"/>
    <cellStyle name="Normal 3 6 24 2 2 2 2 3" xfId="28288" xr:uid="{EBD6CBC1-BF7E-49C2-9326-0D01EDB478FB}"/>
    <cellStyle name="Normal 3 6 24 2 2 2 2 3 2" xfId="28289" xr:uid="{555F0904-A957-456D-BAA4-CC42045D5F07}"/>
    <cellStyle name="Normal 3 6 24 2 2 2 2 3 2 2" xfId="28290" xr:uid="{13A1659B-F559-488B-B751-5410A906CBF6}"/>
    <cellStyle name="Normal 3 6 24 2 2 2 2 3 2 2 2" xfId="28291" xr:uid="{E60575C7-69FB-45BB-9A5B-DD81303905D7}"/>
    <cellStyle name="Normal 3 6 24 2 2 2 2 3 2 3" xfId="28292" xr:uid="{EB26DB90-BA50-4FF2-B663-B323C91B93F7}"/>
    <cellStyle name="Normal 3 6 24 2 2 2 2 3 2 4" xfId="28293" xr:uid="{56254A1A-BA4B-4B0B-8E5D-AF1D945FF1A8}"/>
    <cellStyle name="Normal 3 6 24 2 2 2 2 3 2 5" xfId="28294" xr:uid="{23B45B43-9E44-4AC8-B539-9B92FB0F555F}"/>
    <cellStyle name="Normal 3 6 24 2 2 2 2 3 3" xfId="28295" xr:uid="{4778226B-876A-4BEB-8E62-077BE623C945}"/>
    <cellStyle name="Normal 3 6 24 2 2 2 2 3 3 2" xfId="28296" xr:uid="{3CA221B6-A781-486D-8991-DF389ADE9A73}"/>
    <cellStyle name="Normal 3 6 24 2 2 2 2 3 4" xfId="28297" xr:uid="{841DDE9E-B09C-4BA9-B09E-85165FEF63AD}"/>
    <cellStyle name="Normal 3 6 24 2 2 2 2 3 5" xfId="28298" xr:uid="{503E59AE-85B9-4E4A-BBFC-9CBCB607CEA6}"/>
    <cellStyle name="Normal 3 6 24 2 2 2 2 4" xfId="28299" xr:uid="{11405F73-270D-4A8F-89B8-4D3025E830EC}"/>
    <cellStyle name="Normal 3 6 24 2 2 2 2 5" xfId="28300" xr:uid="{8BDCCC7A-D8A0-4792-8E72-5326F253252E}"/>
    <cellStyle name="Normal 3 6 24 2 2 2 2 6" xfId="28301" xr:uid="{1D3D0397-43FC-4E97-845B-03A8B3BD55D4}"/>
    <cellStyle name="Normal 3 6 24 2 2 2 2 6 2" xfId="28302" xr:uid="{F821D043-4E23-42FA-863B-1111F39B8996}"/>
    <cellStyle name="Normal 3 6 24 2 2 2 2 7" xfId="28303" xr:uid="{14AE499D-D7C1-4676-B007-6625814B7C4F}"/>
    <cellStyle name="Normal 3 6 24 2 2 2 2 8" xfId="28304" xr:uid="{DC711E74-1CE4-4940-A328-8ECDF248B9C2}"/>
    <cellStyle name="Normal 3 6 24 2 2 2 2 9" xfId="28305" xr:uid="{4C6DF74D-4F6D-4D38-948B-989E2BA0A09B}"/>
    <cellStyle name="Normal 3 6 24 2 2 2 3" xfId="28306" xr:uid="{AB409DE3-7250-4A44-A455-E5902549B724}"/>
    <cellStyle name="Normal 3 6 24 2 2 2 3 2" xfId="28307" xr:uid="{46A78F27-677A-4216-94FC-BD256FC3DC1D}"/>
    <cellStyle name="Normal 3 6 24 2 2 2 3 3" xfId="28308" xr:uid="{61F91FE1-4E83-4C43-8A6F-9501BE53DC2C}"/>
    <cellStyle name="Normal 3 6 24 2 2 2 4" xfId="28309" xr:uid="{E16319C4-66EA-44C2-9197-84AB66342EF9}"/>
    <cellStyle name="Normal 3 6 24 2 2 2 4 2" xfId="28310" xr:uid="{FBE5A326-3A3A-4109-8B2E-C9380335CF81}"/>
    <cellStyle name="Normal 3 6 24 2 2 2 4 3" xfId="28311" xr:uid="{71CC04D3-E53C-47B8-A050-B4F37E9005E0}"/>
    <cellStyle name="Normal 3 6 24 2 2 2 5" xfId="28312" xr:uid="{189BCC9D-E006-4437-8702-3AA568DB19D2}"/>
    <cellStyle name="Normal 3 6 24 2 2 2 5 2" xfId="28313" xr:uid="{0E67DDE3-53EB-42E5-ABD3-D97390D80A04}"/>
    <cellStyle name="Normal 3 6 24 2 2 2 5 3" xfId="28314" xr:uid="{1C726076-3E11-4B8D-8E09-C7011589D02B}"/>
    <cellStyle name="Normal 3 6 24 2 2 2 6" xfId="28315" xr:uid="{6468D36F-369A-46BC-BFEB-806C2D93D1CD}"/>
    <cellStyle name="Normal 3 6 24 2 2 2 6 2" xfId="28316" xr:uid="{666F8123-70F6-4E9B-AC61-069A16EAECB7}"/>
    <cellStyle name="Normal 3 6 24 2 2 2 6 3" xfId="28317" xr:uid="{DD9CDB6D-843C-40B9-82FA-3C33DBA352EE}"/>
    <cellStyle name="Normal 3 6 24 2 2 2 7" xfId="28318" xr:uid="{49F033EC-DE7C-4ECA-BFDE-68AF9332F285}"/>
    <cellStyle name="Normal 3 6 24 2 2 2 7 2" xfId="28319" xr:uid="{8FD1E906-907C-4099-9A0B-63DFE6D7A98B}"/>
    <cellStyle name="Normal 3 6 24 2 2 2 7 3" xfId="28320" xr:uid="{A97473ED-198E-46F9-B127-8737D89F86C3}"/>
    <cellStyle name="Normal 3 6 24 2 2 2 8" xfId="28321" xr:uid="{0B98A161-B77F-4F0B-BE00-9CFAF7F0E3F3}"/>
    <cellStyle name="Normal 3 6 24 2 2 2 8 2" xfId="28322" xr:uid="{B115966C-7128-4100-BA6F-F635EBDD07DC}"/>
    <cellStyle name="Normal 3 6 24 2 2 2 8 2 2" xfId="28323" xr:uid="{7EC3D618-7AED-4F8E-8086-3A56A8BCAA14}"/>
    <cellStyle name="Normal 3 6 24 2 2 2 8 2 2 2" xfId="28324" xr:uid="{5FC7A3CA-3277-45AF-8F66-5B27E2ACF849}"/>
    <cellStyle name="Normal 3 6 24 2 2 2 8 2 3" xfId="28325" xr:uid="{F2F0E7A0-5748-4347-A24A-E5F3CC811C46}"/>
    <cellStyle name="Normal 3 6 24 2 2 2 8 2 4" xfId="28326" xr:uid="{6198C2BC-6698-416C-890F-5BEA7A0FF2B5}"/>
    <cellStyle name="Normal 3 6 24 2 2 2 8 2 5" xfId="28327" xr:uid="{EBD0842B-FF1C-49DA-9108-1B43C27CDE13}"/>
    <cellStyle name="Normal 3 6 24 2 2 2 8 3" xfId="28328" xr:uid="{BEC869FB-3A39-4FC4-82C4-BD3AB5E5CDC6}"/>
    <cellStyle name="Normal 3 6 24 2 2 2 8 3 2" xfId="28329" xr:uid="{8BE70DC4-03EB-4C9C-B333-122E8C2DEB0D}"/>
    <cellStyle name="Normal 3 6 24 2 2 2 8 4" xfId="28330" xr:uid="{BE5BE9EE-9079-48E4-BFE2-E8B2645EBE88}"/>
    <cellStyle name="Normal 3 6 24 2 2 2 8 5" xfId="28331" xr:uid="{ABF48328-ACFE-4E08-8A56-CA74EF3D5348}"/>
    <cellStyle name="Normal 3 6 24 2 2 2 9" xfId="28332" xr:uid="{D727AC5C-4920-4ED2-A90E-70149A475C76}"/>
    <cellStyle name="Normal 3 6 24 2 2 3" xfId="28333" xr:uid="{F0E5300F-3580-4833-97CC-AAA849C14331}"/>
    <cellStyle name="Normal 3 6 24 2 2 3 2" xfId="28334" xr:uid="{17393A8D-9007-4559-BDC6-080142ACD4F6}"/>
    <cellStyle name="Normal 3 6 24 2 2 3 3" xfId="28335" xr:uid="{A91AC180-C403-43C6-B84C-1323E3720826}"/>
    <cellStyle name="Normal 3 6 24 2 2 4" xfId="28336" xr:uid="{C2A5FC7E-69B1-4E79-BED5-95C68C28FFEB}"/>
    <cellStyle name="Normal 3 6 24 2 2 4 2" xfId="28337" xr:uid="{FF67321F-BDA4-4D72-A649-ACCD6E3A0F7E}"/>
    <cellStyle name="Normal 3 6 24 2 2 4 2 2" xfId="28338" xr:uid="{9AD9311B-59C5-40B1-AEFB-CAB8164B0281}"/>
    <cellStyle name="Normal 3 6 24 2 2 4 2 2 2" xfId="28339" xr:uid="{CC2F38FC-0688-4495-92FD-B60A3865B25E}"/>
    <cellStyle name="Normal 3 6 24 2 2 4 2 2 2 2" xfId="28340" xr:uid="{7E04A10E-1838-4BCA-9234-C3B071966C63}"/>
    <cellStyle name="Normal 3 6 24 2 2 4 2 2 2 2 2" xfId="28341" xr:uid="{4DCB6BCE-1C2B-4537-8D61-F0D152644EBC}"/>
    <cellStyle name="Normal 3 6 24 2 2 4 2 2 2 3" xfId="28342" xr:uid="{B688EBD0-619E-4C5B-A58B-7CAD9575D167}"/>
    <cellStyle name="Normal 3 6 24 2 2 4 2 2 2 4" xfId="28343" xr:uid="{04A4EE83-0AC2-4D66-9858-A6644CC0108C}"/>
    <cellStyle name="Normal 3 6 24 2 2 4 2 2 2 5" xfId="28344" xr:uid="{6ED7A6C2-02A7-4FD6-98CA-D8FE75B79B6F}"/>
    <cellStyle name="Normal 3 6 24 2 2 4 2 2 3" xfId="28345" xr:uid="{F6467D42-32DF-4930-AA86-84E35EA2E6B8}"/>
    <cellStyle name="Normal 3 6 24 2 2 4 2 2 3 2" xfId="28346" xr:uid="{0305DA25-2EFE-426D-ACCF-1732D5FB8F51}"/>
    <cellStyle name="Normal 3 6 24 2 2 4 2 2 4" xfId="28347" xr:uid="{8375A791-86DC-4D6B-866B-CB7507CA96ED}"/>
    <cellStyle name="Normal 3 6 24 2 2 4 2 2 5" xfId="28348" xr:uid="{37621C8E-BDB2-47BC-8ECE-ABCC3A323B75}"/>
    <cellStyle name="Normal 3 6 24 2 2 4 2 3" xfId="28349" xr:uid="{7EE537C0-F80B-4605-A77C-A2EF22949179}"/>
    <cellStyle name="Normal 3 6 24 2 2 4 2 4" xfId="28350" xr:uid="{2EAD2EE3-3D81-4198-AB4D-5EEA61A01A6C}"/>
    <cellStyle name="Normal 3 6 24 2 2 4 2 5" xfId="28351" xr:uid="{83817D7B-8D69-40AB-89A8-948AE118EF65}"/>
    <cellStyle name="Normal 3 6 24 2 2 4 2 6" xfId="28352" xr:uid="{071D3B68-20B6-4885-A43C-78A782CA39D3}"/>
    <cellStyle name="Normal 3 6 24 2 2 4 2 6 2" xfId="28353" xr:uid="{93899BB7-C6CC-49BE-AF34-92169B28314A}"/>
    <cellStyle name="Normal 3 6 24 2 2 4 2 7" xfId="28354" xr:uid="{2AD79877-9C96-4727-B2CB-335BD6BE5117}"/>
    <cellStyle name="Normal 3 6 24 2 2 4 2 8" xfId="28355" xr:uid="{0A20472A-54A2-4F08-B0CC-8694206C00B2}"/>
    <cellStyle name="Normal 3 6 24 2 2 4 2 9" xfId="28356" xr:uid="{E17AC086-776D-4ADB-A627-0EB69C7FE653}"/>
    <cellStyle name="Normal 3 6 24 2 2 4 3" xfId="28357" xr:uid="{72CD4DA2-4105-4849-BD54-2F1C646308F7}"/>
    <cellStyle name="Normal 3 6 24 2 2 4 3 2" xfId="28358" xr:uid="{A7B35784-3925-499E-90E1-D7A7602CFAB7}"/>
    <cellStyle name="Normal 3 6 24 2 2 4 3 2 2" xfId="28359" xr:uid="{EAB458CD-C82F-4D99-AE42-987E00922B69}"/>
    <cellStyle name="Normal 3 6 24 2 2 4 3 2 2 2" xfId="28360" xr:uid="{96D7BD6B-5AAB-4144-9148-7187E51C8349}"/>
    <cellStyle name="Normal 3 6 24 2 2 4 3 2 3" xfId="28361" xr:uid="{6EE29708-04FD-4046-82B3-48AF95A3611A}"/>
    <cellStyle name="Normal 3 6 24 2 2 4 3 2 4" xfId="28362" xr:uid="{F72A951D-2E7C-4429-968C-A77644F57A62}"/>
    <cellStyle name="Normal 3 6 24 2 2 4 3 2 5" xfId="28363" xr:uid="{38FCE9BC-3AED-45B3-8650-CC89B716F1A2}"/>
    <cellStyle name="Normal 3 6 24 2 2 4 3 3" xfId="28364" xr:uid="{A08ED29C-560E-4ACD-A2F5-206A04A7DB71}"/>
    <cellStyle name="Normal 3 6 24 2 2 4 3 3 2" xfId="28365" xr:uid="{7C48262A-20AE-4110-AC34-0F83D2C9871F}"/>
    <cellStyle name="Normal 3 6 24 2 2 4 3 4" xfId="28366" xr:uid="{187911F9-9708-4FF0-A40C-AAA32FA67BD7}"/>
    <cellStyle name="Normal 3 6 24 2 2 4 3 5" xfId="28367" xr:uid="{A6B37372-F655-4902-A284-374B581B5EA7}"/>
    <cellStyle name="Normal 3 6 24 2 2 4 4" xfId="28368" xr:uid="{CE31723A-4376-4213-A5FE-2DB03F5E584C}"/>
    <cellStyle name="Normal 3 6 24 2 2 4 5" xfId="28369" xr:uid="{29CDA75B-9060-489A-A13A-98506292C2CE}"/>
    <cellStyle name="Normal 3 6 24 2 2 4 6" xfId="28370" xr:uid="{43A5D1D8-5C0F-4F1A-AA2A-03A3D2491064}"/>
    <cellStyle name="Normal 3 6 24 2 2 4 6 2" xfId="28371" xr:uid="{B4512F9D-51CE-4A1F-92C1-80A78295A346}"/>
    <cellStyle name="Normal 3 6 24 2 2 4 7" xfId="28372" xr:uid="{C41846B5-64D2-4A8F-B054-B8D39EDDFA2F}"/>
    <cellStyle name="Normal 3 6 24 2 2 4 8" xfId="28373" xr:uid="{601B2EC0-ED85-489D-8AB6-D7A32E1E166C}"/>
    <cellStyle name="Normal 3 6 24 2 2 4 9" xfId="28374" xr:uid="{443931BA-48D7-459B-BBE2-4E240F6F0C79}"/>
    <cellStyle name="Normal 3 6 24 2 2 5" xfId="28375" xr:uid="{7234B5C2-BBEA-4E4E-8BED-089124AFD45D}"/>
    <cellStyle name="Normal 3 6 24 2 2 6" xfId="28376" xr:uid="{414CFFA7-89E9-494F-B860-5E439CB77C95}"/>
    <cellStyle name="Normal 3 6 24 2 2 7" xfId="28377" xr:uid="{C01995F9-DE5A-4ED6-AC98-AEF93F77FD0F}"/>
    <cellStyle name="Normal 3 6 24 2 2 8" xfId="28378" xr:uid="{D69C1C03-D8F3-4538-BBB2-F54AD1F3FF80}"/>
    <cellStyle name="Normal 3 6 24 2 2 9" xfId="28379" xr:uid="{5B2052DE-FE13-4A57-8BA4-CAA32B15F97B}"/>
    <cellStyle name="Normal 3 6 24 2 2 9 2" xfId="28380" xr:uid="{702D16B7-EA6F-49AC-A77F-E0CCF8A4B47C}"/>
    <cellStyle name="Normal 3 6 24 2 2 9 2 2" xfId="28381" xr:uid="{0A447E27-01DD-44DC-A350-B8799D4D59AA}"/>
    <cellStyle name="Normal 3 6 24 2 2 9 2 2 2" xfId="28382" xr:uid="{A92C6061-F792-4046-B255-351464CB8425}"/>
    <cellStyle name="Normal 3 6 24 2 2 9 2 3" xfId="28383" xr:uid="{4372AC53-03A1-479E-AE52-62FEACC9C805}"/>
    <cellStyle name="Normal 3 6 24 2 2 9 2 4" xfId="28384" xr:uid="{90003539-F592-4AEC-BA9B-F70F07853ECC}"/>
    <cellStyle name="Normal 3 6 24 2 2 9 2 5" xfId="28385" xr:uid="{4811DFC7-13E1-436C-B343-E473EBB86C75}"/>
    <cellStyle name="Normal 3 6 24 2 2 9 3" xfId="28386" xr:uid="{EDFC98AD-B908-4C3D-94D6-64DDEDC05BDB}"/>
    <cellStyle name="Normal 3 6 24 2 2 9 3 2" xfId="28387" xr:uid="{47AE437F-FDC7-4E8E-B2A3-9FE6ADEDD2F1}"/>
    <cellStyle name="Normal 3 6 24 2 2 9 4" xfId="28388" xr:uid="{1DE7ADF2-F870-4B20-9F2C-91CC4CA12C96}"/>
    <cellStyle name="Normal 3 6 24 2 2 9 5" xfId="28389" xr:uid="{8DDE6E37-BE68-4FF1-9D76-094711AC2BE2}"/>
    <cellStyle name="Normal 3 6 24 2 3" xfId="28390" xr:uid="{5C199959-9AF0-4961-9E3E-462575455F79}"/>
    <cellStyle name="Normal 3 6 24 2 3 10" xfId="28391" xr:uid="{78DC1223-E429-4EAE-9664-AB0D3A338366}"/>
    <cellStyle name="Normal 3 6 24 2 3 11" xfId="28392" xr:uid="{9DA8DB79-4951-4980-96F7-122B792235B9}"/>
    <cellStyle name="Normal 3 6 24 2 3 12" xfId="28393" xr:uid="{66454EE6-3802-4BDA-9931-01E4206F81A1}"/>
    <cellStyle name="Normal 3 6 24 2 3 12 2" xfId="28394" xr:uid="{9932F846-18A5-4718-B615-E7F1FEEF76BE}"/>
    <cellStyle name="Normal 3 6 24 2 3 13" xfId="28395" xr:uid="{CFF2962B-B22E-4DB2-84CD-47C9118FDAF3}"/>
    <cellStyle name="Normal 3 6 24 2 3 14" xfId="28396" xr:uid="{D45921C3-1561-412D-96F7-E9A964C59102}"/>
    <cellStyle name="Normal 3 6 24 2 3 15" xfId="28397" xr:uid="{D5905EB3-2F8A-45BB-9F11-11549DFAE5BD}"/>
    <cellStyle name="Normal 3 6 24 2 3 2" xfId="28398" xr:uid="{C74F4155-3672-4CDD-A54A-ABBC38FFD491}"/>
    <cellStyle name="Normal 3 6 24 2 3 2 2" xfId="28399" xr:uid="{B05EA631-F344-4322-92AE-5069057FECA2}"/>
    <cellStyle name="Normal 3 6 24 2 3 2 2 2" xfId="28400" xr:uid="{1FA0871A-ADA5-485C-B399-5296C2013BF7}"/>
    <cellStyle name="Normal 3 6 24 2 3 2 2 2 2" xfId="28401" xr:uid="{DCC50F30-C84B-4BD9-B022-F75534ADB24B}"/>
    <cellStyle name="Normal 3 6 24 2 3 2 2 2 2 2" xfId="28402" xr:uid="{5D9FDC28-143B-41AE-BE0A-D491DBA876D0}"/>
    <cellStyle name="Normal 3 6 24 2 3 2 2 2 2 2 2" xfId="28403" xr:uid="{8B8D0185-36E2-4B1A-AF88-D721629EEC50}"/>
    <cellStyle name="Normal 3 6 24 2 3 2 2 2 2 3" xfId="28404" xr:uid="{F486CE60-32D7-4BF5-8F55-F5F78D6CF0F6}"/>
    <cellStyle name="Normal 3 6 24 2 3 2 2 2 2 4" xfId="28405" xr:uid="{B6F33889-1DA2-4CDE-AD49-3E1B7C00D664}"/>
    <cellStyle name="Normal 3 6 24 2 3 2 2 2 2 5" xfId="28406" xr:uid="{6FBFFA1B-B031-483B-84F5-CFF2B65DCAB7}"/>
    <cellStyle name="Normal 3 6 24 2 3 2 2 2 3" xfId="28407" xr:uid="{C9A70038-A452-4B0F-80E3-9010B00DA9B2}"/>
    <cellStyle name="Normal 3 6 24 2 3 2 2 2 3 2" xfId="28408" xr:uid="{8154D86E-3B40-4A36-8814-913B5D9F358B}"/>
    <cellStyle name="Normal 3 6 24 2 3 2 2 2 4" xfId="28409" xr:uid="{36A79445-E767-469B-B3C2-716662DE5A95}"/>
    <cellStyle name="Normal 3 6 24 2 3 2 2 2 5" xfId="28410" xr:uid="{746D97BB-7502-404E-A840-8D6127EC7DED}"/>
    <cellStyle name="Normal 3 6 24 2 3 2 2 3" xfId="28411" xr:uid="{5E48302A-6F8A-4DC9-A30A-7B0786187A3D}"/>
    <cellStyle name="Normal 3 6 24 2 3 2 2 4" xfId="28412" xr:uid="{6F67C1BC-ABEB-4E5B-9347-295F4B430106}"/>
    <cellStyle name="Normal 3 6 24 2 3 2 2 5" xfId="28413" xr:uid="{1E8B02A3-9773-4428-BDD4-8E28D067158E}"/>
    <cellStyle name="Normal 3 6 24 2 3 2 2 6" xfId="28414" xr:uid="{9747F8C5-9FF2-4619-8388-248C7ABCB9B3}"/>
    <cellStyle name="Normal 3 6 24 2 3 2 2 6 2" xfId="28415" xr:uid="{6E8E148A-CFE3-4438-9E75-4E081AAA9748}"/>
    <cellStyle name="Normal 3 6 24 2 3 2 2 7" xfId="28416" xr:uid="{02088615-9D8E-4AFA-B2E4-0C4740AC0471}"/>
    <cellStyle name="Normal 3 6 24 2 3 2 2 8" xfId="28417" xr:uid="{79139A75-8D11-45FE-B4B4-82E0214FED93}"/>
    <cellStyle name="Normal 3 6 24 2 3 2 2 9" xfId="28418" xr:uid="{B044496B-8139-4E18-8272-B71DA18E71D0}"/>
    <cellStyle name="Normal 3 6 24 2 3 2 3" xfId="28419" xr:uid="{1E4518AC-D88F-4867-AAB9-B7E1114755CB}"/>
    <cellStyle name="Normal 3 6 24 2 3 2 3 2" xfId="28420" xr:uid="{B60EDFAF-966E-47FA-A0D2-66B275ACC468}"/>
    <cellStyle name="Normal 3 6 24 2 3 2 3 2 2" xfId="28421" xr:uid="{BEAE04EA-6B47-4F5D-A01E-AAB09668CD4D}"/>
    <cellStyle name="Normal 3 6 24 2 3 2 3 2 2 2" xfId="28422" xr:uid="{80851FAE-CBF4-4FE1-898D-775FAE530859}"/>
    <cellStyle name="Normal 3 6 24 2 3 2 3 2 3" xfId="28423" xr:uid="{3BF384F1-0081-46DD-B354-B8FA9FCF3363}"/>
    <cellStyle name="Normal 3 6 24 2 3 2 3 2 4" xfId="28424" xr:uid="{E9FAC1E2-5FC0-4B0C-8A22-0BF165CC0669}"/>
    <cellStyle name="Normal 3 6 24 2 3 2 3 2 5" xfId="28425" xr:uid="{383AC1B7-B163-45A8-AB61-AC2723D82B6A}"/>
    <cellStyle name="Normal 3 6 24 2 3 2 3 3" xfId="28426" xr:uid="{C4CCC58E-8C10-448E-88B8-C0BA872FCAC7}"/>
    <cellStyle name="Normal 3 6 24 2 3 2 3 3 2" xfId="28427" xr:uid="{2AEB0A38-C44D-43BE-931B-DEBBBD0F0697}"/>
    <cellStyle name="Normal 3 6 24 2 3 2 3 4" xfId="28428" xr:uid="{88FCAF55-C1D8-4FE6-A68A-1F96B138290D}"/>
    <cellStyle name="Normal 3 6 24 2 3 2 3 5" xfId="28429" xr:uid="{5B16B215-8920-4A0F-A9D0-6EB226D93ADB}"/>
    <cellStyle name="Normal 3 6 24 2 3 2 4" xfId="28430" xr:uid="{36807289-EF4A-4C56-ADE6-D2C2E6650F4E}"/>
    <cellStyle name="Normal 3 6 24 2 3 2 5" xfId="28431" xr:uid="{3FB2A3FD-2112-431A-9DCA-23F3D7A373AA}"/>
    <cellStyle name="Normal 3 6 24 2 3 2 6" xfId="28432" xr:uid="{7B52194A-4AED-49D6-A966-A0D59EDE5000}"/>
    <cellStyle name="Normal 3 6 24 2 3 2 6 2" xfId="28433" xr:uid="{EF161B59-0A77-49D5-B20B-2CC288B576C6}"/>
    <cellStyle name="Normal 3 6 24 2 3 2 7" xfId="28434" xr:uid="{20B4928D-42CB-49E1-BF93-691185C7CADB}"/>
    <cellStyle name="Normal 3 6 24 2 3 2 8" xfId="28435" xr:uid="{D914142F-C843-4935-AA90-E565A549E8ED}"/>
    <cellStyle name="Normal 3 6 24 2 3 2 9" xfId="28436" xr:uid="{E738EC21-5FF2-48AA-933D-492183BAAF7A}"/>
    <cellStyle name="Normal 3 6 24 2 3 3" xfId="28437" xr:uid="{365E712E-82BE-4940-8AEB-8622F1C01EA1}"/>
    <cellStyle name="Normal 3 6 24 2 3 4" xfId="28438" xr:uid="{9A44679E-F80F-4D21-BAE1-330EBAD9249F}"/>
    <cellStyle name="Normal 3 6 24 2 3 5" xfId="28439" xr:uid="{20C6AAF7-1B61-40EB-91FF-7237206DB6E7}"/>
    <cellStyle name="Normal 3 6 24 2 3 6" xfId="28440" xr:uid="{B8F20305-A165-4619-A405-9549EFCFA920}"/>
    <cellStyle name="Normal 3 6 24 2 3 7" xfId="28441" xr:uid="{608C0EDD-ABA2-414B-8ECC-8E158E36C075}"/>
    <cellStyle name="Normal 3 6 24 2 3 8" xfId="28442" xr:uid="{57E96F44-6FEA-493D-A7D1-299F6D827567}"/>
    <cellStyle name="Normal 3 6 24 2 3 8 2" xfId="28443" xr:uid="{B1F70EE9-17F0-4A2F-BB85-94FF3522CB3E}"/>
    <cellStyle name="Normal 3 6 24 2 3 8 2 2" xfId="28444" xr:uid="{3B893787-8EA5-46E2-A528-738592139036}"/>
    <cellStyle name="Normal 3 6 24 2 3 8 2 2 2" xfId="28445" xr:uid="{8543B45C-C454-4F19-B0D3-3A5AA7FD126E}"/>
    <cellStyle name="Normal 3 6 24 2 3 8 2 3" xfId="28446" xr:uid="{16425D2E-7832-47E8-BF64-DD4B3F272CB2}"/>
    <cellStyle name="Normal 3 6 24 2 3 8 2 4" xfId="28447" xr:uid="{36981767-FFC2-4335-A0D2-30F2CE275DD9}"/>
    <cellStyle name="Normal 3 6 24 2 3 8 2 5" xfId="28448" xr:uid="{50B8E30D-F848-4A14-88BA-D08E9DAEA805}"/>
    <cellStyle name="Normal 3 6 24 2 3 8 3" xfId="28449" xr:uid="{099BDBE3-D28B-4767-8C5E-D7BBA2C99F47}"/>
    <cellStyle name="Normal 3 6 24 2 3 8 3 2" xfId="28450" xr:uid="{DD098131-93B4-4087-9CE0-53696CBFD700}"/>
    <cellStyle name="Normal 3 6 24 2 3 8 4" xfId="28451" xr:uid="{C960BDE2-BCD3-44B2-A16B-1D1F0A81AFAD}"/>
    <cellStyle name="Normal 3 6 24 2 3 8 5" xfId="28452" xr:uid="{3E45C622-FAE3-4E52-9516-EED59131BBF9}"/>
    <cellStyle name="Normal 3 6 24 2 3 9" xfId="28453" xr:uid="{62F055E3-9F78-48C3-ACDD-812F85FE674C}"/>
    <cellStyle name="Normal 3 6 24 2 4" xfId="28454" xr:uid="{FCE09530-B81C-4560-83AD-6DC09E70EF66}"/>
    <cellStyle name="Normal 3 6 24 2 4 2" xfId="28455" xr:uid="{73930316-30E0-4306-89C7-443D62E85C18}"/>
    <cellStyle name="Normal 3 6 24 2 4 2 2" xfId="28456" xr:uid="{DFA3EF24-967F-4428-8CDB-462513D865DD}"/>
    <cellStyle name="Normal 3 6 24 2 4 2 2 2" xfId="28457" xr:uid="{999E06DE-C25C-4ECE-8902-BAC9D93C33DF}"/>
    <cellStyle name="Normal 3 6 24 2 4 2 2 2 2" xfId="28458" xr:uid="{9437E37B-1D90-48F8-A996-03F4B36188CA}"/>
    <cellStyle name="Normal 3 6 24 2 4 2 2 2 2 2" xfId="28459" xr:uid="{C058DDDE-4705-405B-81A7-8774641D444F}"/>
    <cellStyle name="Normal 3 6 24 2 4 2 2 2 3" xfId="28460" xr:uid="{162C6CAA-3C30-4A52-84C8-6DA46C31887C}"/>
    <cellStyle name="Normal 3 6 24 2 4 2 2 2 4" xfId="28461" xr:uid="{1091F873-D7EE-4EF1-95DC-70B58096B4D6}"/>
    <cellStyle name="Normal 3 6 24 2 4 2 2 2 5" xfId="28462" xr:uid="{D8555157-4ED9-48BE-ACD5-3A417CD7275C}"/>
    <cellStyle name="Normal 3 6 24 2 4 2 2 3" xfId="28463" xr:uid="{BA544C28-C7F1-47EF-B063-8EABF470AE03}"/>
    <cellStyle name="Normal 3 6 24 2 4 2 2 3 2" xfId="28464" xr:uid="{D5494E49-2AD9-43C6-99BF-028993FBB266}"/>
    <cellStyle name="Normal 3 6 24 2 4 2 2 4" xfId="28465" xr:uid="{F1D5F9F4-6E51-402C-944B-AE2DC22331C5}"/>
    <cellStyle name="Normal 3 6 24 2 4 2 2 5" xfId="28466" xr:uid="{304A00CB-069F-4236-BE2D-5D8AC9E127CA}"/>
    <cellStyle name="Normal 3 6 24 2 4 2 3" xfId="28467" xr:uid="{88336037-CD24-443E-B194-83135DF85F16}"/>
    <cellStyle name="Normal 3 6 24 2 4 2 4" xfId="28468" xr:uid="{E72BAAD4-6270-4012-B52C-6B309C7E34ED}"/>
    <cellStyle name="Normal 3 6 24 2 4 2 5" xfId="28469" xr:uid="{042DC46C-0F88-4947-9ABA-AD8AAFC10D8C}"/>
    <cellStyle name="Normal 3 6 24 2 4 2 6" xfId="28470" xr:uid="{45FD76E7-C31C-4D50-A0CB-145207E89594}"/>
    <cellStyle name="Normal 3 6 24 2 4 2 6 2" xfId="28471" xr:uid="{AB110144-19D4-4434-A18E-04DC196A3166}"/>
    <cellStyle name="Normal 3 6 24 2 4 2 7" xfId="28472" xr:uid="{9CC73D35-4D45-4FE0-9352-8F63D3E51D65}"/>
    <cellStyle name="Normal 3 6 24 2 4 2 8" xfId="28473" xr:uid="{D16649CB-E385-4F2D-B2D9-B3328325C4C3}"/>
    <cellStyle name="Normal 3 6 24 2 4 2 9" xfId="28474" xr:uid="{434B400F-A6B3-4645-8261-ABB07E81EEBC}"/>
    <cellStyle name="Normal 3 6 24 2 4 3" xfId="28475" xr:uid="{A3EF41FE-A905-426D-BFF6-AAECFEDDBC83}"/>
    <cellStyle name="Normal 3 6 24 2 4 3 2" xfId="28476" xr:uid="{25523D5E-B52C-49A1-9A7F-CED69A7E73E1}"/>
    <cellStyle name="Normal 3 6 24 2 4 3 2 2" xfId="28477" xr:uid="{7E6B2FEE-6CFE-4929-98B4-F0A64E403E67}"/>
    <cellStyle name="Normal 3 6 24 2 4 3 2 2 2" xfId="28478" xr:uid="{DA408A93-B8FA-4E13-8E8D-360EEC66EE6A}"/>
    <cellStyle name="Normal 3 6 24 2 4 3 2 3" xfId="28479" xr:uid="{E16815FC-F404-42D9-B242-B717CE9E3E7D}"/>
    <cellStyle name="Normal 3 6 24 2 4 3 2 4" xfId="28480" xr:uid="{3A781E93-7544-4AAA-8437-A06B24B277D0}"/>
    <cellStyle name="Normal 3 6 24 2 4 3 2 5" xfId="28481" xr:uid="{E5578563-4465-4F3D-A749-B07AC9F39024}"/>
    <cellStyle name="Normal 3 6 24 2 4 3 3" xfId="28482" xr:uid="{479DD1A5-0679-43BF-B6A9-6A2011C360C6}"/>
    <cellStyle name="Normal 3 6 24 2 4 3 3 2" xfId="28483" xr:uid="{EBC58743-2D70-4176-8939-A4DD7A1EE456}"/>
    <cellStyle name="Normal 3 6 24 2 4 3 4" xfId="28484" xr:uid="{67C975A4-A1DF-475D-84A9-F79257C88D5D}"/>
    <cellStyle name="Normal 3 6 24 2 4 3 5" xfId="28485" xr:uid="{D914B42A-5D91-4C61-9483-E695D4A54C36}"/>
    <cellStyle name="Normal 3 6 24 2 4 4" xfId="28486" xr:uid="{FEA254F0-D9AD-41B5-975D-A2C6659132A0}"/>
    <cellStyle name="Normal 3 6 24 2 4 5" xfId="28487" xr:uid="{CA0B5E14-8BA3-464A-B07B-E01F3B80810A}"/>
    <cellStyle name="Normal 3 6 24 2 4 6" xfId="28488" xr:uid="{C62BC990-69D5-4C66-B2BC-DF08E1F34EAD}"/>
    <cellStyle name="Normal 3 6 24 2 4 6 2" xfId="28489" xr:uid="{12EDAEAB-E528-4F78-9367-CAB53F42F984}"/>
    <cellStyle name="Normal 3 6 24 2 4 7" xfId="28490" xr:uid="{A58645F4-0507-41FE-A7FD-D8E05FD7978D}"/>
    <cellStyle name="Normal 3 6 24 2 4 8" xfId="28491" xr:uid="{845C9767-9302-4573-BBEB-3687C187B4DC}"/>
    <cellStyle name="Normal 3 6 24 2 4 9" xfId="28492" xr:uid="{E570C8A7-60EF-4605-98E2-44494F7EA970}"/>
    <cellStyle name="Normal 3 6 24 2 5" xfId="28493" xr:uid="{63CC4931-086A-4D11-940A-0AAB1315B4AB}"/>
    <cellStyle name="Normal 3 6 24 2 5 2" xfId="28494" xr:uid="{9E9E4C5D-C891-4044-AF69-7A60AFCD3690}"/>
    <cellStyle name="Normal 3 6 24 2 5 3" xfId="28495" xr:uid="{447AC1DC-1E45-4606-A4D1-81FA7D2DC2EE}"/>
    <cellStyle name="Normal 3 6 24 2 6" xfId="28496" xr:uid="{E5E9B31E-453B-4352-BB06-2F8E8B447989}"/>
    <cellStyle name="Normal 3 6 24 2 6 2" xfId="28497" xr:uid="{11879C01-0103-4288-A15C-C99DC3D3CE27}"/>
    <cellStyle name="Normal 3 6 24 2 6 3" xfId="28498" xr:uid="{02F6B573-F85A-4AA4-870C-4E20B879D89C}"/>
    <cellStyle name="Normal 3 6 24 2 7" xfId="28499" xr:uid="{080F0CC1-3300-45C9-8A5F-363F8CFF2128}"/>
    <cellStyle name="Normal 3 6 24 2 7 2" xfId="28500" xr:uid="{E39E95F9-A57D-4707-93FE-FDD7D1DF9A70}"/>
    <cellStyle name="Normal 3 6 24 2 7 3" xfId="28501" xr:uid="{FB7ECC06-87DE-4C69-B8A3-6735D22826A6}"/>
    <cellStyle name="Normal 3 6 24 2 8" xfId="28502" xr:uid="{504DF795-C9DA-46E2-920A-8D13F68A51AF}"/>
    <cellStyle name="Normal 3 6 24 2 8 2" xfId="28503" xr:uid="{C639DEF2-3424-4DFF-AB5A-7DAF10D79176}"/>
    <cellStyle name="Normal 3 6 24 2 8 3" xfId="28504" xr:uid="{18F196B8-B909-4810-ADDE-A5FF316E127E}"/>
    <cellStyle name="Normal 3 6 24 2 9" xfId="28505" xr:uid="{CE0A4E24-848A-49AB-BCC5-97486AC57A25}"/>
    <cellStyle name="Normal 3 6 24 2 9 2" xfId="28506" xr:uid="{5D6C5D87-039D-41BE-8736-C573E56727CB}"/>
    <cellStyle name="Normal 3 6 24 2 9 2 2" xfId="28507" xr:uid="{BDD99BCF-8816-4881-9701-63D91C47BDE4}"/>
    <cellStyle name="Normal 3 6 24 2 9 2 2 2" xfId="28508" xr:uid="{F95B3248-CB5B-4FFD-AAC9-55895D90D521}"/>
    <cellStyle name="Normal 3 6 24 2 9 2 3" xfId="28509" xr:uid="{EBAA8062-F83E-41A5-99EA-1935B126D86B}"/>
    <cellStyle name="Normal 3 6 24 2 9 2 4" xfId="28510" xr:uid="{24D12011-CEA1-4696-B275-9D0FACD7ABF3}"/>
    <cellStyle name="Normal 3 6 24 2 9 2 5" xfId="28511" xr:uid="{D4E25F7B-2653-4FAC-9F07-D811DDAB9946}"/>
    <cellStyle name="Normal 3 6 24 2 9 3" xfId="28512" xr:uid="{C536C037-48E3-496D-842C-EC9ABFB1D1CB}"/>
    <cellStyle name="Normal 3 6 24 2 9 3 2" xfId="28513" xr:uid="{7E24089B-DCF9-478A-960D-A4C4040CD969}"/>
    <cellStyle name="Normal 3 6 24 2 9 4" xfId="28514" xr:uid="{EF2BFC9E-3F38-4C57-B16B-1FF68D6514BD}"/>
    <cellStyle name="Normal 3 6 24 2 9 5" xfId="28515" xr:uid="{77B30D41-71A4-4CAD-8C56-F3D04C840C48}"/>
    <cellStyle name="Normal 3 6 24 3" xfId="28516" xr:uid="{DFB0089A-0097-40ED-8130-9D7F4B458421}"/>
    <cellStyle name="Normal 3 6 24 3 2" xfId="28517" xr:uid="{12BADD9B-688E-447C-95A5-19EE7DFA980D}"/>
    <cellStyle name="Normal 3 6 24 3 3" xfId="28518" xr:uid="{C23EDFCF-2F3A-4A32-BCC0-91E7D6BA81E5}"/>
    <cellStyle name="Normal 3 6 24 4" xfId="28519" xr:uid="{A6379F00-4856-4E3D-8316-EDC7085DF416}"/>
    <cellStyle name="Normal 3 6 24 4 10" xfId="28520" xr:uid="{E5A4E9D3-D103-4F01-AF0E-789B407536AA}"/>
    <cellStyle name="Normal 3 6 24 4 11" xfId="28521" xr:uid="{2F27293B-B891-4DB4-A510-2F58C2BC68B6}"/>
    <cellStyle name="Normal 3 6 24 4 12" xfId="28522" xr:uid="{F2A3D85C-6950-4DF8-847E-7C83366E2E3F}"/>
    <cellStyle name="Normal 3 6 24 4 12 2" xfId="28523" xr:uid="{7B5AB3E9-132C-4F13-831E-762C169CD0D9}"/>
    <cellStyle name="Normal 3 6 24 4 13" xfId="28524" xr:uid="{CC0AB1B0-856B-4829-B286-8DB6DA14599B}"/>
    <cellStyle name="Normal 3 6 24 4 14" xfId="28525" xr:uid="{1CE8638A-C63E-4CA7-8A05-7C76C49DEDC0}"/>
    <cellStyle name="Normal 3 6 24 4 15" xfId="28526" xr:uid="{643827B0-05AB-46A0-B032-DB59E3AC5647}"/>
    <cellStyle name="Normal 3 6 24 4 2" xfId="28527" xr:uid="{D0EFF34F-6067-444D-829B-29762A08E6EA}"/>
    <cellStyle name="Normal 3 6 24 4 2 2" xfId="28528" xr:uid="{936D0ACE-06C7-4B43-A17D-1283A2D31085}"/>
    <cellStyle name="Normal 3 6 24 4 2 2 2" xfId="28529" xr:uid="{9F5EF964-C3D4-4B95-8610-D44B97CFA356}"/>
    <cellStyle name="Normal 3 6 24 4 2 2 2 2" xfId="28530" xr:uid="{B91F75FF-0A4B-4C91-997E-0134A8C0C5B1}"/>
    <cellStyle name="Normal 3 6 24 4 2 2 2 2 2" xfId="28531" xr:uid="{D8BD6739-2DAE-4441-BD04-E7D2018D57DF}"/>
    <cellStyle name="Normal 3 6 24 4 2 2 2 2 2 2" xfId="28532" xr:uid="{392B8C23-C61E-4684-BD7A-A277512C70E3}"/>
    <cellStyle name="Normal 3 6 24 4 2 2 2 2 3" xfId="28533" xr:uid="{D18B34F4-75DC-44F7-A380-DFB953F6D464}"/>
    <cellStyle name="Normal 3 6 24 4 2 2 2 2 4" xfId="28534" xr:uid="{FB3AC403-D7FF-4B32-B058-1C62460FFAC5}"/>
    <cellStyle name="Normal 3 6 24 4 2 2 2 2 5" xfId="28535" xr:uid="{103F2429-6ADD-4DB4-93FC-40DBF4746618}"/>
    <cellStyle name="Normal 3 6 24 4 2 2 2 3" xfId="28536" xr:uid="{6EB2D7C7-BB74-4590-AE55-2903FBAF8386}"/>
    <cellStyle name="Normal 3 6 24 4 2 2 2 3 2" xfId="28537" xr:uid="{0E10D488-F83C-4299-9F40-F39EDA821358}"/>
    <cellStyle name="Normal 3 6 24 4 2 2 2 4" xfId="28538" xr:uid="{925DFC07-13BA-4811-AE32-5C82A20CE7FA}"/>
    <cellStyle name="Normal 3 6 24 4 2 2 2 5" xfId="28539" xr:uid="{BCB91BFB-4FFD-4792-B12B-8490E4E36E03}"/>
    <cellStyle name="Normal 3 6 24 4 2 2 3" xfId="28540" xr:uid="{C93F2F9E-1020-4E8C-B88E-6004B8AB2A21}"/>
    <cellStyle name="Normal 3 6 24 4 2 2 4" xfId="28541" xr:uid="{99775E66-FBA4-4354-8FFF-4902D4AEA317}"/>
    <cellStyle name="Normal 3 6 24 4 2 2 5" xfId="28542" xr:uid="{2B09D94F-2AB5-46EE-8FCF-0AF607F51A6E}"/>
    <cellStyle name="Normal 3 6 24 4 2 2 6" xfId="28543" xr:uid="{E705C7BD-2646-4B7C-9A08-53EA30AEB3F8}"/>
    <cellStyle name="Normal 3 6 24 4 2 2 6 2" xfId="28544" xr:uid="{F4A84C7F-046B-4FA1-89FE-9D22F6710F20}"/>
    <cellStyle name="Normal 3 6 24 4 2 2 7" xfId="28545" xr:uid="{0A238C30-539C-4465-ADC1-84D892BB9473}"/>
    <cellStyle name="Normal 3 6 24 4 2 2 8" xfId="28546" xr:uid="{4B9F741B-FBF6-4E38-8A94-B77910D68AE0}"/>
    <cellStyle name="Normal 3 6 24 4 2 2 9" xfId="28547" xr:uid="{0DCAF6D2-7A36-4F95-AB0E-DA1D47F982B8}"/>
    <cellStyle name="Normal 3 6 24 4 2 3" xfId="28548" xr:uid="{1DD7F069-E1CA-4738-AE27-D366A224DF70}"/>
    <cellStyle name="Normal 3 6 24 4 2 3 2" xfId="28549" xr:uid="{A36A9AB0-6920-4B37-81A3-6CEF97648146}"/>
    <cellStyle name="Normal 3 6 24 4 2 3 2 2" xfId="28550" xr:uid="{D5936B66-7653-4825-9DE6-3A43698A69E0}"/>
    <cellStyle name="Normal 3 6 24 4 2 3 2 2 2" xfId="28551" xr:uid="{BBFC7B2E-FBBC-49F5-9C79-CCD66E2BB43C}"/>
    <cellStyle name="Normal 3 6 24 4 2 3 2 3" xfId="28552" xr:uid="{ED4458AF-AFD2-4546-8352-D6726D9A6519}"/>
    <cellStyle name="Normal 3 6 24 4 2 3 2 4" xfId="28553" xr:uid="{414A8711-A83E-4265-8029-9561593AC2C1}"/>
    <cellStyle name="Normal 3 6 24 4 2 3 2 5" xfId="28554" xr:uid="{4EAE762A-741A-4B86-A5E0-1AB76257E8DF}"/>
    <cellStyle name="Normal 3 6 24 4 2 3 3" xfId="28555" xr:uid="{6355C96F-F4AC-46E2-A7EC-CB3B213ADB58}"/>
    <cellStyle name="Normal 3 6 24 4 2 3 3 2" xfId="28556" xr:uid="{C2A6D8C5-27A2-4C66-9AB9-A813EBCB9163}"/>
    <cellStyle name="Normal 3 6 24 4 2 3 4" xfId="28557" xr:uid="{D3DE78A6-839D-4D85-A93B-A7743E46EE8F}"/>
    <cellStyle name="Normal 3 6 24 4 2 3 5" xfId="28558" xr:uid="{7913D755-6658-42D8-8564-8771D6CE8667}"/>
    <cellStyle name="Normal 3 6 24 4 2 4" xfId="28559" xr:uid="{CB4939A7-D96E-4956-BA42-226541A976BC}"/>
    <cellStyle name="Normal 3 6 24 4 2 5" xfId="28560" xr:uid="{9A99EB3B-F90A-4A84-8046-766F06E5D518}"/>
    <cellStyle name="Normal 3 6 24 4 2 6" xfId="28561" xr:uid="{EB14C3EE-2170-48CA-B6E8-3212B6C290A4}"/>
    <cellStyle name="Normal 3 6 24 4 2 6 2" xfId="28562" xr:uid="{A91D2170-1D4D-4F71-ABAB-32EAF7A72A43}"/>
    <cellStyle name="Normal 3 6 24 4 2 7" xfId="28563" xr:uid="{34836CE2-1FC0-4435-BE8B-553EA77ED1EF}"/>
    <cellStyle name="Normal 3 6 24 4 2 8" xfId="28564" xr:uid="{5ED7CE01-571B-4BF6-9B2B-4FED400598B8}"/>
    <cellStyle name="Normal 3 6 24 4 2 9" xfId="28565" xr:uid="{D508955A-BFE7-4EE8-9D56-9F579C8B207D}"/>
    <cellStyle name="Normal 3 6 24 4 3" xfId="28566" xr:uid="{61C821B0-0B28-4E0B-83F2-EFA1527821BC}"/>
    <cellStyle name="Normal 3 6 24 4 3 2" xfId="28567" xr:uid="{8B71DB50-1228-4983-9C8E-17F4FD25EF51}"/>
    <cellStyle name="Normal 3 6 24 4 3 3" xfId="28568" xr:uid="{84AA512B-ADF8-4FB0-B434-D606D8D0E2C1}"/>
    <cellStyle name="Normal 3 6 24 4 4" xfId="28569" xr:uid="{5D0A91FC-01E7-4D01-97A1-4A754ED800D8}"/>
    <cellStyle name="Normal 3 6 24 4 4 2" xfId="28570" xr:uid="{85EBF08E-DD5F-4D92-9EA7-EF1B1E871F6D}"/>
    <cellStyle name="Normal 3 6 24 4 4 3" xfId="28571" xr:uid="{2B6E4786-1473-4907-9E93-2D2FF3B7F370}"/>
    <cellStyle name="Normal 3 6 24 4 5" xfId="28572" xr:uid="{6967CE99-5220-4226-B8AA-3D66F22DBFC5}"/>
    <cellStyle name="Normal 3 6 24 4 5 2" xfId="28573" xr:uid="{6A99F06B-4BFA-4D92-9EFF-FFF061069928}"/>
    <cellStyle name="Normal 3 6 24 4 5 3" xfId="28574" xr:uid="{310806BC-0229-4BB3-8DA3-2CCA89595549}"/>
    <cellStyle name="Normal 3 6 24 4 6" xfId="28575" xr:uid="{7874B5CC-39EE-43A2-96D0-B71253763087}"/>
    <cellStyle name="Normal 3 6 24 4 6 2" xfId="28576" xr:uid="{728F543B-B3A4-448B-9495-371D99872E86}"/>
    <cellStyle name="Normal 3 6 24 4 6 3" xfId="28577" xr:uid="{97CB03EF-E3F5-4545-B569-62722E6F659B}"/>
    <cellStyle name="Normal 3 6 24 4 7" xfId="28578" xr:uid="{0D4CDF7B-2F57-4C83-8912-5D792B665A90}"/>
    <cellStyle name="Normal 3 6 24 4 7 2" xfId="28579" xr:uid="{FADC1FEA-7CE0-4631-93A0-9EF73CC9BE43}"/>
    <cellStyle name="Normal 3 6 24 4 7 3" xfId="28580" xr:uid="{E6160072-7CB5-413E-94D1-4E97E6B4A3F5}"/>
    <cellStyle name="Normal 3 6 24 4 8" xfId="28581" xr:uid="{7DD843B6-38AE-421D-9BDB-A47F0B625CA2}"/>
    <cellStyle name="Normal 3 6 24 4 8 2" xfId="28582" xr:uid="{19640176-9D18-4901-BC62-0D03D6F3A7B5}"/>
    <cellStyle name="Normal 3 6 24 4 8 2 2" xfId="28583" xr:uid="{FACF0A0C-8C03-4CB8-92A2-FDD4379F8B90}"/>
    <cellStyle name="Normal 3 6 24 4 8 2 2 2" xfId="28584" xr:uid="{49F301A5-A36E-49E8-8C09-D6AF836C0E8A}"/>
    <cellStyle name="Normal 3 6 24 4 8 2 3" xfId="28585" xr:uid="{DFEA42F3-0997-406E-9B27-88361655E000}"/>
    <cellStyle name="Normal 3 6 24 4 8 2 4" xfId="28586" xr:uid="{1E28A377-9B4E-4B7C-AD37-2D874EE9DF62}"/>
    <cellStyle name="Normal 3 6 24 4 8 2 5" xfId="28587" xr:uid="{53C6DE62-9FAF-40E3-90D3-5DEB84970ACC}"/>
    <cellStyle name="Normal 3 6 24 4 8 3" xfId="28588" xr:uid="{5E5C3C1E-1115-40FE-91C9-77D9A039371F}"/>
    <cellStyle name="Normal 3 6 24 4 8 3 2" xfId="28589" xr:uid="{271F0813-E6D7-4A61-81A6-C4E5DEFC5E96}"/>
    <cellStyle name="Normal 3 6 24 4 8 4" xfId="28590" xr:uid="{15FDBA48-9585-4E30-B212-5F2EC85F16C6}"/>
    <cellStyle name="Normal 3 6 24 4 8 5" xfId="28591" xr:uid="{02282A3B-1897-4DB8-BE82-356BA21D714B}"/>
    <cellStyle name="Normal 3 6 24 4 9" xfId="28592" xr:uid="{C565D533-BE96-44AD-A398-3B3BE66082DA}"/>
    <cellStyle name="Normal 3 6 24 5" xfId="28593" xr:uid="{6AF01CF7-BC64-4023-82B8-EE55C1450F6A}"/>
    <cellStyle name="Normal 3 6 24 5 2" xfId="28594" xr:uid="{C83633DD-8358-4B8E-9E92-DE396B3A52F0}"/>
    <cellStyle name="Normal 3 6 24 5 3" xfId="28595" xr:uid="{334A826F-75EA-4C95-AC46-834F862ACB5E}"/>
    <cellStyle name="Normal 3 6 24 6" xfId="28596" xr:uid="{686DD26E-65CB-4A59-85C8-E986702EBDC5}"/>
    <cellStyle name="Normal 3 6 24 6 2" xfId="28597" xr:uid="{8876CDC7-3951-46F0-B74E-0B69389003D8}"/>
    <cellStyle name="Normal 3 6 24 6 2 2" xfId="28598" xr:uid="{056D75A0-C71D-40D2-9B18-AEEB330CE625}"/>
    <cellStyle name="Normal 3 6 24 6 2 2 2" xfId="28599" xr:uid="{A118B1A7-40DD-4B46-8FB2-F6BE9CC5387A}"/>
    <cellStyle name="Normal 3 6 24 6 2 2 2 2" xfId="28600" xr:uid="{75DD7A3B-6EDA-4178-B713-7DEDED4776A0}"/>
    <cellStyle name="Normal 3 6 24 6 2 2 2 2 2" xfId="28601" xr:uid="{01A4C5E6-7776-4A11-989A-75BDD24BD442}"/>
    <cellStyle name="Normal 3 6 24 6 2 2 2 3" xfId="28602" xr:uid="{C409FB22-14F3-4A89-B38F-A33DCC53FF4F}"/>
    <cellStyle name="Normal 3 6 24 6 2 2 2 4" xfId="28603" xr:uid="{62C35C91-45A0-4A1D-8C10-8C377EE648E8}"/>
    <cellStyle name="Normal 3 6 24 6 2 2 2 5" xfId="28604" xr:uid="{169986F6-D19C-4C41-A048-EB7F5E75B179}"/>
    <cellStyle name="Normal 3 6 24 6 2 2 3" xfId="28605" xr:uid="{DEF823BD-EB97-4F32-986D-294818C2912B}"/>
    <cellStyle name="Normal 3 6 24 6 2 2 3 2" xfId="28606" xr:uid="{B63FB806-1F62-4331-9209-5B889CD8ECAF}"/>
    <cellStyle name="Normal 3 6 24 6 2 2 4" xfId="28607" xr:uid="{E285536A-5FE7-48F1-89EF-5B845B6943EA}"/>
    <cellStyle name="Normal 3 6 24 6 2 2 5" xfId="28608" xr:uid="{E431BE9D-3C0B-4DCF-B195-A2AF514D8C73}"/>
    <cellStyle name="Normal 3 6 24 6 2 3" xfId="28609" xr:uid="{D11BAB98-B37C-44EC-A409-B31890CDF3C6}"/>
    <cellStyle name="Normal 3 6 24 6 2 4" xfId="28610" xr:uid="{3089A988-F927-46D5-A4A9-40CFAA9BC304}"/>
    <cellStyle name="Normal 3 6 24 6 2 5" xfId="28611" xr:uid="{EBF733AE-45F2-4CD5-BE26-A4EE3B0D45E3}"/>
    <cellStyle name="Normal 3 6 24 6 2 6" xfId="28612" xr:uid="{26ACB24A-F34F-437C-A38A-53768DB6E447}"/>
    <cellStyle name="Normal 3 6 24 6 2 6 2" xfId="28613" xr:uid="{5192972D-5B9B-427C-8845-F511FDE8C1D1}"/>
    <cellStyle name="Normal 3 6 24 6 2 7" xfId="28614" xr:uid="{E9E4194F-1AC3-43C9-BD29-2DAF8D9AA18B}"/>
    <cellStyle name="Normal 3 6 24 6 2 8" xfId="28615" xr:uid="{895D4F67-C89D-4204-BA92-51EBFB56D780}"/>
    <cellStyle name="Normal 3 6 24 6 2 9" xfId="28616" xr:uid="{914003AE-CF9F-44CF-BB65-C19789F9F58F}"/>
    <cellStyle name="Normal 3 6 24 6 3" xfId="28617" xr:uid="{50CB13AF-AC7A-4183-8865-A1CD4F16F4B1}"/>
    <cellStyle name="Normal 3 6 24 6 3 2" xfId="28618" xr:uid="{AB4985D7-4CF9-4C3D-8247-7B8AFFB6549E}"/>
    <cellStyle name="Normal 3 6 24 6 3 2 2" xfId="28619" xr:uid="{E39130D6-83F4-4E97-8932-64A28BF051D1}"/>
    <cellStyle name="Normal 3 6 24 6 3 2 2 2" xfId="28620" xr:uid="{DC584F01-2CFF-4406-A59E-DED9D574E2BB}"/>
    <cellStyle name="Normal 3 6 24 6 3 2 3" xfId="28621" xr:uid="{DFC26E49-AF12-4E85-9D92-D6AEED726CC9}"/>
    <cellStyle name="Normal 3 6 24 6 3 2 4" xfId="28622" xr:uid="{52C73D88-D42C-4049-8CF0-8C253CCDF73A}"/>
    <cellStyle name="Normal 3 6 24 6 3 2 5" xfId="28623" xr:uid="{60CD8605-C08D-461E-8DB6-FD8659EE0D34}"/>
    <cellStyle name="Normal 3 6 24 6 3 3" xfId="28624" xr:uid="{CA019392-9348-4672-8820-C7A502DF3601}"/>
    <cellStyle name="Normal 3 6 24 6 3 3 2" xfId="28625" xr:uid="{EF2BBA8E-6D7D-449B-8855-EBE2291CF28F}"/>
    <cellStyle name="Normal 3 6 24 6 3 4" xfId="28626" xr:uid="{856F4349-1F49-4A8C-9DEE-DCDD619A1959}"/>
    <cellStyle name="Normal 3 6 24 6 3 5" xfId="28627" xr:uid="{E9769DC3-8A74-4BA5-A3AD-70F65264CA16}"/>
    <cellStyle name="Normal 3 6 24 6 4" xfId="28628" xr:uid="{7F31D069-E54E-408E-B3B7-6F1CF98D0E20}"/>
    <cellStyle name="Normal 3 6 24 6 5" xfId="28629" xr:uid="{A4BE2FA3-02A5-4E47-9471-5DD81A68E627}"/>
    <cellStyle name="Normal 3 6 24 6 6" xfId="28630" xr:uid="{B2084F3F-2DF9-4EA5-8EAD-8445E33D14B8}"/>
    <cellStyle name="Normal 3 6 24 6 6 2" xfId="28631" xr:uid="{17C1E49C-99F4-4680-A2D4-3915DBB6422A}"/>
    <cellStyle name="Normal 3 6 24 6 7" xfId="28632" xr:uid="{32073B8C-A14A-4BC7-99FD-BEE86E5FEE3B}"/>
    <cellStyle name="Normal 3 6 24 6 8" xfId="28633" xr:uid="{D593A0F9-B966-4F6D-A774-AE91C5CF39EA}"/>
    <cellStyle name="Normal 3 6 24 6 9" xfId="28634" xr:uid="{8B5F03FE-D00F-448A-BEA8-A06D1513DDBA}"/>
    <cellStyle name="Normal 3 6 24 7" xfId="28635" xr:uid="{E752CB00-7B47-442E-BDC8-D492419EFA14}"/>
    <cellStyle name="Normal 3 6 24 8" xfId="28636" xr:uid="{5C105ECA-707C-4D21-AFF4-407BB5E58064}"/>
    <cellStyle name="Normal 3 6 24 9" xfId="28637" xr:uid="{7E42C843-71A9-4B5B-B97B-8A1C66AB43BA}"/>
    <cellStyle name="Normal 3 6 25" xfId="28638" xr:uid="{67E4EA04-B49B-4EAA-A355-BF174801E4D6}"/>
    <cellStyle name="Normal 3 6 25 2" xfId="28639" xr:uid="{1F3D0E54-9AE2-474A-B539-F2149D18BF9E}"/>
    <cellStyle name="Normal 3 6 25 3" xfId="28640" xr:uid="{AE42AF11-7D01-4787-A255-A09680C73114}"/>
    <cellStyle name="Normal 3 6 26" xfId="28641" xr:uid="{9EA87FA4-C00E-42FA-A1BA-D3DCB4481C1A}"/>
    <cellStyle name="Normal 3 6 26 2" xfId="28642" xr:uid="{6E8008A6-D1C0-4CF9-8340-DE1C589742B0}"/>
    <cellStyle name="Normal 3 6 26 3" xfId="28643" xr:uid="{CAB1FAF2-299E-495E-BFE2-A331FD93FABF}"/>
    <cellStyle name="Normal 3 6 27" xfId="28644" xr:uid="{B50F63CC-6BBA-42F8-B74B-CB04208EFD19}"/>
    <cellStyle name="Normal 3 6 27 2" xfId="28645" xr:uid="{FEC317F6-B982-45F9-AE51-23E2728455DE}"/>
    <cellStyle name="Normal 3 6 27 3" xfId="28646" xr:uid="{FB859CF2-2419-4A87-BA78-FAF3150C7E69}"/>
    <cellStyle name="Normal 3 6 28" xfId="28647" xr:uid="{279B4789-5F4E-4785-B654-CC43B9702C6C}"/>
    <cellStyle name="Normal 3 6 28 2" xfId="28648" xr:uid="{FF3CD086-5872-4B58-AFB0-16621B1BC75C}"/>
    <cellStyle name="Normal 3 6 28 3" xfId="28649" xr:uid="{ED8C4A21-4157-4ED7-8166-B08D56D4742F}"/>
    <cellStyle name="Normal 3 6 29" xfId="28650" xr:uid="{048BB73C-12A2-4D24-AA0B-54333D649C7D}"/>
    <cellStyle name="Normal 3 6 29 2" xfId="28651" xr:uid="{ABD6C437-543B-4A90-B98F-4AED44808F0D}"/>
    <cellStyle name="Normal 3 6 29 3" xfId="28652" xr:uid="{508D9D56-86BB-4485-8A5A-8811DE7321AF}"/>
    <cellStyle name="Normal 3 6 3" xfId="28653" xr:uid="{5F9A188A-97B1-4B3B-8716-08C2ABD965AE}"/>
    <cellStyle name="Normal 3 6 3 2" xfId="28654" xr:uid="{D70BC659-0A77-4D73-9FF1-16B8644D313C}"/>
    <cellStyle name="Normal 3 6 3 2 2" xfId="28655" xr:uid="{78DBC1FB-8A62-40EB-AEDC-8D55DB5AA66E}"/>
    <cellStyle name="Normal 3 6 3 2 3" xfId="28656" xr:uid="{A521B398-3F8B-49F5-A55A-40A1BCAC7E92}"/>
    <cellStyle name="Normal 3 6 3 3" xfId="28657" xr:uid="{90ECBD3B-735D-4F27-B896-B9DF2D433DC2}"/>
    <cellStyle name="Normal 3 6 3 3 2" xfId="28658" xr:uid="{F832311F-3105-4096-980F-F27FBC475434}"/>
    <cellStyle name="Normal 3 6 3 3 3" xfId="28659" xr:uid="{FD33D8B1-DDBA-4566-B4EE-58BF31AEDCAC}"/>
    <cellStyle name="Normal 3 6 3 4" xfId="28660" xr:uid="{1FF21041-83FF-4E62-9073-EF86D44DDC3B}"/>
    <cellStyle name="Normal 3 6 3 5" xfId="28661" xr:uid="{FF4E4CCB-3695-4DCB-B4AC-BC4C0E9069D9}"/>
    <cellStyle name="Normal 3 6 30" xfId="28662" xr:uid="{9168D6A7-48C5-47CB-AE37-DB9C442DA227}"/>
    <cellStyle name="Normal 3 6 30 10" xfId="28663" xr:uid="{8843D256-D60E-48DA-B387-1C792046EDD2}"/>
    <cellStyle name="Normal 3 6 30 11" xfId="28664" xr:uid="{64FBB511-D972-4BD4-9003-328ED14CF2ED}"/>
    <cellStyle name="Normal 3 6 30 12" xfId="28665" xr:uid="{CE108AB2-7635-4B95-9838-72959A72397D}"/>
    <cellStyle name="Normal 3 6 30 13" xfId="28666" xr:uid="{660495D2-A22B-4E7B-8296-92D4D46B922C}"/>
    <cellStyle name="Normal 3 6 30 13 2" xfId="28667" xr:uid="{44ECB104-3E5A-4CC0-9A84-9BA891890864}"/>
    <cellStyle name="Normal 3 6 30 14" xfId="28668" xr:uid="{301F52AE-71D1-48AD-9CBF-502E9D05D7CE}"/>
    <cellStyle name="Normal 3 6 30 15" xfId="28669" xr:uid="{04D2887A-61F3-4EE9-A709-A6E5FC3D4B9C}"/>
    <cellStyle name="Normal 3 6 30 16" xfId="28670" xr:uid="{458D7F0C-9E45-4F8D-864A-D766C79CF50D}"/>
    <cellStyle name="Normal 3 6 30 2" xfId="28671" xr:uid="{AB0EEB86-BC91-491D-B44B-CB03F013354B}"/>
    <cellStyle name="Normal 3 6 30 2 10" xfId="28672" xr:uid="{D648AFA4-757D-4BA4-8491-4CCDF7E77832}"/>
    <cellStyle name="Normal 3 6 30 2 11" xfId="28673" xr:uid="{D130C7F8-938C-40E7-B740-26ECA6171A98}"/>
    <cellStyle name="Normal 3 6 30 2 12" xfId="28674" xr:uid="{3E32B88C-AB64-4224-B57C-468CAE084081}"/>
    <cellStyle name="Normal 3 6 30 2 13" xfId="28675" xr:uid="{BA738A78-A659-4F6C-99CE-90171BF18E95}"/>
    <cellStyle name="Normal 3 6 30 2 13 2" xfId="28676" xr:uid="{50E61585-D9C5-4130-883C-421E682B3860}"/>
    <cellStyle name="Normal 3 6 30 2 14" xfId="28677" xr:uid="{1A6C71D1-AD00-45EE-A34E-08A6F31BB528}"/>
    <cellStyle name="Normal 3 6 30 2 15" xfId="28678" xr:uid="{39881646-A328-407F-9FA9-283C3652D27C}"/>
    <cellStyle name="Normal 3 6 30 2 16" xfId="28679" xr:uid="{353E566A-5C05-42EA-A7A9-9CB6BEC3254C}"/>
    <cellStyle name="Normal 3 6 30 2 2" xfId="28680" xr:uid="{0F0CF194-540D-4D0E-8976-D061B8B69F20}"/>
    <cellStyle name="Normal 3 6 30 2 2 10" xfId="28681" xr:uid="{15FAACF9-3518-423B-A7B3-3F7445DFC9A8}"/>
    <cellStyle name="Normal 3 6 30 2 2 11" xfId="28682" xr:uid="{5608509F-0529-4456-A121-D96E17756235}"/>
    <cellStyle name="Normal 3 6 30 2 2 12" xfId="28683" xr:uid="{B0923C7F-7A94-49C3-BCE3-37D1AC96B2A3}"/>
    <cellStyle name="Normal 3 6 30 2 2 12 2" xfId="28684" xr:uid="{9FC7F684-8A1A-41A7-ADDE-B4BF160D4A81}"/>
    <cellStyle name="Normal 3 6 30 2 2 13" xfId="28685" xr:uid="{C78735CC-E5A2-4448-AF7E-66CEFC3F27F0}"/>
    <cellStyle name="Normal 3 6 30 2 2 14" xfId="28686" xr:uid="{0D708430-AA29-4EB6-9691-AE3387FD8AB6}"/>
    <cellStyle name="Normal 3 6 30 2 2 15" xfId="28687" xr:uid="{4716BF46-798A-4FB7-B6FD-2F7A7A0A10A7}"/>
    <cellStyle name="Normal 3 6 30 2 2 2" xfId="28688" xr:uid="{35ED8EB2-86B4-4D41-88BC-840E7B4167A0}"/>
    <cellStyle name="Normal 3 6 30 2 2 2 2" xfId="28689" xr:uid="{F4DEDA6E-80A0-4CE5-BF78-969892771540}"/>
    <cellStyle name="Normal 3 6 30 2 2 2 2 2" xfId="28690" xr:uid="{C2E59611-DB47-4263-9594-28F3FFEA2F7E}"/>
    <cellStyle name="Normal 3 6 30 2 2 2 2 2 2" xfId="28691" xr:uid="{39E679F4-9E10-442D-AA46-5A2E556583BB}"/>
    <cellStyle name="Normal 3 6 30 2 2 2 2 2 2 2" xfId="28692" xr:uid="{F8EA48EA-FA60-48B8-AB84-7F67DD640CDA}"/>
    <cellStyle name="Normal 3 6 30 2 2 2 2 2 2 2 2" xfId="28693" xr:uid="{B96F084F-CF52-4190-8999-C25A5584814D}"/>
    <cellStyle name="Normal 3 6 30 2 2 2 2 2 2 3" xfId="28694" xr:uid="{0B561E59-9C73-485D-BB15-78842998A0DB}"/>
    <cellStyle name="Normal 3 6 30 2 2 2 2 2 2 4" xfId="28695" xr:uid="{C5AE2E12-5836-4E36-BA9C-4146961798B6}"/>
    <cellStyle name="Normal 3 6 30 2 2 2 2 2 2 5" xfId="28696" xr:uid="{36D5CAB3-8D22-49E8-950F-CC1CE9B3961D}"/>
    <cellStyle name="Normal 3 6 30 2 2 2 2 2 3" xfId="28697" xr:uid="{7E4DBF04-EAC8-40A3-90E5-6E9CD75546BA}"/>
    <cellStyle name="Normal 3 6 30 2 2 2 2 2 3 2" xfId="28698" xr:uid="{51ADE306-A99A-4669-81CE-02AA11A6DF1B}"/>
    <cellStyle name="Normal 3 6 30 2 2 2 2 2 4" xfId="28699" xr:uid="{0F8A4F74-EE2E-495C-B4E6-0750F05A4A06}"/>
    <cellStyle name="Normal 3 6 30 2 2 2 2 2 5" xfId="28700" xr:uid="{744B1B73-97B1-44F4-B833-CBD39ED1FC69}"/>
    <cellStyle name="Normal 3 6 30 2 2 2 2 3" xfId="28701" xr:uid="{F7BB9C84-3BCB-4B9B-9773-CC413DE109C7}"/>
    <cellStyle name="Normal 3 6 30 2 2 2 2 4" xfId="28702" xr:uid="{73527998-5B1C-402E-B96C-D9E47EF9098C}"/>
    <cellStyle name="Normal 3 6 30 2 2 2 2 5" xfId="28703" xr:uid="{66415E2D-7F16-4410-9A17-7DC0764E7FBB}"/>
    <cellStyle name="Normal 3 6 30 2 2 2 2 6" xfId="28704" xr:uid="{E4E5FB12-E46E-4A33-A153-24027AB856C1}"/>
    <cellStyle name="Normal 3 6 30 2 2 2 2 6 2" xfId="28705" xr:uid="{120D24EE-3E1C-4A70-A45F-2B10504393FF}"/>
    <cellStyle name="Normal 3 6 30 2 2 2 2 7" xfId="28706" xr:uid="{8993A87C-66A4-4718-BA82-3C9F83DD12A3}"/>
    <cellStyle name="Normal 3 6 30 2 2 2 2 8" xfId="28707" xr:uid="{8E787911-6BDC-4516-AC27-3E5F1C8975A2}"/>
    <cellStyle name="Normal 3 6 30 2 2 2 2 9" xfId="28708" xr:uid="{3F998AF6-63D9-44FD-9E54-EB47DEAFEA54}"/>
    <cellStyle name="Normal 3 6 30 2 2 2 3" xfId="28709" xr:uid="{04E8AF9B-46FA-466E-A8DE-7E9E0E4A8D1F}"/>
    <cellStyle name="Normal 3 6 30 2 2 2 3 2" xfId="28710" xr:uid="{4D5D0A53-9136-474D-82BE-95BD3C06E930}"/>
    <cellStyle name="Normal 3 6 30 2 2 2 3 2 2" xfId="28711" xr:uid="{1548EA86-2F4A-4ED9-BD6D-D00539511680}"/>
    <cellStyle name="Normal 3 6 30 2 2 2 3 2 2 2" xfId="28712" xr:uid="{1C2B539C-2628-486F-A389-15008DD5DAA9}"/>
    <cellStyle name="Normal 3 6 30 2 2 2 3 2 3" xfId="28713" xr:uid="{4B158661-A4FD-438C-ACFA-5DFFEBB87D66}"/>
    <cellStyle name="Normal 3 6 30 2 2 2 3 2 4" xfId="28714" xr:uid="{63679001-17C1-4C5B-B6ED-079117114F8C}"/>
    <cellStyle name="Normal 3 6 30 2 2 2 3 2 5" xfId="28715" xr:uid="{E5BC9B89-A757-4CA0-A475-C4845F48C50D}"/>
    <cellStyle name="Normal 3 6 30 2 2 2 3 3" xfId="28716" xr:uid="{43B93A87-F688-41E8-9221-79576BFA405E}"/>
    <cellStyle name="Normal 3 6 30 2 2 2 3 3 2" xfId="28717" xr:uid="{FAA67330-6F03-4BDA-83C0-2559F33DEEA6}"/>
    <cellStyle name="Normal 3 6 30 2 2 2 3 4" xfId="28718" xr:uid="{F813CEC8-1D87-467E-8578-F006465BEFD6}"/>
    <cellStyle name="Normal 3 6 30 2 2 2 3 5" xfId="28719" xr:uid="{8B5F207C-478A-44E2-AF9D-C7023CA3B924}"/>
    <cellStyle name="Normal 3 6 30 2 2 2 4" xfId="28720" xr:uid="{A463EDAA-343C-442D-B168-3540F98E66BC}"/>
    <cellStyle name="Normal 3 6 30 2 2 2 5" xfId="28721" xr:uid="{24B5349B-FD68-4133-8024-C41A83C7657F}"/>
    <cellStyle name="Normal 3 6 30 2 2 2 6" xfId="28722" xr:uid="{6BA66503-4251-4EE9-909E-88EAF3E9879C}"/>
    <cellStyle name="Normal 3 6 30 2 2 2 6 2" xfId="28723" xr:uid="{99A67D86-5B21-48EC-BE9B-B76D3BD5E73E}"/>
    <cellStyle name="Normal 3 6 30 2 2 2 7" xfId="28724" xr:uid="{88ACC376-5D5D-4E48-9833-FD9FB9BBA1A5}"/>
    <cellStyle name="Normal 3 6 30 2 2 2 8" xfId="28725" xr:uid="{2A7E64A4-67AD-4966-9298-14B7AF15FBA3}"/>
    <cellStyle name="Normal 3 6 30 2 2 2 9" xfId="28726" xr:uid="{52781E10-C020-4E70-A537-4A204C4B66FF}"/>
    <cellStyle name="Normal 3 6 30 2 2 3" xfId="28727" xr:uid="{07CC77AF-87F0-4549-B5CA-C9E024176E69}"/>
    <cellStyle name="Normal 3 6 30 2 2 4" xfId="28728" xr:uid="{1EFA6153-1E9C-46B3-84CA-F8454A7EB353}"/>
    <cellStyle name="Normal 3 6 30 2 2 5" xfId="28729" xr:uid="{49167065-3B6A-4F65-9557-466391B763CA}"/>
    <cellStyle name="Normal 3 6 30 2 2 6" xfId="28730" xr:uid="{B0B615C3-9D55-4AE9-806D-DC07F6627994}"/>
    <cellStyle name="Normal 3 6 30 2 2 7" xfId="28731" xr:uid="{0882D5D3-9F9D-410D-88D9-94973EFD3FCD}"/>
    <cellStyle name="Normal 3 6 30 2 2 8" xfId="28732" xr:uid="{A08C1842-1549-4E9F-9A4E-BD00F5839FFA}"/>
    <cellStyle name="Normal 3 6 30 2 2 8 2" xfId="28733" xr:uid="{39515FE1-FE90-45BF-B0FA-6717A57EDF3C}"/>
    <cellStyle name="Normal 3 6 30 2 2 8 2 2" xfId="28734" xr:uid="{7D87382F-703E-4D05-A203-F7808FE61F89}"/>
    <cellStyle name="Normal 3 6 30 2 2 8 2 2 2" xfId="28735" xr:uid="{2F4AFC58-FD5D-4A5F-9941-E464FDCEF929}"/>
    <cellStyle name="Normal 3 6 30 2 2 8 2 3" xfId="28736" xr:uid="{EEA2C712-6BCD-4DE7-8433-432099CA975A}"/>
    <cellStyle name="Normal 3 6 30 2 2 8 2 4" xfId="28737" xr:uid="{95767E6A-3449-4EC0-A2C7-B88107FC603B}"/>
    <cellStyle name="Normal 3 6 30 2 2 8 2 5" xfId="28738" xr:uid="{3C29FF89-5BD1-4515-8D07-1ACC9F85BCBE}"/>
    <cellStyle name="Normal 3 6 30 2 2 8 3" xfId="28739" xr:uid="{51A112C7-DCF8-4F68-BD05-C8A930BD2020}"/>
    <cellStyle name="Normal 3 6 30 2 2 8 3 2" xfId="28740" xr:uid="{8C6F9B0B-74F6-466A-96DF-AFD5DC2E9A94}"/>
    <cellStyle name="Normal 3 6 30 2 2 8 4" xfId="28741" xr:uid="{4866B124-47BD-4262-B59E-DA518215123D}"/>
    <cellStyle name="Normal 3 6 30 2 2 8 5" xfId="28742" xr:uid="{5325E649-6DEA-4140-9DB6-5D83B85A6D2E}"/>
    <cellStyle name="Normal 3 6 30 2 2 9" xfId="28743" xr:uid="{1BED433C-A083-44CE-84AD-C8813B048D0D}"/>
    <cellStyle name="Normal 3 6 30 2 3" xfId="28744" xr:uid="{FF4EF2CA-AF16-45B3-94A7-9EC4ECC1B54E}"/>
    <cellStyle name="Normal 3 6 30 2 4" xfId="28745" xr:uid="{38FEEF3B-1E48-4F01-BBD8-FC9A632B2529}"/>
    <cellStyle name="Normal 3 6 30 2 4 2" xfId="28746" xr:uid="{25D1011B-487F-43EE-9044-DAC9805E5EF3}"/>
    <cellStyle name="Normal 3 6 30 2 4 2 2" xfId="28747" xr:uid="{77C6FD54-21FE-4CA4-86A8-2EEA47D7D264}"/>
    <cellStyle name="Normal 3 6 30 2 4 2 2 2" xfId="28748" xr:uid="{A272E76F-77E5-4562-BC6A-C5E7B362A2E7}"/>
    <cellStyle name="Normal 3 6 30 2 4 2 2 2 2" xfId="28749" xr:uid="{925C2F74-5908-422A-BF35-222C69E0ED17}"/>
    <cellStyle name="Normal 3 6 30 2 4 2 2 2 2 2" xfId="28750" xr:uid="{8150A48B-18A3-4485-ADDC-3B62453E0FBA}"/>
    <cellStyle name="Normal 3 6 30 2 4 2 2 2 3" xfId="28751" xr:uid="{B1C90BF4-D635-4650-BE29-9D93172F3822}"/>
    <cellStyle name="Normal 3 6 30 2 4 2 2 2 4" xfId="28752" xr:uid="{9A48EE84-5E4E-470F-8F7B-2B9E8AD62C12}"/>
    <cellStyle name="Normal 3 6 30 2 4 2 2 2 5" xfId="28753" xr:uid="{D3885BBB-3871-46D9-94B8-2313791963A9}"/>
    <cellStyle name="Normal 3 6 30 2 4 2 2 3" xfId="28754" xr:uid="{BB989D9A-9985-4339-AF23-5165D43E154A}"/>
    <cellStyle name="Normal 3 6 30 2 4 2 2 3 2" xfId="28755" xr:uid="{8BB0DAF8-6588-4368-A22B-F74B9528DE9A}"/>
    <cellStyle name="Normal 3 6 30 2 4 2 2 4" xfId="28756" xr:uid="{29078988-6489-4912-BCF2-85971102AC5E}"/>
    <cellStyle name="Normal 3 6 30 2 4 2 2 5" xfId="28757" xr:uid="{EB940EA5-66AF-4BE4-8A06-D6F5574097E3}"/>
    <cellStyle name="Normal 3 6 30 2 4 2 3" xfId="28758" xr:uid="{CC11C564-E48C-43FF-9FBD-59746AFDB39D}"/>
    <cellStyle name="Normal 3 6 30 2 4 2 4" xfId="28759" xr:uid="{409D8515-7222-42B0-AC15-40C959C9A6D1}"/>
    <cellStyle name="Normal 3 6 30 2 4 2 5" xfId="28760" xr:uid="{0B5C0FA5-6147-4F92-B450-DA92BF1B1037}"/>
    <cellStyle name="Normal 3 6 30 2 4 2 6" xfId="28761" xr:uid="{B0149193-AD56-42BF-851F-2C498D750BA4}"/>
    <cellStyle name="Normal 3 6 30 2 4 2 6 2" xfId="28762" xr:uid="{357D071F-1853-4AD3-96CE-36A99A06ECD4}"/>
    <cellStyle name="Normal 3 6 30 2 4 2 7" xfId="28763" xr:uid="{D4F6FE88-A592-430A-8D0D-445407B5A6BC}"/>
    <cellStyle name="Normal 3 6 30 2 4 2 8" xfId="28764" xr:uid="{F3DE98C9-330B-41C6-A9D7-9719814E0626}"/>
    <cellStyle name="Normal 3 6 30 2 4 2 9" xfId="28765" xr:uid="{5EDD2CD4-74AE-4EF1-A345-124E47A8CD19}"/>
    <cellStyle name="Normal 3 6 30 2 4 3" xfId="28766" xr:uid="{C2640A2C-AF0C-47A2-8058-860672552C1A}"/>
    <cellStyle name="Normal 3 6 30 2 4 3 2" xfId="28767" xr:uid="{30602497-A7A5-4782-A36E-B1B032329957}"/>
    <cellStyle name="Normal 3 6 30 2 4 3 2 2" xfId="28768" xr:uid="{BEC07A50-72CA-4739-ADC9-4518966608FB}"/>
    <cellStyle name="Normal 3 6 30 2 4 3 2 2 2" xfId="28769" xr:uid="{CC5B978D-FE76-4E5C-AF98-C591E3A138CA}"/>
    <cellStyle name="Normal 3 6 30 2 4 3 2 3" xfId="28770" xr:uid="{A4ED71A2-559D-4039-B144-B835DFEB86E3}"/>
    <cellStyle name="Normal 3 6 30 2 4 3 2 4" xfId="28771" xr:uid="{B1832740-5587-4D2B-B1BF-43A1EABACF5E}"/>
    <cellStyle name="Normal 3 6 30 2 4 3 2 5" xfId="28772" xr:uid="{B592B5EC-A64F-42D7-B548-53FE97842F3D}"/>
    <cellStyle name="Normal 3 6 30 2 4 3 3" xfId="28773" xr:uid="{47313041-550B-4A73-B043-09E69B326081}"/>
    <cellStyle name="Normal 3 6 30 2 4 3 3 2" xfId="28774" xr:uid="{1AB2FC6C-9B2E-456A-ADBD-14BE44B5387A}"/>
    <cellStyle name="Normal 3 6 30 2 4 3 4" xfId="28775" xr:uid="{A9B6F17C-8E1C-4A3C-889E-2692CBA21FF0}"/>
    <cellStyle name="Normal 3 6 30 2 4 3 5" xfId="28776" xr:uid="{00AF373B-D34E-4DEF-BE11-796F74EF74D8}"/>
    <cellStyle name="Normal 3 6 30 2 4 4" xfId="28777" xr:uid="{5AFAC4BB-9D43-4484-9AF9-DA28B46EAE8E}"/>
    <cellStyle name="Normal 3 6 30 2 4 5" xfId="28778" xr:uid="{7361853F-E3D2-44C7-BB73-4F7846970DBE}"/>
    <cellStyle name="Normal 3 6 30 2 4 6" xfId="28779" xr:uid="{B1E9ECE4-5870-47C5-86EC-863960F86DF9}"/>
    <cellStyle name="Normal 3 6 30 2 4 6 2" xfId="28780" xr:uid="{C98C3441-39DD-4207-8301-AF2AD0A3D7C0}"/>
    <cellStyle name="Normal 3 6 30 2 4 7" xfId="28781" xr:uid="{8953679A-7E47-4FB3-850B-9E0C76ACEB7D}"/>
    <cellStyle name="Normal 3 6 30 2 4 8" xfId="28782" xr:uid="{650716EA-1B6C-445E-B5A4-CF3AA919D774}"/>
    <cellStyle name="Normal 3 6 30 2 4 9" xfId="28783" xr:uid="{6D57E231-D64F-4A7D-AF42-46985854F051}"/>
    <cellStyle name="Normal 3 6 30 2 5" xfId="28784" xr:uid="{4E054A63-92D5-4AA5-AC3A-1B4C9BCC675D}"/>
    <cellStyle name="Normal 3 6 30 2 5 2" xfId="28785" xr:uid="{74804C24-AFF7-46B1-806C-DB35C2491008}"/>
    <cellStyle name="Normal 3 6 30 2 5 3" xfId="28786" xr:uid="{C14E47EA-81F7-4C2B-9C49-8C3E8522A3C1}"/>
    <cellStyle name="Normal 3 6 30 2 6" xfId="28787" xr:uid="{B98E219F-0153-4EF0-8FDB-F93E2967C518}"/>
    <cellStyle name="Normal 3 6 30 2 6 2" xfId="28788" xr:uid="{FDD89B8C-0A82-48D0-8E2B-FF9ABA0BD9EA}"/>
    <cellStyle name="Normal 3 6 30 2 6 3" xfId="28789" xr:uid="{6CE66E0E-BDF5-4E11-BFD8-AAE307B45D0F}"/>
    <cellStyle name="Normal 3 6 30 2 7" xfId="28790" xr:uid="{EE01A5E5-1C89-4AE8-8F88-CD49E8AB11F4}"/>
    <cellStyle name="Normal 3 6 30 2 7 2" xfId="28791" xr:uid="{2CF55E9C-249E-47D3-8275-51E2924F5694}"/>
    <cellStyle name="Normal 3 6 30 2 7 3" xfId="28792" xr:uid="{4C279D7B-8442-4654-AF9C-A81FEA082B0A}"/>
    <cellStyle name="Normal 3 6 30 2 8" xfId="28793" xr:uid="{F9311BB2-1524-40C2-AE54-54AB2F3277D8}"/>
    <cellStyle name="Normal 3 6 30 2 8 2" xfId="28794" xr:uid="{BCDFF3A4-753F-4B72-BBB6-9D1C08619119}"/>
    <cellStyle name="Normal 3 6 30 2 8 3" xfId="28795" xr:uid="{D9A2663C-010C-4E77-BCBF-F1BCB4857D90}"/>
    <cellStyle name="Normal 3 6 30 2 9" xfId="28796" xr:uid="{749F7718-28A2-42B7-93EB-7DAC801BA54D}"/>
    <cellStyle name="Normal 3 6 30 2 9 2" xfId="28797" xr:uid="{A111B3B9-A79A-4D88-9BD0-0B8640AA45E5}"/>
    <cellStyle name="Normal 3 6 30 2 9 2 2" xfId="28798" xr:uid="{31E804FC-4829-4612-A4B0-6551DF954110}"/>
    <cellStyle name="Normal 3 6 30 2 9 2 2 2" xfId="28799" xr:uid="{ED8F404D-6B58-44F1-BBDE-4B872CE815FC}"/>
    <cellStyle name="Normal 3 6 30 2 9 2 3" xfId="28800" xr:uid="{3E671BDC-B9F6-444B-9675-40E33CC1E0C4}"/>
    <cellStyle name="Normal 3 6 30 2 9 2 4" xfId="28801" xr:uid="{07C24AB2-4D7C-4101-A51A-15C753AFA0D1}"/>
    <cellStyle name="Normal 3 6 30 2 9 2 5" xfId="28802" xr:uid="{60C2CFD4-5CFB-4171-9EE1-440E52877923}"/>
    <cellStyle name="Normal 3 6 30 2 9 3" xfId="28803" xr:uid="{12B0D812-4C5F-4879-9127-A92728C00C17}"/>
    <cellStyle name="Normal 3 6 30 2 9 3 2" xfId="28804" xr:uid="{F380AED5-78EB-4C24-93CF-DF64EC3D7A1A}"/>
    <cellStyle name="Normal 3 6 30 2 9 4" xfId="28805" xr:uid="{A181051F-A882-40CD-9E87-7990DA2BAE24}"/>
    <cellStyle name="Normal 3 6 30 2 9 5" xfId="28806" xr:uid="{C310576B-F655-4ACE-8E42-9E9F64F96A4C}"/>
    <cellStyle name="Normal 3 6 30 3" xfId="28807" xr:uid="{39DF609F-676A-44A0-AFBB-AED77BD12125}"/>
    <cellStyle name="Normal 3 6 30 3 10" xfId="28808" xr:uid="{B4FFE7DE-FCAE-439F-AEC6-EB0C926DA0D6}"/>
    <cellStyle name="Normal 3 6 30 3 11" xfId="28809" xr:uid="{EA5E8D5B-CD1D-4F11-AF5A-79FC233C1198}"/>
    <cellStyle name="Normal 3 6 30 3 12" xfId="28810" xr:uid="{B463E868-EE73-43A3-9168-16ED2F70D1C1}"/>
    <cellStyle name="Normal 3 6 30 3 12 2" xfId="28811" xr:uid="{76268232-2086-43D2-A5D7-3341E40A0997}"/>
    <cellStyle name="Normal 3 6 30 3 13" xfId="28812" xr:uid="{5FEF302C-8AC6-4B6F-8AD9-3BEBDEA661A5}"/>
    <cellStyle name="Normal 3 6 30 3 14" xfId="28813" xr:uid="{D8F00FEE-C053-452B-B09A-B6FB197FDDE4}"/>
    <cellStyle name="Normal 3 6 30 3 15" xfId="28814" xr:uid="{CB8197FE-EC17-4107-8C21-788887FB8112}"/>
    <cellStyle name="Normal 3 6 30 3 2" xfId="28815" xr:uid="{0A31254C-E12C-46FE-AA2D-C7E7920E0323}"/>
    <cellStyle name="Normal 3 6 30 3 2 2" xfId="28816" xr:uid="{E198F8F1-9D22-495C-AD2B-DCDCB4CEA31F}"/>
    <cellStyle name="Normal 3 6 30 3 2 2 2" xfId="28817" xr:uid="{0F225EBE-7E81-4A14-9896-B8D2DF182965}"/>
    <cellStyle name="Normal 3 6 30 3 2 2 2 2" xfId="28818" xr:uid="{856ADB43-351F-443A-8118-7857C84CFF17}"/>
    <cellStyle name="Normal 3 6 30 3 2 2 2 2 2" xfId="28819" xr:uid="{26E1C5DA-5874-4792-99A1-9F188D07EABF}"/>
    <cellStyle name="Normal 3 6 30 3 2 2 2 2 2 2" xfId="28820" xr:uid="{90CB180F-BCD9-409C-89CE-C83F905B417F}"/>
    <cellStyle name="Normal 3 6 30 3 2 2 2 2 3" xfId="28821" xr:uid="{87EAE600-6C89-4C16-B72C-01176A7BAAFE}"/>
    <cellStyle name="Normal 3 6 30 3 2 2 2 2 4" xfId="28822" xr:uid="{8D27DBE2-E4BC-4B0C-94A0-DB7603D9C6F1}"/>
    <cellStyle name="Normal 3 6 30 3 2 2 2 2 5" xfId="28823" xr:uid="{C78989C4-6F01-441F-BDF3-E1F6E0C7C187}"/>
    <cellStyle name="Normal 3 6 30 3 2 2 2 3" xfId="28824" xr:uid="{D9A1681D-A9B6-4CCF-A038-231D863D532A}"/>
    <cellStyle name="Normal 3 6 30 3 2 2 2 3 2" xfId="28825" xr:uid="{B1B501D6-4390-45AA-9104-4C02F4A689D8}"/>
    <cellStyle name="Normal 3 6 30 3 2 2 2 4" xfId="28826" xr:uid="{E8BCC9AE-A423-4FD1-8480-F2AB66C14AEA}"/>
    <cellStyle name="Normal 3 6 30 3 2 2 2 5" xfId="28827" xr:uid="{30BD0B40-5845-4820-959F-30D89079748A}"/>
    <cellStyle name="Normal 3 6 30 3 2 2 3" xfId="28828" xr:uid="{C92C8CF3-1231-4633-B4B1-599AEBA9B44C}"/>
    <cellStyle name="Normal 3 6 30 3 2 2 4" xfId="28829" xr:uid="{8CE891C9-D8E1-4ED8-9169-22688333CFEA}"/>
    <cellStyle name="Normal 3 6 30 3 2 2 5" xfId="28830" xr:uid="{17B65A55-5A85-4DC3-8D49-AFB124EBAA27}"/>
    <cellStyle name="Normal 3 6 30 3 2 2 6" xfId="28831" xr:uid="{AB5C66AE-A735-4C9B-BA9C-676ADB80B9A1}"/>
    <cellStyle name="Normal 3 6 30 3 2 2 6 2" xfId="28832" xr:uid="{04774169-3055-49F8-AAF7-C72E4F36E895}"/>
    <cellStyle name="Normal 3 6 30 3 2 2 7" xfId="28833" xr:uid="{D59CEFDE-D6E4-4EC5-B5A5-A87387D69F60}"/>
    <cellStyle name="Normal 3 6 30 3 2 2 8" xfId="28834" xr:uid="{47D77041-D4B6-467B-8B03-64ED9E435881}"/>
    <cellStyle name="Normal 3 6 30 3 2 2 9" xfId="28835" xr:uid="{017F03C5-2499-4D48-9CDB-BDE877F4BBB4}"/>
    <cellStyle name="Normal 3 6 30 3 2 3" xfId="28836" xr:uid="{3FE58711-1408-4E40-B95D-8174EEF9E18A}"/>
    <cellStyle name="Normal 3 6 30 3 2 3 2" xfId="28837" xr:uid="{49591A0E-24FB-4AC0-AC0A-07DC6999B4C8}"/>
    <cellStyle name="Normal 3 6 30 3 2 3 2 2" xfId="28838" xr:uid="{7A959628-8C4D-46F8-A9FB-B0A2A5EB2B3D}"/>
    <cellStyle name="Normal 3 6 30 3 2 3 2 2 2" xfId="28839" xr:uid="{40740769-66DF-4055-B9FB-68081E14C9FF}"/>
    <cellStyle name="Normal 3 6 30 3 2 3 2 3" xfId="28840" xr:uid="{D7195525-1983-4F7E-A8EF-4103A7023A86}"/>
    <cellStyle name="Normal 3 6 30 3 2 3 2 4" xfId="28841" xr:uid="{466384FA-0E5B-4D2C-96A8-CE53DF3008F4}"/>
    <cellStyle name="Normal 3 6 30 3 2 3 2 5" xfId="28842" xr:uid="{6FB0E7B2-C99F-42F1-974B-CF2B1FA1B4D8}"/>
    <cellStyle name="Normal 3 6 30 3 2 3 3" xfId="28843" xr:uid="{2E9FBE9B-1A63-489B-92D1-C510D18AFAA6}"/>
    <cellStyle name="Normal 3 6 30 3 2 3 3 2" xfId="28844" xr:uid="{225C92B8-96F7-4050-9C7C-EAE4C5A32FB2}"/>
    <cellStyle name="Normal 3 6 30 3 2 3 4" xfId="28845" xr:uid="{7F0B5854-77BF-4D5E-B61A-432078A3B41B}"/>
    <cellStyle name="Normal 3 6 30 3 2 3 5" xfId="28846" xr:uid="{CF9B3335-BB41-4C2D-B6D7-C2B55785E32C}"/>
    <cellStyle name="Normal 3 6 30 3 2 4" xfId="28847" xr:uid="{3E149BC3-557A-431E-812F-3FA69FC9210E}"/>
    <cellStyle name="Normal 3 6 30 3 2 5" xfId="28848" xr:uid="{574065DF-80F6-4122-BCDE-96511941927A}"/>
    <cellStyle name="Normal 3 6 30 3 2 6" xfId="28849" xr:uid="{84FA04EB-9C71-4B28-879C-B098EA07BCB2}"/>
    <cellStyle name="Normal 3 6 30 3 2 6 2" xfId="28850" xr:uid="{02803B38-1735-4107-B31E-DB79B139A3BA}"/>
    <cellStyle name="Normal 3 6 30 3 2 7" xfId="28851" xr:uid="{7AB9F5FC-8F02-4759-8D16-B10AC16D04C9}"/>
    <cellStyle name="Normal 3 6 30 3 2 8" xfId="28852" xr:uid="{E1E06F29-919F-4FDC-94C9-EEFBACAEAF32}"/>
    <cellStyle name="Normal 3 6 30 3 2 9" xfId="28853" xr:uid="{EC15A634-2862-4D9E-BD3D-436AF60282EA}"/>
    <cellStyle name="Normal 3 6 30 3 3" xfId="28854" xr:uid="{5861646F-1D75-4F81-A6E5-678698030B44}"/>
    <cellStyle name="Normal 3 6 30 3 3 2" xfId="28855" xr:uid="{6C3B251D-852A-4857-B344-B60EF7DBD239}"/>
    <cellStyle name="Normal 3 6 30 3 3 3" xfId="28856" xr:uid="{7A3B0EDF-3187-403F-8726-CBE8BA19EB8D}"/>
    <cellStyle name="Normal 3 6 30 3 4" xfId="28857" xr:uid="{02FFD38F-C8C6-4F2F-A658-78A08BCD9093}"/>
    <cellStyle name="Normal 3 6 30 3 4 2" xfId="28858" xr:uid="{4BE3B7CC-8ED3-41DC-9C46-E8C726E22B92}"/>
    <cellStyle name="Normal 3 6 30 3 4 3" xfId="28859" xr:uid="{B6D56688-C4AC-41E7-81A4-C4D6EAD7F5BF}"/>
    <cellStyle name="Normal 3 6 30 3 5" xfId="28860" xr:uid="{29ED335F-3011-4329-BBE3-D20352D3CB4A}"/>
    <cellStyle name="Normal 3 6 30 3 5 2" xfId="28861" xr:uid="{00361D56-6985-4958-908A-D3FDDB32F0B3}"/>
    <cellStyle name="Normal 3 6 30 3 5 3" xfId="28862" xr:uid="{5D97A2E2-5158-4B43-A65B-DBF7AB52C712}"/>
    <cellStyle name="Normal 3 6 30 3 6" xfId="28863" xr:uid="{CE1E9CD0-63E2-4DC7-AE7E-EAE8608B8A32}"/>
    <cellStyle name="Normal 3 6 30 3 6 2" xfId="28864" xr:uid="{49FBD6B8-6F0C-420D-8155-65110E9866B6}"/>
    <cellStyle name="Normal 3 6 30 3 6 3" xfId="28865" xr:uid="{7041E071-FFA3-4C55-9874-2BB3CC47FC97}"/>
    <cellStyle name="Normal 3 6 30 3 7" xfId="28866" xr:uid="{5838FD41-13EE-4383-9428-280C27DFA7E8}"/>
    <cellStyle name="Normal 3 6 30 3 7 2" xfId="28867" xr:uid="{536CB8E5-5DB7-487D-A5CF-80B3F6EDAA4C}"/>
    <cellStyle name="Normal 3 6 30 3 7 3" xfId="28868" xr:uid="{B5B82D86-DD06-4593-A211-E41B179B19E8}"/>
    <cellStyle name="Normal 3 6 30 3 8" xfId="28869" xr:uid="{5436BBDD-D6B0-4AE1-AEAB-E5DA0F607125}"/>
    <cellStyle name="Normal 3 6 30 3 8 2" xfId="28870" xr:uid="{B85CA078-B412-4814-830A-AE5DDE5F14C6}"/>
    <cellStyle name="Normal 3 6 30 3 8 2 2" xfId="28871" xr:uid="{83F83345-C539-4334-B12A-B213D4BFE7DC}"/>
    <cellStyle name="Normal 3 6 30 3 8 2 2 2" xfId="28872" xr:uid="{9F29472D-2D4A-48F4-AF01-78D463006465}"/>
    <cellStyle name="Normal 3 6 30 3 8 2 3" xfId="28873" xr:uid="{10B1B5A8-FD53-481E-BC9D-54E75D7E238C}"/>
    <cellStyle name="Normal 3 6 30 3 8 2 4" xfId="28874" xr:uid="{413891FA-5987-42E8-887E-68689AF7CD87}"/>
    <cellStyle name="Normal 3 6 30 3 8 2 5" xfId="28875" xr:uid="{D3D2DFB8-1444-4008-9907-1EC6ED2D2A1E}"/>
    <cellStyle name="Normal 3 6 30 3 8 3" xfId="28876" xr:uid="{636096B9-D84F-4505-8711-1503536C9D74}"/>
    <cellStyle name="Normal 3 6 30 3 8 3 2" xfId="28877" xr:uid="{D733EA62-8C62-4337-9E39-C6F5FF046E3B}"/>
    <cellStyle name="Normal 3 6 30 3 8 4" xfId="28878" xr:uid="{944EBA8E-A950-477B-94BE-7F313AB04F17}"/>
    <cellStyle name="Normal 3 6 30 3 8 5" xfId="28879" xr:uid="{04A4068E-0AD2-49B4-A197-9AC125A0F884}"/>
    <cellStyle name="Normal 3 6 30 3 9" xfId="28880" xr:uid="{1A8738DE-55B9-4388-83E7-4492751DE8E3}"/>
    <cellStyle name="Normal 3 6 30 4" xfId="28881" xr:uid="{AD1BD161-02E6-4D30-8CCE-FC218D59E94B}"/>
    <cellStyle name="Normal 3 6 30 4 2" xfId="28882" xr:uid="{470057B1-A2BA-4E5C-AE83-6B6580BF16D3}"/>
    <cellStyle name="Normal 3 6 30 4 2 2" xfId="28883" xr:uid="{808A8403-AAF7-4CE8-97BA-A3B2F8CE9653}"/>
    <cellStyle name="Normal 3 6 30 4 2 2 2" xfId="28884" xr:uid="{A6FF79E6-588F-40C9-B47D-D526602737B8}"/>
    <cellStyle name="Normal 3 6 30 4 2 2 2 2" xfId="28885" xr:uid="{B65AA699-CED9-4C87-9E52-2436E7254B6A}"/>
    <cellStyle name="Normal 3 6 30 4 2 2 2 2 2" xfId="28886" xr:uid="{B38A210D-14A6-44AE-9936-85E1DA34068B}"/>
    <cellStyle name="Normal 3 6 30 4 2 2 2 3" xfId="28887" xr:uid="{BC413360-9FE5-438A-AF83-B612CFF790E2}"/>
    <cellStyle name="Normal 3 6 30 4 2 2 2 4" xfId="28888" xr:uid="{9EC285E4-9B9B-437B-A806-F44280474995}"/>
    <cellStyle name="Normal 3 6 30 4 2 2 2 5" xfId="28889" xr:uid="{3B757149-B0B3-4867-A2D2-35FD1D6770C5}"/>
    <cellStyle name="Normal 3 6 30 4 2 2 3" xfId="28890" xr:uid="{9FDF9602-FD54-4DBE-BC19-FD7C05472DB2}"/>
    <cellStyle name="Normal 3 6 30 4 2 2 3 2" xfId="28891" xr:uid="{E3E279DB-4E81-4EEA-927B-6191A9F76164}"/>
    <cellStyle name="Normal 3 6 30 4 2 2 4" xfId="28892" xr:uid="{470B91BE-9DBE-4220-AC97-62BF5A51651A}"/>
    <cellStyle name="Normal 3 6 30 4 2 2 5" xfId="28893" xr:uid="{9ACF284D-7D12-4091-A01A-D8D65F001E0A}"/>
    <cellStyle name="Normal 3 6 30 4 2 3" xfId="28894" xr:uid="{6E02EA3C-9F72-4E6B-AD77-C36B4B86E652}"/>
    <cellStyle name="Normal 3 6 30 4 2 4" xfId="28895" xr:uid="{5A05A169-2DDD-4588-8F53-4F2861EA187D}"/>
    <cellStyle name="Normal 3 6 30 4 2 5" xfId="28896" xr:uid="{1B7E5042-8483-43AA-9CE8-4A589292FD8C}"/>
    <cellStyle name="Normal 3 6 30 4 2 6" xfId="28897" xr:uid="{9FE6D168-0CA7-46B7-A858-0CE172156019}"/>
    <cellStyle name="Normal 3 6 30 4 2 6 2" xfId="28898" xr:uid="{3EFD8C4C-C03A-4E3E-9B5C-1B5C0B17D324}"/>
    <cellStyle name="Normal 3 6 30 4 2 7" xfId="28899" xr:uid="{84B94BFE-C1C1-449D-9AB3-80324C96C292}"/>
    <cellStyle name="Normal 3 6 30 4 2 8" xfId="28900" xr:uid="{9B53F397-95B4-4DA2-9D63-B59219A6A3FA}"/>
    <cellStyle name="Normal 3 6 30 4 2 9" xfId="28901" xr:uid="{B36292EC-99FD-4534-B4E5-2C62D5AF39BA}"/>
    <cellStyle name="Normal 3 6 30 4 3" xfId="28902" xr:uid="{00799FC1-5EFB-460E-B39B-683472430BE7}"/>
    <cellStyle name="Normal 3 6 30 4 3 2" xfId="28903" xr:uid="{48D8B5EF-6E0B-404D-ACDA-6B7EF9C33205}"/>
    <cellStyle name="Normal 3 6 30 4 3 2 2" xfId="28904" xr:uid="{39CAF51E-3D70-441C-86F6-FA0A9CDF970D}"/>
    <cellStyle name="Normal 3 6 30 4 3 2 2 2" xfId="28905" xr:uid="{0E7F18DE-E932-40DE-838C-6AA1174106EF}"/>
    <cellStyle name="Normal 3 6 30 4 3 2 3" xfId="28906" xr:uid="{CEB8AB54-8EFB-4AB4-B027-62652A07EE7C}"/>
    <cellStyle name="Normal 3 6 30 4 3 2 4" xfId="28907" xr:uid="{12B15187-121A-4A05-85C9-0EB3431F73EC}"/>
    <cellStyle name="Normal 3 6 30 4 3 2 5" xfId="28908" xr:uid="{4440883C-DF96-49AC-A05A-BE4E88FB5FF7}"/>
    <cellStyle name="Normal 3 6 30 4 3 3" xfId="28909" xr:uid="{0F15F586-EE1E-4BBC-8487-CC1A8A752E59}"/>
    <cellStyle name="Normal 3 6 30 4 3 3 2" xfId="28910" xr:uid="{EC884B6B-A657-48C2-913A-2893154D08A2}"/>
    <cellStyle name="Normal 3 6 30 4 3 4" xfId="28911" xr:uid="{D92C7877-52CA-484C-B6C3-4E03AFB57EB8}"/>
    <cellStyle name="Normal 3 6 30 4 3 5" xfId="28912" xr:uid="{707DDED6-A3D5-428E-8F80-9DDA66963FD0}"/>
    <cellStyle name="Normal 3 6 30 4 4" xfId="28913" xr:uid="{41C396A2-98FE-479E-ADD9-F53EC52ED590}"/>
    <cellStyle name="Normal 3 6 30 4 5" xfId="28914" xr:uid="{06A2194C-A2C7-4D6A-907D-13DB7E8807A9}"/>
    <cellStyle name="Normal 3 6 30 4 6" xfId="28915" xr:uid="{8781DEA4-97E3-47AD-8042-8EF44FB4CE95}"/>
    <cellStyle name="Normal 3 6 30 4 6 2" xfId="28916" xr:uid="{A3CB998A-525A-44DE-A8EA-5D36DD617C27}"/>
    <cellStyle name="Normal 3 6 30 4 7" xfId="28917" xr:uid="{CFB26444-CB47-4070-B485-9E6BD0095606}"/>
    <cellStyle name="Normal 3 6 30 4 8" xfId="28918" xr:uid="{07B4B520-8E49-496D-B4AD-7E9DDB1D627A}"/>
    <cellStyle name="Normal 3 6 30 4 9" xfId="28919" xr:uid="{6C55B0D3-5A91-415B-B975-3C723D3E6021}"/>
    <cellStyle name="Normal 3 6 30 5" xfId="28920" xr:uid="{2640F492-5FCB-4AA6-9EB4-BBD4C5DCB402}"/>
    <cellStyle name="Normal 3 6 30 6" xfId="28921" xr:uid="{CFC49B1E-D6A1-4A1A-85D8-D4BF07CB519B}"/>
    <cellStyle name="Normal 3 6 30 7" xfId="28922" xr:uid="{6FCE6532-ADD4-4DFF-A732-A4128CF482DB}"/>
    <cellStyle name="Normal 3 6 30 8" xfId="28923" xr:uid="{AF228F14-6B1D-4D33-B996-6E1E68A0EA66}"/>
    <cellStyle name="Normal 3 6 30 9" xfId="28924" xr:uid="{98E7FE16-D8A2-43D4-9954-C6808D3E3D67}"/>
    <cellStyle name="Normal 3 6 30 9 2" xfId="28925" xr:uid="{BDDD88B5-CEC8-41F8-A5BF-DB49BAC1E043}"/>
    <cellStyle name="Normal 3 6 30 9 2 2" xfId="28926" xr:uid="{73239E30-E722-4FA7-989A-76ED694E4061}"/>
    <cellStyle name="Normal 3 6 30 9 2 2 2" xfId="28927" xr:uid="{C5F356C5-6053-4D39-B938-B67978B31C5B}"/>
    <cellStyle name="Normal 3 6 30 9 2 3" xfId="28928" xr:uid="{A2EA5301-69DD-4D8C-A66A-48992E743DCA}"/>
    <cellStyle name="Normal 3 6 30 9 2 4" xfId="28929" xr:uid="{BEF08115-067E-4A8D-BE4E-695D1169AD69}"/>
    <cellStyle name="Normal 3 6 30 9 2 5" xfId="28930" xr:uid="{E17D9359-D2E1-4F1D-9534-F118FAB235DA}"/>
    <cellStyle name="Normal 3 6 30 9 3" xfId="28931" xr:uid="{A6638B3E-9C51-44EA-B993-02B268ABDAE8}"/>
    <cellStyle name="Normal 3 6 30 9 3 2" xfId="28932" xr:uid="{088E767C-8F00-4FBC-BAD4-F3B37D36BA33}"/>
    <cellStyle name="Normal 3 6 30 9 4" xfId="28933" xr:uid="{94DB3D28-AA5F-4BE3-A95B-FCE61044C287}"/>
    <cellStyle name="Normal 3 6 30 9 5" xfId="28934" xr:uid="{AB51BF24-E0C3-4796-B6EF-67C0FD9295AC}"/>
    <cellStyle name="Normal 3 6 31" xfId="28935" xr:uid="{E0028A08-1F18-46A1-BE91-C547118B2BB3}"/>
    <cellStyle name="Normal 3 6 31 10" xfId="28936" xr:uid="{4ABB140C-5CAA-492C-9A12-824DB4D20728}"/>
    <cellStyle name="Normal 3 6 31 11" xfId="28937" xr:uid="{6F1434A9-FD01-441F-A70A-67ABB81C9C96}"/>
    <cellStyle name="Normal 3 6 31 12" xfId="28938" xr:uid="{8A9E26CB-9C68-42A8-A047-872A4EBDA1B4}"/>
    <cellStyle name="Normal 3 6 31 12 2" xfId="28939" xr:uid="{E6275ECA-7B53-4785-93A3-C9B38B4B3E16}"/>
    <cellStyle name="Normal 3 6 31 13" xfId="28940" xr:uid="{1C8CB69C-0234-404E-BE9F-7A3A1A641B60}"/>
    <cellStyle name="Normal 3 6 31 14" xfId="28941" xr:uid="{4CD7118B-97E2-4A09-A8C7-09739C1ACE20}"/>
    <cellStyle name="Normal 3 6 31 15" xfId="28942" xr:uid="{C9F78B56-E8B5-43CD-A36B-2A00929DBADD}"/>
    <cellStyle name="Normal 3 6 31 2" xfId="28943" xr:uid="{B60E2BDF-90B6-4D3A-BDC5-32728B9D3971}"/>
    <cellStyle name="Normal 3 6 31 2 2" xfId="28944" xr:uid="{B667426E-8159-4AD4-A63F-1A781CBDB89E}"/>
    <cellStyle name="Normal 3 6 31 2 2 2" xfId="28945" xr:uid="{DBF57CD1-371D-4901-A5DE-93E22861905D}"/>
    <cellStyle name="Normal 3 6 31 2 2 2 2" xfId="28946" xr:uid="{C85BEB10-1699-4E2B-921B-3EFFB7C7CADA}"/>
    <cellStyle name="Normal 3 6 31 2 2 2 2 2" xfId="28947" xr:uid="{6FF6C9D2-4802-42DA-BFE1-7E994E1DADAB}"/>
    <cellStyle name="Normal 3 6 31 2 2 2 2 2 2" xfId="28948" xr:uid="{C4042BC6-AC93-46E9-B195-EF16A196A9B1}"/>
    <cellStyle name="Normal 3 6 31 2 2 2 2 3" xfId="28949" xr:uid="{C9D9B4E3-FE9C-499E-97C4-4D9FC3674403}"/>
    <cellStyle name="Normal 3 6 31 2 2 2 2 4" xfId="28950" xr:uid="{F252DFE8-E21E-4884-83D7-A83818A4F1C3}"/>
    <cellStyle name="Normal 3 6 31 2 2 2 2 5" xfId="28951" xr:uid="{C8F43B3F-6FD2-4DA3-A80C-4B30B98FF45E}"/>
    <cellStyle name="Normal 3 6 31 2 2 2 3" xfId="28952" xr:uid="{7BA7ED5C-9390-4883-B07E-52892BEFC1ED}"/>
    <cellStyle name="Normal 3 6 31 2 2 2 3 2" xfId="28953" xr:uid="{6E9A1E88-C580-42C1-8C40-7C6C15851487}"/>
    <cellStyle name="Normal 3 6 31 2 2 2 4" xfId="28954" xr:uid="{C6D71574-39D2-4A49-B045-2A7F4D2F180B}"/>
    <cellStyle name="Normal 3 6 31 2 2 2 5" xfId="28955" xr:uid="{F15AD6B1-AF46-44F3-B8DA-8FDC4CFE7026}"/>
    <cellStyle name="Normal 3 6 31 2 2 3" xfId="28956" xr:uid="{566CBD53-5CD2-4381-B527-C72E20A7D5CE}"/>
    <cellStyle name="Normal 3 6 31 2 2 4" xfId="28957" xr:uid="{B87CFE9A-1942-4F81-82FF-2284E8A28432}"/>
    <cellStyle name="Normal 3 6 31 2 2 5" xfId="28958" xr:uid="{255A6111-C431-4BB9-979A-D34D9A24A210}"/>
    <cellStyle name="Normal 3 6 31 2 2 6" xfId="28959" xr:uid="{365E92B8-45DD-4E97-8C85-20527F3B0279}"/>
    <cellStyle name="Normal 3 6 31 2 2 6 2" xfId="28960" xr:uid="{067BDDA3-A60D-47E9-9EB4-2E07ACDF11C1}"/>
    <cellStyle name="Normal 3 6 31 2 2 7" xfId="28961" xr:uid="{61BFC25C-452B-4F1B-86AB-08DB5C137A96}"/>
    <cellStyle name="Normal 3 6 31 2 2 8" xfId="28962" xr:uid="{A51F4E9B-1022-4C7D-8007-3D3BABC1B1AC}"/>
    <cellStyle name="Normal 3 6 31 2 2 9" xfId="28963" xr:uid="{595D60EB-3A89-46CA-A805-FCDF354D0EF7}"/>
    <cellStyle name="Normal 3 6 31 2 3" xfId="28964" xr:uid="{119A2EB3-CBC8-4B15-90F3-731FDC6B42E3}"/>
    <cellStyle name="Normal 3 6 31 2 3 2" xfId="28965" xr:uid="{A53FA894-697D-413D-82EE-06636A62E354}"/>
    <cellStyle name="Normal 3 6 31 2 3 2 2" xfId="28966" xr:uid="{DB8EEA7E-A6E3-4540-A479-89DC811411E7}"/>
    <cellStyle name="Normal 3 6 31 2 3 2 2 2" xfId="28967" xr:uid="{4499D0F6-DAB9-45FA-A37C-2A728120634C}"/>
    <cellStyle name="Normal 3 6 31 2 3 2 3" xfId="28968" xr:uid="{2F42954B-21C9-44ED-BE90-3B17D6223480}"/>
    <cellStyle name="Normal 3 6 31 2 3 2 4" xfId="28969" xr:uid="{7D1B8BE2-8AFD-4DC6-9ABF-2A87057E4591}"/>
    <cellStyle name="Normal 3 6 31 2 3 2 5" xfId="28970" xr:uid="{F5316BBE-390A-4574-A3F2-3D391C8609FC}"/>
    <cellStyle name="Normal 3 6 31 2 3 3" xfId="28971" xr:uid="{C2145DE5-35FB-45FF-AD05-9A7800FC0A3E}"/>
    <cellStyle name="Normal 3 6 31 2 3 3 2" xfId="28972" xr:uid="{6E820FE0-A8C0-4193-83EA-1703D0623124}"/>
    <cellStyle name="Normal 3 6 31 2 3 4" xfId="28973" xr:uid="{2103472E-2E18-4A41-A524-A4CE47F26102}"/>
    <cellStyle name="Normal 3 6 31 2 3 5" xfId="28974" xr:uid="{783740D8-B37D-45C8-937F-1D812A68A4BA}"/>
    <cellStyle name="Normal 3 6 31 2 4" xfId="28975" xr:uid="{D512AE84-E3AB-4505-ADB4-5D398E9699B2}"/>
    <cellStyle name="Normal 3 6 31 2 5" xfId="28976" xr:uid="{9BBD0215-1275-4F39-88A8-FD31F2F3A281}"/>
    <cellStyle name="Normal 3 6 31 2 6" xfId="28977" xr:uid="{04123C00-D2F7-46F4-95CB-14896B5B022F}"/>
    <cellStyle name="Normal 3 6 31 2 6 2" xfId="28978" xr:uid="{2D97E237-BDB8-433C-8E07-803DAB1394F2}"/>
    <cellStyle name="Normal 3 6 31 2 7" xfId="28979" xr:uid="{8FBB7492-ED68-439F-9452-9612BD473847}"/>
    <cellStyle name="Normal 3 6 31 2 8" xfId="28980" xr:uid="{3C33F2A3-6D62-4D73-9741-F946F8302390}"/>
    <cellStyle name="Normal 3 6 31 2 9" xfId="28981" xr:uid="{B9E37C21-BB8A-4847-8ADA-EF35A829ED2A}"/>
    <cellStyle name="Normal 3 6 31 3" xfId="28982" xr:uid="{12850CEF-2B37-41F2-84D5-F5F3CD45E4A5}"/>
    <cellStyle name="Normal 3 6 31 4" xfId="28983" xr:uid="{CA7ED59C-8A72-4B10-885D-D1066B74DEA3}"/>
    <cellStyle name="Normal 3 6 31 5" xfId="28984" xr:uid="{FE63AEF4-1826-486F-AF02-5079DFFB627F}"/>
    <cellStyle name="Normal 3 6 31 6" xfId="28985" xr:uid="{2502BCA6-6586-49A4-82A9-BE5DB2E0616C}"/>
    <cellStyle name="Normal 3 6 31 7" xfId="28986" xr:uid="{60986178-9FF8-4695-AA23-0A373AC5F272}"/>
    <cellStyle name="Normal 3 6 31 8" xfId="28987" xr:uid="{9EAB9167-D607-4A5B-BA7F-865036B0E3F1}"/>
    <cellStyle name="Normal 3 6 31 8 2" xfId="28988" xr:uid="{AF914A4C-5970-4579-B79A-04C12C21D30C}"/>
    <cellStyle name="Normal 3 6 31 8 2 2" xfId="28989" xr:uid="{5715AB43-97F9-4F74-9D38-129C3567764F}"/>
    <cellStyle name="Normal 3 6 31 8 2 2 2" xfId="28990" xr:uid="{16C2ED69-5A2D-4374-BA83-464D7E7A94E6}"/>
    <cellStyle name="Normal 3 6 31 8 2 3" xfId="28991" xr:uid="{7AE0BE24-E9E2-49AA-BE3D-C98F17DEAA00}"/>
    <cellStyle name="Normal 3 6 31 8 2 4" xfId="28992" xr:uid="{979FF6DA-1812-44E5-B027-150B85C1A874}"/>
    <cellStyle name="Normal 3 6 31 8 2 5" xfId="28993" xr:uid="{F09E767D-41E8-4898-9F87-F54BC366F5C9}"/>
    <cellStyle name="Normal 3 6 31 8 3" xfId="28994" xr:uid="{A99F980E-5513-4821-8769-1D06D87E2AF6}"/>
    <cellStyle name="Normal 3 6 31 8 3 2" xfId="28995" xr:uid="{13CCC9B8-A6E7-4EB7-BEA3-B10D141880E4}"/>
    <cellStyle name="Normal 3 6 31 8 4" xfId="28996" xr:uid="{7069F0A1-D8BB-4BED-8C8E-70D284A15936}"/>
    <cellStyle name="Normal 3 6 31 8 5" xfId="28997" xr:uid="{069B695A-E504-475B-BCEF-A82290EE2880}"/>
    <cellStyle name="Normal 3 6 31 9" xfId="28998" xr:uid="{C03B926E-8AFC-4898-8622-817625CC514D}"/>
    <cellStyle name="Normal 3 6 32" xfId="28999" xr:uid="{F2CEEC41-BADA-4F1A-8F82-7E4F4C8E3206}"/>
    <cellStyle name="Normal 3 6 33" xfId="29000" xr:uid="{126A7100-5BAE-4269-8EA9-23CFD1B3BD23}"/>
    <cellStyle name="Normal 3 6 33 2" xfId="29001" xr:uid="{8D83AC00-B0D3-481E-8AFB-4E4B3BD81845}"/>
    <cellStyle name="Normal 3 6 33 2 2" xfId="29002" xr:uid="{18D2D50D-DE07-424D-8EE6-4DF6DE12653F}"/>
    <cellStyle name="Normal 3 6 33 2 2 2" xfId="29003" xr:uid="{86F002CF-EC0A-43AD-A12D-3BB5E36D8CD5}"/>
    <cellStyle name="Normal 3 6 33 2 2 2 2" xfId="29004" xr:uid="{A040464C-71EB-42F8-AEC3-38A74E635AB0}"/>
    <cellStyle name="Normal 3 6 33 2 2 2 2 2" xfId="29005" xr:uid="{89A28C8B-55E6-4F56-BF38-019B363EABC0}"/>
    <cellStyle name="Normal 3 6 33 2 2 2 3" xfId="29006" xr:uid="{4CB17BC6-9B71-487A-B244-EF43601C318C}"/>
    <cellStyle name="Normal 3 6 33 2 2 2 4" xfId="29007" xr:uid="{321DC7DD-8818-475B-B90C-63DC0E096A4C}"/>
    <cellStyle name="Normal 3 6 33 2 2 2 5" xfId="29008" xr:uid="{1D91FFEC-5581-4677-BB84-562F5B5CE0EA}"/>
    <cellStyle name="Normal 3 6 33 2 2 3" xfId="29009" xr:uid="{6B8B9978-949B-495A-8A9B-4A32B856D4FD}"/>
    <cellStyle name="Normal 3 6 33 2 2 3 2" xfId="29010" xr:uid="{59453395-26F6-45F6-937A-DBCC168890BF}"/>
    <cellStyle name="Normal 3 6 33 2 2 4" xfId="29011" xr:uid="{F913B8C2-77D8-4DA2-B4B6-E51401535BBF}"/>
    <cellStyle name="Normal 3 6 33 2 2 5" xfId="29012" xr:uid="{563B9962-D99D-44E3-9EF5-C95E832E4CA1}"/>
    <cellStyle name="Normal 3 6 33 2 3" xfId="29013" xr:uid="{4461DD5E-8949-488D-87E1-9C2443831F05}"/>
    <cellStyle name="Normal 3 6 33 2 4" xfId="29014" xr:uid="{63456E47-9849-4A30-AB79-8D404BD77A92}"/>
    <cellStyle name="Normal 3 6 33 2 5" xfId="29015" xr:uid="{18F6066B-3C4C-4EDD-93F6-9A5316F8077F}"/>
    <cellStyle name="Normal 3 6 33 2 6" xfId="29016" xr:uid="{1362DF80-AC67-403D-BE9C-261932DF28BC}"/>
    <cellStyle name="Normal 3 6 33 2 6 2" xfId="29017" xr:uid="{5F4CBAD7-B124-4EF6-8C27-5C7560CF74AC}"/>
    <cellStyle name="Normal 3 6 33 2 7" xfId="29018" xr:uid="{E23F7AD2-150F-4266-9D69-27271F6585DB}"/>
    <cellStyle name="Normal 3 6 33 2 8" xfId="29019" xr:uid="{1A17A84C-1710-41B6-B371-AB2DF2896872}"/>
    <cellStyle name="Normal 3 6 33 2 9" xfId="29020" xr:uid="{94456D86-422D-4B10-AB0D-A5B1DE42D168}"/>
    <cellStyle name="Normal 3 6 33 3" xfId="29021" xr:uid="{F8A3F8D9-6CCC-4A9A-A4BF-EAE579F1B967}"/>
    <cellStyle name="Normal 3 6 33 3 2" xfId="29022" xr:uid="{B5CC27C2-21D1-4A42-AAE7-8B3E85C2A4C6}"/>
    <cellStyle name="Normal 3 6 33 3 2 2" xfId="29023" xr:uid="{FE88B2F1-3542-4F1B-9D0B-B44532A0FC96}"/>
    <cellStyle name="Normal 3 6 33 3 2 2 2" xfId="29024" xr:uid="{B1F0A623-8607-495E-8555-E1EBB2C9FB79}"/>
    <cellStyle name="Normal 3 6 33 3 2 3" xfId="29025" xr:uid="{9C2C3BB5-0C6F-4D0D-B419-A84AA7DDB6E2}"/>
    <cellStyle name="Normal 3 6 33 3 2 4" xfId="29026" xr:uid="{E5F74F01-DCB5-4913-A6CE-1F1B83283D29}"/>
    <cellStyle name="Normal 3 6 33 3 2 5" xfId="29027" xr:uid="{8F3CCB1E-549C-45C5-B9DD-D5D9B44AE326}"/>
    <cellStyle name="Normal 3 6 33 3 3" xfId="29028" xr:uid="{B3869E63-8347-4CB2-BC2F-E4A230456C3A}"/>
    <cellStyle name="Normal 3 6 33 3 3 2" xfId="29029" xr:uid="{99B85680-E242-4AAA-906A-A2E039FBA625}"/>
    <cellStyle name="Normal 3 6 33 3 4" xfId="29030" xr:uid="{8A7C9015-4CE1-4B60-9112-9055CE1695D3}"/>
    <cellStyle name="Normal 3 6 33 3 5" xfId="29031" xr:uid="{EA976E5F-520A-40CF-93B2-B228D92D9E25}"/>
    <cellStyle name="Normal 3 6 33 4" xfId="29032" xr:uid="{594C0F10-4E93-4EFF-A369-03203DBE237D}"/>
    <cellStyle name="Normal 3 6 33 5" xfId="29033" xr:uid="{B6E5B1D4-D006-461B-84C5-F9C83D157E25}"/>
    <cellStyle name="Normal 3 6 33 6" xfId="29034" xr:uid="{FB0F7480-8E31-4476-8DD0-083DADDB06AF}"/>
    <cellStyle name="Normal 3 6 33 6 2" xfId="29035" xr:uid="{9F0ACB64-1AA1-4AA0-8439-14DA2843C534}"/>
    <cellStyle name="Normal 3 6 33 7" xfId="29036" xr:uid="{2BFAAD7F-4669-41BA-9E31-9E92F7AC18BC}"/>
    <cellStyle name="Normal 3 6 33 8" xfId="29037" xr:uid="{79C647E3-5B7D-40F8-8657-8E396767ECEE}"/>
    <cellStyle name="Normal 3 6 33 9" xfId="29038" xr:uid="{AD76DAFC-55B0-4358-8869-AC9DEF663A1C}"/>
    <cellStyle name="Normal 3 6 34" xfId="29039" xr:uid="{6211AA94-48EA-4012-BE9F-EF48C1585F5F}"/>
    <cellStyle name="Normal 3 6 34 2" xfId="29040" xr:uid="{86375A68-4795-4C7D-8F38-9A01FAD5F099}"/>
    <cellStyle name="Normal 3 6 34 3" xfId="29041" xr:uid="{B3B73BDA-6C2E-4FFC-A90D-3E838A7B6F4C}"/>
    <cellStyle name="Normal 3 6 35" xfId="29042" xr:uid="{74D18AB0-DB6D-4DE8-B11F-C1A11E73B9B8}"/>
    <cellStyle name="Normal 3 6 35 2" xfId="29043" xr:uid="{9F11436E-1922-4198-BF22-CCF808FF98E4}"/>
    <cellStyle name="Normal 3 6 35 3" xfId="29044" xr:uid="{1B7D6577-4510-4643-AC2A-1998AF9CE638}"/>
    <cellStyle name="Normal 3 6 36" xfId="29045" xr:uid="{21ED7AF3-C1E4-44E5-AA6C-4DEAB7544E24}"/>
    <cellStyle name="Normal 3 6 36 2" xfId="29046" xr:uid="{73AD8C48-291D-4FDE-BCCD-F894BE2E5D0B}"/>
    <cellStyle name="Normal 3 6 36 3" xfId="29047" xr:uid="{D4A55EC9-49C1-448D-A70C-EE856A5B8856}"/>
    <cellStyle name="Normal 3 6 37" xfId="29048" xr:uid="{31B4F9EA-ABAD-4F84-90E6-EA35D2E19977}"/>
    <cellStyle name="Normal 3 6 37 2" xfId="29049" xr:uid="{3B78046F-1237-49C5-9CA4-583075197426}"/>
    <cellStyle name="Normal 3 6 37 3" xfId="29050" xr:uid="{A42D0E22-0D77-444B-AD96-8ABDEF05BE41}"/>
    <cellStyle name="Normal 3 6 38" xfId="29051" xr:uid="{A39023E2-AB4D-4782-A51C-FE7C777C70B7}"/>
    <cellStyle name="Normal 3 6 38 2" xfId="29052" xr:uid="{06446E3C-DFB6-4A6B-A38F-3E3C63734CF6}"/>
    <cellStyle name="Normal 3 6 38 2 2" xfId="29053" xr:uid="{93D6E45C-1FE2-49C0-B387-5183763DF95A}"/>
    <cellStyle name="Normal 3 6 38 2 2 2" xfId="29054" xr:uid="{EB43A0A5-AAF8-4E4E-9EEA-B9DF70DC316A}"/>
    <cellStyle name="Normal 3 6 38 2 3" xfId="29055" xr:uid="{A8C565EB-DABB-478D-9117-A7FC2B550694}"/>
    <cellStyle name="Normal 3 6 38 2 4" xfId="29056" xr:uid="{BA3EC2CB-6FBB-45AC-A023-650185334D35}"/>
    <cellStyle name="Normal 3 6 38 2 5" xfId="29057" xr:uid="{758EB365-02B8-426F-B82E-185C233C0119}"/>
    <cellStyle name="Normal 3 6 38 3" xfId="29058" xr:uid="{D598F96F-CA89-4CD0-A01D-378A90704663}"/>
    <cellStyle name="Normal 3 6 38 3 2" xfId="29059" xr:uid="{23515FB7-D893-4BCC-9793-CA2BDD3CF88E}"/>
    <cellStyle name="Normal 3 6 38 4" xfId="29060" xr:uid="{DCAEA26E-A721-4D55-9A14-127318A156DF}"/>
    <cellStyle name="Normal 3 6 38 5" xfId="29061" xr:uid="{7E66CC11-547D-4C6E-A384-1DCF04F64AF2}"/>
    <cellStyle name="Normal 3 6 39" xfId="29062" xr:uid="{89613454-E3D0-41E3-942B-0CE5915A1A09}"/>
    <cellStyle name="Normal 3 6 4" xfId="29063" xr:uid="{181FBF29-ECB5-4719-86BB-C945D1072F9C}"/>
    <cellStyle name="Normal 3 6 4 2" xfId="29064" xr:uid="{E9DB6E88-3E66-451E-9309-7085C6C9DF05}"/>
    <cellStyle name="Normal 3 6 4 2 2" xfId="29065" xr:uid="{569CD9B4-CB0A-4747-915C-784ACCBDB492}"/>
    <cellStyle name="Normal 3 6 4 2 3" xfId="29066" xr:uid="{0A4CDFAA-F085-4564-B65F-62970BCB5892}"/>
    <cellStyle name="Normal 3 6 4 3" xfId="29067" xr:uid="{89770A88-FD66-4CFF-B30C-26BE5DC27AEA}"/>
    <cellStyle name="Normal 3 6 4 3 2" xfId="29068" xr:uid="{92489C59-225C-4464-9EF5-BA3F1310B52D}"/>
    <cellStyle name="Normal 3 6 4 3 3" xfId="29069" xr:uid="{713B2AEC-085D-4C18-8A71-3AB06750CEEA}"/>
    <cellStyle name="Normal 3 6 4 4" xfId="29070" xr:uid="{22C92E5A-C9E7-4195-BD63-A31034C5AA1F}"/>
    <cellStyle name="Normal 3 6 4 5" xfId="29071" xr:uid="{AAABB966-A444-48C3-AB0F-DA1D84104A37}"/>
    <cellStyle name="Normal 3 6 40" xfId="29072" xr:uid="{66950E7C-D198-4387-90BD-81EB22D5185F}"/>
    <cellStyle name="Normal 3 6 41" xfId="29073" xr:uid="{09A6D000-087F-4661-ABAF-CE72D612AEBD}"/>
    <cellStyle name="Normal 3 6 42" xfId="29074" xr:uid="{1D991497-F444-434E-ABDB-9948EFEA94FD}"/>
    <cellStyle name="Normal 3 6 43" xfId="29075" xr:uid="{49BB9C06-933C-4E27-99C8-171AA7E974BC}"/>
    <cellStyle name="Normal 3 6 44" xfId="29076" xr:uid="{186BDC3F-A9FE-42BB-86C0-953D6F22A836}"/>
    <cellStyle name="Normal 3 6 45" xfId="29077" xr:uid="{4DDFBD38-5E9A-4994-A831-81388A2064F2}"/>
    <cellStyle name="Normal 3 6 46" xfId="29078" xr:uid="{80DE3565-3F1B-4EED-BE7A-BB3C5A1E0E98}"/>
    <cellStyle name="Normal 3 6 47" xfId="29079" xr:uid="{EC9FFDE8-A4A6-4259-8E21-CC49E04CF6AB}"/>
    <cellStyle name="Normal 3 6 48" xfId="29080" xr:uid="{9200EF73-BB51-49AE-8847-F231CDD07166}"/>
    <cellStyle name="Normal 3 6 49" xfId="29081" xr:uid="{01CB8831-DBA8-46A7-84D5-9FF562E4FE8F}"/>
    <cellStyle name="Normal 3 6 5" xfId="29082" xr:uid="{7D1C0A8F-5AB0-42C8-8591-983907769BAD}"/>
    <cellStyle name="Normal 3 6 5 2" xfId="29083" xr:uid="{86C50293-13AC-4FAE-AAB7-14B2087F72C8}"/>
    <cellStyle name="Normal 3 6 5 2 2" xfId="29084" xr:uid="{056B523C-A944-4652-9BB6-E86A41FF24AB}"/>
    <cellStyle name="Normal 3 6 5 2 3" xfId="29085" xr:uid="{D1DCA338-7B60-4058-926A-F40C064608E1}"/>
    <cellStyle name="Normal 3 6 5 3" xfId="29086" xr:uid="{19A71A55-58CA-4014-B8D2-7AA0356E9407}"/>
    <cellStyle name="Normal 3 6 5 3 2" xfId="29087" xr:uid="{61FC01E9-FFB8-418D-895E-0E61EEAF3339}"/>
    <cellStyle name="Normal 3 6 5 3 3" xfId="29088" xr:uid="{4CF8DAA1-7E05-4B09-8B14-7E8007A69EE0}"/>
    <cellStyle name="Normal 3 6 5 4" xfId="29089" xr:uid="{56CBB4E1-60C8-4BF0-BD91-3034251C00AA}"/>
    <cellStyle name="Normal 3 6 5 5" xfId="29090" xr:uid="{E2CA027B-0209-489C-A5FC-E7CF544ECC75}"/>
    <cellStyle name="Normal 3 6 50" xfId="29091" xr:uid="{185E8DD8-8E4B-49B8-B545-F518D01C2EF4}"/>
    <cellStyle name="Normal 3 6 51" xfId="29092" xr:uid="{6594FBBC-F86B-45C0-AF47-EA290989652E}"/>
    <cellStyle name="Normal 3 6 52" xfId="29093" xr:uid="{82BC5343-4952-4B85-8CE2-E3EB4EF6AC11}"/>
    <cellStyle name="Normal 3 6 53" xfId="29094" xr:uid="{F434EEE3-39E1-48A3-BC79-CE091514F57F}"/>
    <cellStyle name="Normal 3 6 54" xfId="29095" xr:uid="{A3CA69B3-B9A8-40BB-8493-E08AD2D7210C}"/>
    <cellStyle name="Normal 3 6 55" xfId="29096" xr:uid="{B38ECCCF-FDE3-4F5C-92B1-88BA7B45D66F}"/>
    <cellStyle name="Normal 3 6 56" xfId="29097" xr:uid="{B516EABC-E37A-42CF-8AA2-280B40D1A6D9}"/>
    <cellStyle name="Normal 3 6 57" xfId="29098" xr:uid="{D3AE80FE-F6D2-4E4B-8B13-929E267096A2}"/>
    <cellStyle name="Normal 3 6 58" xfId="29099" xr:uid="{81C541B5-FE45-44F3-BD29-777551AE3C92}"/>
    <cellStyle name="Normal 3 6 59" xfId="29100" xr:uid="{76C55002-6F3F-4EE5-B5AF-2E5D8379B78D}"/>
    <cellStyle name="Normal 3 6 6" xfId="29101" xr:uid="{5BE6A626-D82D-4B37-8A8E-FB4A1C597286}"/>
    <cellStyle name="Normal 3 6 6 2" xfId="29102" xr:uid="{784C4BC2-B1F8-48E0-85D2-13AB32A94CC7}"/>
    <cellStyle name="Normal 3 6 6 2 2" xfId="29103" xr:uid="{A61A7A14-65E7-4CB0-96CB-99E661F9E3F2}"/>
    <cellStyle name="Normal 3 6 6 2 3" xfId="29104" xr:uid="{51F6DB72-D165-4A90-9FB2-2A2EC91B39E6}"/>
    <cellStyle name="Normal 3 6 6 3" xfId="29105" xr:uid="{38972262-3B7F-4C08-B2DA-2E07AEAA56CF}"/>
    <cellStyle name="Normal 3 6 6 3 2" xfId="29106" xr:uid="{723BDBD6-5E3E-4685-A030-5E61F36DCC69}"/>
    <cellStyle name="Normal 3 6 6 3 3" xfId="29107" xr:uid="{F6ED8107-CF4E-4973-90AC-77D1F45CF412}"/>
    <cellStyle name="Normal 3 6 6 4" xfId="29108" xr:uid="{F96BA941-FA27-4F50-8F98-5E81B297C362}"/>
    <cellStyle name="Normal 3 6 6 5" xfId="29109" xr:uid="{0B1FA336-AE71-4299-AE64-8AE182854FE3}"/>
    <cellStyle name="Normal 3 6 60" xfId="29110" xr:uid="{3778E65F-49A3-4914-A622-876B53FD7658}"/>
    <cellStyle name="Normal 3 6 61" xfId="29111" xr:uid="{7E7FE6C5-68A7-405C-92C7-914DE1C98DB8}"/>
    <cellStyle name="Normal 3 6 62" xfId="29112" xr:uid="{873E6F0B-0B93-435E-8AE9-D7DF3882E086}"/>
    <cellStyle name="Normal 3 6 63" xfId="29113" xr:uid="{2F8EEEB9-ECEC-4A0C-827E-DE876E9EAC60}"/>
    <cellStyle name="Normal 3 6 64" xfId="29114" xr:uid="{27D376D2-71D7-47A9-A618-AEC3DA010EB0}"/>
    <cellStyle name="Normal 3 6 65" xfId="29115" xr:uid="{99888C47-EA58-4D94-B38D-BD56E8414149}"/>
    <cellStyle name="Normal 3 6 66" xfId="29116" xr:uid="{639347EA-2CC1-4451-917B-9E58E9CC7442}"/>
    <cellStyle name="Normal 3 6 67" xfId="29117" xr:uid="{93B81ED2-D0B7-4B37-B3C4-0FEFA6E0EDEC}"/>
    <cellStyle name="Normal 3 6 68" xfId="29118" xr:uid="{B6AC95C8-B0E5-4800-8A54-AFFB25FFBF8C}"/>
    <cellStyle name="Normal 3 6 69" xfId="29119" xr:uid="{9BC8A893-2F35-49D2-9F45-6B1380752BD7}"/>
    <cellStyle name="Normal 3 6 7" xfId="29120" xr:uid="{C9A375CA-46B3-4304-93D1-30106C40BB4C}"/>
    <cellStyle name="Normal 3 6 7 2" xfId="29121" xr:uid="{D3F37A58-B15F-4F51-8F78-74D920104EB6}"/>
    <cellStyle name="Normal 3 6 7 2 2" xfId="29122" xr:uid="{ADA34F02-8CC9-4FD2-8004-FFE8E0BA14EB}"/>
    <cellStyle name="Normal 3 6 7 2 3" xfId="29123" xr:uid="{37462AE4-023D-4880-8F27-577B7068A2C7}"/>
    <cellStyle name="Normal 3 6 7 3" xfId="29124" xr:uid="{A071FD7D-BD68-4F4D-A305-A5D4D1C317D1}"/>
    <cellStyle name="Normal 3 6 7 3 2" xfId="29125" xr:uid="{ABFA8072-4B7E-4A1B-A850-CC0C5E285B85}"/>
    <cellStyle name="Normal 3 6 7 3 3" xfId="29126" xr:uid="{A91C242D-D43E-409D-B6C6-68C4B987DEE4}"/>
    <cellStyle name="Normal 3 6 7 4" xfId="29127" xr:uid="{7B0C59FA-FFDB-4573-8CE4-9EF8BAD5E222}"/>
    <cellStyle name="Normal 3 6 7 5" xfId="29128" xr:uid="{90827A60-47B8-478F-B012-5DA4DBCD8F1C}"/>
    <cellStyle name="Normal 3 6 70" xfId="29129" xr:uid="{46FCD667-B664-49FA-ADF5-E2ABB58F8C37}"/>
    <cellStyle name="Normal 3 6 71" xfId="29130" xr:uid="{743F5B04-0DA3-4185-B650-B7613D92AB90}"/>
    <cellStyle name="Normal 3 6 72" xfId="29131" xr:uid="{BB26BA14-E46B-4C38-8468-ABA7E4B15375}"/>
    <cellStyle name="Normal 3 6 73" xfId="29132" xr:uid="{BA24D6ED-EF89-4F98-9731-60610D1348AF}"/>
    <cellStyle name="Normal 3 6 74" xfId="29133" xr:uid="{888928CD-D294-45B3-830B-C1FF1D70A434}"/>
    <cellStyle name="Normal 3 6 75" xfId="29134" xr:uid="{9D2B4DF6-D56B-41A8-92F8-77AE56D99B80}"/>
    <cellStyle name="Normal 3 6 76" xfId="29135" xr:uid="{2C6E8A9C-6031-4E41-BA13-B0729BEEFFFE}"/>
    <cellStyle name="Normal 3 6 77" xfId="29136" xr:uid="{FF095F73-82AF-4265-8E6B-5A113566FFB5}"/>
    <cellStyle name="Normal 3 6 78" xfId="29137" xr:uid="{EE586326-4C39-472B-9AB3-8681F7D472BC}"/>
    <cellStyle name="Normal 3 6 79" xfId="29138" xr:uid="{EAAABB36-1854-4B47-8D0F-F93203DB45E0}"/>
    <cellStyle name="Normal 3 6 79 2" xfId="29139" xr:uid="{61DBEA28-6405-4088-8030-28A8053F212E}"/>
    <cellStyle name="Normal 3 6 8" xfId="29140" xr:uid="{4F314735-8F47-4B7A-AF6F-33CA97D4A58E}"/>
    <cellStyle name="Normal 3 6 8 2" xfId="29141" xr:uid="{9958C2F0-3F3B-495B-A777-BD275A04F6DD}"/>
    <cellStyle name="Normal 3 6 8 2 2" xfId="29142" xr:uid="{1C0CF771-8435-44F3-AC0A-1C9B2B7CBBB3}"/>
    <cellStyle name="Normal 3 6 8 2 3" xfId="29143" xr:uid="{E7988250-A3D9-44FE-8A76-6BBCA5BA3652}"/>
    <cellStyle name="Normal 3 6 8 3" xfId="29144" xr:uid="{3D37440D-EE55-489F-A82A-8B4343E88447}"/>
    <cellStyle name="Normal 3 6 8 3 2" xfId="29145" xr:uid="{43C7955F-7DD0-49E0-912C-415082512F14}"/>
    <cellStyle name="Normal 3 6 8 3 3" xfId="29146" xr:uid="{8E1CF6E9-D55B-490B-A61C-24BA7D58F8B6}"/>
    <cellStyle name="Normal 3 6 8 4" xfId="29147" xr:uid="{136465B0-ECCE-48E3-9077-AA0154176A49}"/>
    <cellStyle name="Normal 3 6 8 5" xfId="29148" xr:uid="{CAADC505-EEBF-4642-BD38-59C97B3190E9}"/>
    <cellStyle name="Normal 3 6 80" xfId="29149" xr:uid="{6C94D2BF-9A6B-49E2-886B-2F939C10772F}"/>
    <cellStyle name="Normal 3 6 81" xfId="29150" xr:uid="{8FBE63F4-3B90-4B88-8E82-72F1946B5C73}"/>
    <cellStyle name="Normal 3 6 82" xfId="29151" xr:uid="{84EA823D-9EDF-4324-83BC-96D95F448BF8}"/>
    <cellStyle name="Normal 3 6 9" xfId="29152" xr:uid="{207C83E7-E1AE-48FE-AE6C-80065861416E}"/>
    <cellStyle name="Normal 3 6 9 2" xfId="29153" xr:uid="{D8AB76A5-A068-4F73-9BF5-9AF4D9AC732C}"/>
    <cellStyle name="Normal 3 6 9 2 2" xfId="29154" xr:uid="{16C00A59-9336-4E0B-9724-9CCA55955D50}"/>
    <cellStyle name="Normal 3 6 9 2 3" xfId="29155" xr:uid="{AF77142D-34BF-4AD0-B72C-DE40D7C1A300}"/>
    <cellStyle name="Normal 3 6 9 3" xfId="29156" xr:uid="{E993818F-4E0C-4FD9-B280-36B3908AC04E}"/>
    <cellStyle name="Normal 3 6 9 3 2" xfId="29157" xr:uid="{3CB1E980-82B2-44BE-A291-E62024ADF010}"/>
    <cellStyle name="Normal 3 6 9 3 3" xfId="29158" xr:uid="{9F3F7860-E4F1-4E0F-888E-D5C66DA38ED9}"/>
    <cellStyle name="Normal 3 6 9 4" xfId="29159" xr:uid="{AF577225-EE78-43CB-95E4-43AC381AC2EA}"/>
    <cellStyle name="Normal 3 6 9 5" xfId="29160" xr:uid="{197E9464-E573-4F4B-AAEB-F8A961E0260D}"/>
    <cellStyle name="Normal 3 60" xfId="29161" xr:uid="{AE79C33A-B0A2-483C-BEB7-EA374720B861}"/>
    <cellStyle name="Normal 3 60 2" xfId="29162" xr:uid="{82285D2A-618D-4C94-A56E-0D9C140064DD}"/>
    <cellStyle name="Normal 3 60 2 2" xfId="29163" xr:uid="{836676A0-2B60-449D-BC53-D8ABC4DF9819}"/>
    <cellStyle name="Normal 3 60 2 3" xfId="29164" xr:uid="{D4DA7846-0A39-4CC6-A908-BFD2D7D9B15A}"/>
    <cellStyle name="Normal 3 60 3" xfId="29165" xr:uid="{FEA7D14E-DE78-4C84-BA03-D32FA0E95F57}"/>
    <cellStyle name="Normal 3 60 3 2" xfId="29166" xr:uid="{3FB16A18-F55B-4309-9873-CAC7454F9E2F}"/>
    <cellStyle name="Normal 3 60 3 3" xfId="29167" xr:uid="{15A07AF7-A6BF-46AA-B415-87282236A85D}"/>
    <cellStyle name="Normal 3 60 4" xfId="29168" xr:uid="{06AC4901-133E-44B6-AC7F-34322549D9B3}"/>
    <cellStyle name="Normal 3 60 5" xfId="29169" xr:uid="{E8F865C5-1880-4E66-9FE8-BB853325290C}"/>
    <cellStyle name="Normal 3 61" xfId="29170" xr:uid="{A38CB28E-EC70-4791-8236-27521C1A0D01}"/>
    <cellStyle name="Normal 3 61 2" xfId="29171" xr:uid="{440583E8-BAE4-4140-B811-1FFD121F7421}"/>
    <cellStyle name="Normal 3 61 2 2" xfId="29172" xr:uid="{0EB8852A-D288-4C6C-8102-23603E1C0E5D}"/>
    <cellStyle name="Normal 3 61 2 3" xfId="29173" xr:uid="{67A8E7B9-41FA-46B4-B98A-DDF99B071778}"/>
    <cellStyle name="Normal 3 61 3" xfId="29174" xr:uid="{F01DC680-7626-4DEF-85C9-1C931492945B}"/>
    <cellStyle name="Normal 3 61 3 2" xfId="29175" xr:uid="{58370E25-F983-48BD-ACC9-065973ACF611}"/>
    <cellStyle name="Normal 3 61 3 3" xfId="29176" xr:uid="{A671BF45-7836-4C49-B61F-7990D5BEF7A4}"/>
    <cellStyle name="Normal 3 61 4" xfId="29177" xr:uid="{0C831935-2B64-4FFE-A062-6EA352E65870}"/>
    <cellStyle name="Normal 3 61 5" xfId="29178" xr:uid="{66BF55D2-20AB-4EEF-B4F1-F9865C572571}"/>
    <cellStyle name="Normal 3 62" xfId="29179" xr:uid="{C9EDA269-B924-4A1A-885E-A887110E02A1}"/>
    <cellStyle name="Normal 3 62 2" xfId="29180" xr:uid="{D42C6BA1-28BD-4F5F-BD33-11E487368B45}"/>
    <cellStyle name="Normal 3 62 2 2" xfId="29181" xr:uid="{C51AD60C-78A1-4A6E-A7C9-8727AEAE4DDF}"/>
    <cellStyle name="Normal 3 62 2 3" xfId="29182" xr:uid="{DD8E935B-F089-4847-B0D4-54C6E34DE206}"/>
    <cellStyle name="Normal 3 62 3" xfId="29183" xr:uid="{9D119375-CF2F-4B33-A1F9-FC3BF8ECC4F0}"/>
    <cellStyle name="Normal 3 62 3 2" xfId="29184" xr:uid="{9A91403F-8573-440C-9529-FE8B01837DB1}"/>
    <cellStyle name="Normal 3 62 3 3" xfId="29185" xr:uid="{0D2B1FA3-D69F-4171-9FD7-2D5E669DF0C6}"/>
    <cellStyle name="Normal 3 62 4" xfId="29186" xr:uid="{F53247A5-9BE5-4FC1-B71A-AB5F33FE40F7}"/>
    <cellStyle name="Normal 3 62 5" xfId="29187" xr:uid="{9ADCC7A3-9F0B-4D35-8CDB-D5A216F9D327}"/>
    <cellStyle name="Normal 3 63" xfId="29188" xr:uid="{5AE2A975-FEE7-4E36-A073-522BC6B36005}"/>
    <cellStyle name="Normal 3 63 2" xfId="29189" xr:uid="{DEBDD725-9DB6-48F7-BC26-51B2B7D9A3ED}"/>
    <cellStyle name="Normal 3 63 2 2" xfId="29190" xr:uid="{61FA7024-315E-4C41-8E9A-BEEDE9525FC3}"/>
    <cellStyle name="Normal 3 63 2 3" xfId="29191" xr:uid="{686354C6-D3E6-49A2-BE6A-DF4D9A643A75}"/>
    <cellStyle name="Normal 3 63 3" xfId="29192" xr:uid="{6B2E5C32-7DF8-41A2-9B6A-ACA34F3D52C8}"/>
    <cellStyle name="Normal 3 63 3 2" xfId="29193" xr:uid="{1639CDB2-3FF6-426B-B3A4-10BABB35D8D9}"/>
    <cellStyle name="Normal 3 63 3 3" xfId="29194" xr:uid="{B1331743-5B8C-48B6-AE5A-E543AC2EB9D8}"/>
    <cellStyle name="Normal 3 63 4" xfId="29195" xr:uid="{F8B38F76-A36B-4126-9825-6189898CC13D}"/>
    <cellStyle name="Normal 3 63 5" xfId="29196" xr:uid="{2896AFD3-CA13-475C-A0F1-1C327D3627E9}"/>
    <cellStyle name="Normal 3 64" xfId="29197" xr:uid="{15D266F0-3776-4991-8B05-B1944978D28E}"/>
    <cellStyle name="Normal 3 64 2" xfId="29198" xr:uid="{5D30743F-FDA5-4E55-9D04-99DB05D66FDC}"/>
    <cellStyle name="Normal 3 64 2 2" xfId="29199" xr:uid="{0162EEB6-9BA2-49A2-BC76-88DDD133453F}"/>
    <cellStyle name="Normal 3 64 2 3" xfId="29200" xr:uid="{5AA9887B-9D98-4C4D-A637-4C1432CF2E4C}"/>
    <cellStyle name="Normal 3 64 3" xfId="29201" xr:uid="{AF41B207-1D8A-4102-8563-CC670BEBAB98}"/>
    <cellStyle name="Normal 3 64 3 2" xfId="29202" xr:uid="{657AC9AF-E8AC-4DEF-9238-439B296CD894}"/>
    <cellStyle name="Normal 3 64 3 3" xfId="29203" xr:uid="{11E5E297-9A7E-43E8-B54C-289B2D2FDD17}"/>
    <cellStyle name="Normal 3 64 4" xfId="29204" xr:uid="{AF5689F1-C5C1-40A8-B9F1-209155AE15D1}"/>
    <cellStyle name="Normal 3 64 5" xfId="29205" xr:uid="{54CC9D7E-7D19-4C12-99D4-AD8B463E8D48}"/>
    <cellStyle name="Normal 3 65" xfId="29206" xr:uid="{DC10E7E2-927D-41C2-8477-C1CDA936D5A7}"/>
    <cellStyle name="Normal 3 65 2" xfId="29207" xr:uid="{F7B55889-DDEE-45E3-96CE-0833840BEEAF}"/>
    <cellStyle name="Normal 3 65 2 2" xfId="29208" xr:uid="{C9AACFA9-40AF-40D1-B697-072246965DCE}"/>
    <cellStyle name="Normal 3 65 2 3" xfId="29209" xr:uid="{76EDA0FE-4684-406E-9FC5-5E458F228334}"/>
    <cellStyle name="Normal 3 65 3" xfId="29210" xr:uid="{AE91759B-2A72-4A29-92AC-EFFFED23D653}"/>
    <cellStyle name="Normal 3 65 3 2" xfId="29211" xr:uid="{F026615E-6D72-4BEB-8B1D-931B4997959D}"/>
    <cellStyle name="Normal 3 65 3 3" xfId="29212" xr:uid="{AEB7CC16-EB9A-47D3-9D89-03D120BADDF5}"/>
    <cellStyle name="Normal 3 65 4" xfId="29213" xr:uid="{B79F19FB-023D-48A8-A360-EEBFADE5A9C2}"/>
    <cellStyle name="Normal 3 65 5" xfId="29214" xr:uid="{0C10AD53-E1E8-403B-9415-B277B011DB1E}"/>
    <cellStyle name="Normal 3 66" xfId="29215" xr:uid="{C8186E6B-8019-4945-9959-804C0D7994DD}"/>
    <cellStyle name="Normal 3 66 10" xfId="29216" xr:uid="{D347E600-CF3F-4476-A4AA-B3C68E6A97E5}"/>
    <cellStyle name="Normal 3 66 11" xfId="29217" xr:uid="{ACBF63AE-7DA5-4E38-8C6E-DD30542F0ECB}"/>
    <cellStyle name="Normal 3 66 12" xfId="29218" xr:uid="{3CC2FD9C-96CB-4CC3-91B6-9A1C088D3619}"/>
    <cellStyle name="Normal 3 66 12 2" xfId="29219" xr:uid="{35021017-AD4F-4B87-BEB9-BDFA8A4995F0}"/>
    <cellStyle name="Normal 3 66 12 2 2" xfId="29220" xr:uid="{7DF59D29-235A-4783-B027-FD1DFE5687AC}"/>
    <cellStyle name="Normal 3 66 12 2 2 2" xfId="29221" xr:uid="{AA10EF01-D85E-42CE-BDA5-12DFDF87CF20}"/>
    <cellStyle name="Normal 3 66 12 2 3" xfId="29222" xr:uid="{C4CC109D-76C5-46D0-8DED-40A8DE8E2C67}"/>
    <cellStyle name="Normal 3 66 12 2 4" xfId="29223" xr:uid="{9B8E5791-30D5-4920-A8B4-A990C25D8FD1}"/>
    <cellStyle name="Normal 3 66 12 2 5" xfId="29224" xr:uid="{E4D83810-46F0-4109-BB9A-07F22C65EB16}"/>
    <cellStyle name="Normal 3 66 12 3" xfId="29225" xr:uid="{84D8EF74-DDD6-461B-A9CC-A52E488B93D0}"/>
    <cellStyle name="Normal 3 66 12 3 2" xfId="29226" xr:uid="{D47155C9-FE5F-40E3-89AF-07D69FEC7B34}"/>
    <cellStyle name="Normal 3 66 12 4" xfId="29227" xr:uid="{56CCC71C-463E-4A5F-96AC-31DF023D4B53}"/>
    <cellStyle name="Normal 3 66 12 5" xfId="29228" xr:uid="{9B2CDF0D-11F0-48FA-862C-3DCD081D19C7}"/>
    <cellStyle name="Normal 3 66 13" xfId="29229" xr:uid="{19EF2795-2134-44FB-9D33-655341EAAC89}"/>
    <cellStyle name="Normal 3 66 14" xfId="29230" xr:uid="{A639B60A-FFC2-4E8C-8D5F-9F963462F89A}"/>
    <cellStyle name="Normal 3 66 15" xfId="29231" xr:uid="{EC30890D-1382-4365-B5BD-88B15B330358}"/>
    <cellStyle name="Normal 3 66 16" xfId="29232" xr:uid="{B65ABEB4-6B72-43C0-99EE-F9AFC385AE0C}"/>
    <cellStyle name="Normal 3 66 16 2" xfId="29233" xr:uid="{E0FC5209-274F-4D27-925D-239E63C1F3B7}"/>
    <cellStyle name="Normal 3 66 17" xfId="29234" xr:uid="{A0BC454A-C807-4639-9F4B-6509B753A78D}"/>
    <cellStyle name="Normal 3 66 18" xfId="29235" xr:uid="{EA45CBEC-3A82-4B8C-9471-E3B28A7AD140}"/>
    <cellStyle name="Normal 3 66 19" xfId="29236" xr:uid="{73C9A607-B981-41AD-A530-E0C25BCC0713}"/>
    <cellStyle name="Normal 3 66 2" xfId="29237" xr:uid="{3EAAA753-A1FD-475C-91A5-E5E88736D640}"/>
    <cellStyle name="Normal 3 66 2 2" xfId="29238" xr:uid="{8BA06C60-23D2-49A9-B8AA-B6D6373F4103}"/>
    <cellStyle name="Normal 3 66 2 3" xfId="29239" xr:uid="{6577A272-17F2-4268-88F1-D18AC3FD9EB0}"/>
    <cellStyle name="Normal 3 66 3" xfId="29240" xr:uid="{693C81F7-DF25-41F3-A1EC-4B938F0FE62A}"/>
    <cellStyle name="Normal 3 66 3 2" xfId="29241" xr:uid="{DBFD4057-22E9-4759-9639-575F04374F4C}"/>
    <cellStyle name="Normal 3 66 3 3" xfId="29242" xr:uid="{04ECC431-EFAA-47DE-AD0B-C1505F5C8BE0}"/>
    <cellStyle name="Normal 3 66 4" xfId="29243" xr:uid="{C4472C17-994F-4E3C-804E-CD17B1E377FA}"/>
    <cellStyle name="Normal 3 66 4 10" xfId="29244" xr:uid="{6C89860C-18A1-4ACA-8AF2-F02B6A5C659A}"/>
    <cellStyle name="Normal 3 66 4 11" xfId="29245" xr:uid="{CE6AD2F0-C4F4-4735-8784-D0DDB4FD37EC}"/>
    <cellStyle name="Normal 3 66 4 12" xfId="29246" xr:uid="{D799146B-9FE2-42DD-84E8-E608528D66D8}"/>
    <cellStyle name="Normal 3 66 4 13" xfId="29247" xr:uid="{EA174F16-3EBB-4478-B86E-6C325EAB0FBC}"/>
    <cellStyle name="Normal 3 66 4 13 2" xfId="29248" xr:uid="{48388336-95B1-46A8-BE66-00AFBA49D417}"/>
    <cellStyle name="Normal 3 66 4 14" xfId="29249" xr:uid="{F1EAF59E-59D3-4EC4-9945-2C922B7E2A58}"/>
    <cellStyle name="Normal 3 66 4 15" xfId="29250" xr:uid="{F45F844A-EDE7-42A3-B0F4-F61790436D59}"/>
    <cellStyle name="Normal 3 66 4 16" xfId="29251" xr:uid="{7BA9A6BD-60D8-4675-B311-3D24647B9190}"/>
    <cellStyle name="Normal 3 66 4 2" xfId="29252" xr:uid="{C46313B5-DB10-407A-8F01-DBC43245C99C}"/>
    <cellStyle name="Normal 3 66 4 2 10" xfId="29253" xr:uid="{3783F090-E2A9-4F71-A40E-75E554B2D429}"/>
    <cellStyle name="Normal 3 66 4 2 11" xfId="29254" xr:uid="{6E4D1C1D-9699-47A9-B3DD-8550B311DD16}"/>
    <cellStyle name="Normal 3 66 4 2 12" xfId="29255" xr:uid="{5494DBA8-01F5-4C9F-ABE6-3D2A46F1BF9F}"/>
    <cellStyle name="Normal 3 66 4 2 13" xfId="29256" xr:uid="{E80A5421-CC2A-4FAD-AF1A-430FF3656ADE}"/>
    <cellStyle name="Normal 3 66 4 2 13 2" xfId="29257" xr:uid="{1554AE58-53FE-4ADB-A81D-E5E1FFD23DEC}"/>
    <cellStyle name="Normal 3 66 4 2 14" xfId="29258" xr:uid="{10679037-77DE-45CE-8F50-16B12CA713ED}"/>
    <cellStyle name="Normal 3 66 4 2 15" xfId="29259" xr:uid="{62D9683B-FA0E-4C4F-9272-F7FC82441906}"/>
    <cellStyle name="Normal 3 66 4 2 16" xfId="29260" xr:uid="{FDDCDCD9-7286-47F6-B97F-C9410580F34B}"/>
    <cellStyle name="Normal 3 66 4 2 2" xfId="29261" xr:uid="{4244B282-4FCD-49EE-A147-F3137747DBD4}"/>
    <cellStyle name="Normal 3 66 4 2 2 10" xfId="29262" xr:uid="{F6F070D4-8FA3-4B62-AD95-2AADFD6E94D7}"/>
    <cellStyle name="Normal 3 66 4 2 2 11" xfId="29263" xr:uid="{997ACD6E-871E-413F-B111-45981D91ECE8}"/>
    <cellStyle name="Normal 3 66 4 2 2 12" xfId="29264" xr:uid="{33926028-6F75-409D-872C-65F4636E0FA9}"/>
    <cellStyle name="Normal 3 66 4 2 2 12 2" xfId="29265" xr:uid="{4FCAD582-C51C-4EA2-993A-FA463382F0ED}"/>
    <cellStyle name="Normal 3 66 4 2 2 13" xfId="29266" xr:uid="{E653055F-32BC-494B-8615-FB00D0A1CE45}"/>
    <cellStyle name="Normal 3 66 4 2 2 14" xfId="29267" xr:uid="{D9E3814A-7843-4A20-ADEF-ED1769C23802}"/>
    <cellStyle name="Normal 3 66 4 2 2 15" xfId="29268" xr:uid="{E3C842FA-38E2-4497-ABFE-FDE3CF434A8B}"/>
    <cellStyle name="Normal 3 66 4 2 2 2" xfId="29269" xr:uid="{9F3681FE-E7DA-4CF2-BBBD-0049964C6E57}"/>
    <cellStyle name="Normal 3 66 4 2 2 2 2" xfId="29270" xr:uid="{BF1685AA-A29A-437C-87FB-5C94E2ED4680}"/>
    <cellStyle name="Normal 3 66 4 2 2 2 2 2" xfId="29271" xr:uid="{1A10474B-02CA-4FEE-B752-F3BDD89325CA}"/>
    <cellStyle name="Normal 3 66 4 2 2 2 2 2 2" xfId="29272" xr:uid="{D2136AFE-8CD9-435C-B369-1BFE2C7DE6C2}"/>
    <cellStyle name="Normal 3 66 4 2 2 2 2 2 2 2" xfId="29273" xr:uid="{816953E9-9DAF-4B8D-9549-81DF46224424}"/>
    <cellStyle name="Normal 3 66 4 2 2 2 2 2 2 2 2" xfId="29274" xr:uid="{D01B713F-1AD4-456A-BD55-9F8087C9901D}"/>
    <cellStyle name="Normal 3 66 4 2 2 2 2 2 2 3" xfId="29275" xr:uid="{1F842F4E-DFDF-4884-94AD-DEBCCE9A5431}"/>
    <cellStyle name="Normal 3 66 4 2 2 2 2 2 2 4" xfId="29276" xr:uid="{21DA68E7-4AF1-41DA-AE87-2BBCF6D42EBB}"/>
    <cellStyle name="Normal 3 66 4 2 2 2 2 2 2 5" xfId="29277" xr:uid="{99356074-D0F6-4123-9E13-E5A2C3D5353D}"/>
    <cellStyle name="Normal 3 66 4 2 2 2 2 2 3" xfId="29278" xr:uid="{76DD0B76-B7D8-4F53-9EFA-5F240650B2C4}"/>
    <cellStyle name="Normal 3 66 4 2 2 2 2 2 3 2" xfId="29279" xr:uid="{EB754D2A-3617-4036-871B-12D4030B37A7}"/>
    <cellStyle name="Normal 3 66 4 2 2 2 2 2 4" xfId="29280" xr:uid="{D8A20DCC-8269-46DA-9F0C-87F943CFE12F}"/>
    <cellStyle name="Normal 3 66 4 2 2 2 2 2 5" xfId="29281" xr:uid="{3057ACBD-8E67-436F-862C-636B32F1924C}"/>
    <cellStyle name="Normal 3 66 4 2 2 2 2 3" xfId="29282" xr:uid="{DD83D8BF-FA37-4DCD-87B4-12792BCC616F}"/>
    <cellStyle name="Normal 3 66 4 2 2 2 2 4" xfId="29283" xr:uid="{51440E5D-6D55-4EEA-A41E-F5FFB4E60043}"/>
    <cellStyle name="Normal 3 66 4 2 2 2 2 5" xfId="29284" xr:uid="{81C28CA9-3A5B-4428-BC7E-8967DF017AF4}"/>
    <cellStyle name="Normal 3 66 4 2 2 2 2 6" xfId="29285" xr:uid="{7B6ABD78-B581-4BE5-B1F5-5EBC74C97706}"/>
    <cellStyle name="Normal 3 66 4 2 2 2 2 6 2" xfId="29286" xr:uid="{4382EBAE-F0C2-4DA1-8F2B-BC60864AA467}"/>
    <cellStyle name="Normal 3 66 4 2 2 2 2 7" xfId="29287" xr:uid="{F57A5895-9501-4DED-B925-512A650A8616}"/>
    <cellStyle name="Normal 3 66 4 2 2 2 2 8" xfId="29288" xr:uid="{646530A7-5024-416C-909B-BE8C5A8AADE5}"/>
    <cellStyle name="Normal 3 66 4 2 2 2 2 9" xfId="29289" xr:uid="{209F7351-A1EE-4E5D-A61F-A5AF43A15AD2}"/>
    <cellStyle name="Normal 3 66 4 2 2 2 3" xfId="29290" xr:uid="{E9A13E7E-F663-4154-ADB4-ACE0C5D87903}"/>
    <cellStyle name="Normal 3 66 4 2 2 2 3 2" xfId="29291" xr:uid="{8F7E76EE-93E1-4970-AA4F-6A8CF41BA98B}"/>
    <cellStyle name="Normal 3 66 4 2 2 2 3 2 2" xfId="29292" xr:uid="{11A10CE7-3D72-4FF6-8013-9C3902ED9660}"/>
    <cellStyle name="Normal 3 66 4 2 2 2 3 2 2 2" xfId="29293" xr:uid="{9D1905F5-0FF1-4348-B060-359061B30214}"/>
    <cellStyle name="Normal 3 66 4 2 2 2 3 2 3" xfId="29294" xr:uid="{89EED7FE-649B-468E-8776-D6113E05F5C1}"/>
    <cellStyle name="Normal 3 66 4 2 2 2 3 2 4" xfId="29295" xr:uid="{E8F84878-04D0-4416-BF13-6D700BFF3018}"/>
    <cellStyle name="Normal 3 66 4 2 2 2 3 2 5" xfId="29296" xr:uid="{F0519D05-841D-4538-9E04-D097880DE1FD}"/>
    <cellStyle name="Normal 3 66 4 2 2 2 3 3" xfId="29297" xr:uid="{24CC90E8-A28B-4906-99F9-C8068D0F8CB2}"/>
    <cellStyle name="Normal 3 66 4 2 2 2 3 3 2" xfId="29298" xr:uid="{92759ADB-766A-47AE-B444-8F02FD2F487E}"/>
    <cellStyle name="Normal 3 66 4 2 2 2 3 4" xfId="29299" xr:uid="{216C5707-FAB6-4D79-88C8-6B935682B5C1}"/>
    <cellStyle name="Normal 3 66 4 2 2 2 3 5" xfId="29300" xr:uid="{7B74FA22-2275-4BA1-AA95-227A011899F6}"/>
    <cellStyle name="Normal 3 66 4 2 2 2 4" xfId="29301" xr:uid="{D451F322-2A07-4C3F-98D4-E827CB9E5931}"/>
    <cellStyle name="Normal 3 66 4 2 2 2 5" xfId="29302" xr:uid="{2133B0CF-0EC1-46C1-9077-B48D3EACEE30}"/>
    <cellStyle name="Normal 3 66 4 2 2 2 6" xfId="29303" xr:uid="{13EB3BEE-1B61-4DBB-B797-D74BCA1ED7EF}"/>
    <cellStyle name="Normal 3 66 4 2 2 2 6 2" xfId="29304" xr:uid="{063F72B8-6261-4622-A422-E9A8D786B8FA}"/>
    <cellStyle name="Normal 3 66 4 2 2 2 7" xfId="29305" xr:uid="{80A769AC-71EB-46A8-80C7-AF5E36DA0D84}"/>
    <cellStyle name="Normal 3 66 4 2 2 2 8" xfId="29306" xr:uid="{B75482D8-5D6A-4375-9EE9-39CAB4C4DE5B}"/>
    <cellStyle name="Normal 3 66 4 2 2 2 9" xfId="29307" xr:uid="{222D62E6-8EA7-4911-861B-A725DA7146E2}"/>
    <cellStyle name="Normal 3 66 4 2 2 3" xfId="29308" xr:uid="{107D35D3-404B-4225-99B1-29C9643C4E15}"/>
    <cellStyle name="Normal 3 66 4 2 2 3 2" xfId="29309" xr:uid="{4FCF7109-D18B-4E6F-A6E3-AA381C8D92D1}"/>
    <cellStyle name="Normal 3 66 4 2 2 3 3" xfId="29310" xr:uid="{F4FF28EB-3F03-4D25-A203-63A7CF424FC8}"/>
    <cellStyle name="Normal 3 66 4 2 2 4" xfId="29311" xr:uid="{EF45573E-FB2B-4D6E-A33A-F10A93903321}"/>
    <cellStyle name="Normal 3 66 4 2 2 4 2" xfId="29312" xr:uid="{7E799651-90ED-4D30-BBE7-FC67242C74CB}"/>
    <cellStyle name="Normal 3 66 4 2 2 4 3" xfId="29313" xr:uid="{A0607B9D-FC1F-4BB9-ABAB-D70740B52A61}"/>
    <cellStyle name="Normal 3 66 4 2 2 5" xfId="29314" xr:uid="{1FF24AC8-4955-4ABF-992A-70DE863B9A56}"/>
    <cellStyle name="Normal 3 66 4 2 2 5 2" xfId="29315" xr:uid="{3F3DAE34-8A6A-47CB-991D-8016956E2F3D}"/>
    <cellStyle name="Normal 3 66 4 2 2 5 3" xfId="29316" xr:uid="{9D952C1C-1B94-4B57-8607-36015C15BE75}"/>
    <cellStyle name="Normal 3 66 4 2 2 6" xfId="29317" xr:uid="{FE707B19-5D17-41C5-B520-9CCD5A97BD85}"/>
    <cellStyle name="Normal 3 66 4 2 2 6 2" xfId="29318" xr:uid="{A97C25BD-0DE0-4003-A3A6-321EFED69D46}"/>
    <cellStyle name="Normal 3 66 4 2 2 6 3" xfId="29319" xr:uid="{319706F5-3C6E-47A4-AE14-F27648238AD4}"/>
    <cellStyle name="Normal 3 66 4 2 2 7" xfId="29320" xr:uid="{D2FC8AEE-8282-411B-A1BB-0F4CCD5DF848}"/>
    <cellStyle name="Normal 3 66 4 2 2 7 2" xfId="29321" xr:uid="{68858462-A3A4-47F6-8059-ADA6E9DB220B}"/>
    <cellStyle name="Normal 3 66 4 2 2 7 3" xfId="29322" xr:uid="{F706CC4B-13B4-46D0-9C6D-B1B7163E6BC3}"/>
    <cellStyle name="Normal 3 66 4 2 2 8" xfId="29323" xr:uid="{03442BC7-7818-46BA-9DBC-27F548990D3F}"/>
    <cellStyle name="Normal 3 66 4 2 2 8 2" xfId="29324" xr:uid="{0D50BB18-FE43-46E4-A05A-AFBFB74C24FF}"/>
    <cellStyle name="Normal 3 66 4 2 2 8 2 2" xfId="29325" xr:uid="{C9DAC9A8-0783-41F7-9700-B3CDF3564058}"/>
    <cellStyle name="Normal 3 66 4 2 2 8 2 2 2" xfId="29326" xr:uid="{7E60C737-8316-442A-8564-10192F78EEB9}"/>
    <cellStyle name="Normal 3 66 4 2 2 8 2 3" xfId="29327" xr:uid="{DFBB97C7-20D1-419D-9B42-17249CA99850}"/>
    <cellStyle name="Normal 3 66 4 2 2 8 2 4" xfId="29328" xr:uid="{4C25E13B-BBCF-41CE-928B-D5F617B23969}"/>
    <cellStyle name="Normal 3 66 4 2 2 8 2 5" xfId="29329" xr:uid="{1EF17911-0CAF-48F7-ADC8-7977CE3FF966}"/>
    <cellStyle name="Normal 3 66 4 2 2 8 3" xfId="29330" xr:uid="{0F4A19B9-BCA1-478E-8A22-01BFD933F414}"/>
    <cellStyle name="Normal 3 66 4 2 2 8 3 2" xfId="29331" xr:uid="{DAFEFC33-D735-4B83-9BFD-A1C2A73546B2}"/>
    <cellStyle name="Normal 3 66 4 2 2 8 4" xfId="29332" xr:uid="{A0112345-AF47-4A73-A698-4BD2A071482A}"/>
    <cellStyle name="Normal 3 66 4 2 2 8 5" xfId="29333" xr:uid="{059EB001-7D8B-4DBA-87B1-4143B0D5E5BD}"/>
    <cellStyle name="Normal 3 66 4 2 2 9" xfId="29334" xr:uid="{BE236702-A3E5-4ECE-B057-D3D753A7A2A1}"/>
    <cellStyle name="Normal 3 66 4 2 3" xfId="29335" xr:uid="{AA0E8368-7DAE-490A-A87B-B4E56042E65C}"/>
    <cellStyle name="Normal 3 66 4 2 3 2" xfId="29336" xr:uid="{41AA328B-D234-46D0-952E-FC9B8247C259}"/>
    <cellStyle name="Normal 3 66 4 2 3 3" xfId="29337" xr:uid="{714455BC-3DA0-4A2E-97DD-1DED0D93B5E6}"/>
    <cellStyle name="Normal 3 66 4 2 4" xfId="29338" xr:uid="{BA488962-BB28-4E96-9362-3F9E65E5A4D8}"/>
    <cellStyle name="Normal 3 66 4 2 4 2" xfId="29339" xr:uid="{200284D2-6760-4DF4-9EA0-EAB228C19C13}"/>
    <cellStyle name="Normal 3 66 4 2 4 2 2" xfId="29340" xr:uid="{326771A1-749E-4A19-8C76-5C91564D9952}"/>
    <cellStyle name="Normal 3 66 4 2 4 2 2 2" xfId="29341" xr:uid="{DF5DF1B0-01DD-4A2A-95A3-227B54637FB6}"/>
    <cellStyle name="Normal 3 66 4 2 4 2 2 2 2" xfId="29342" xr:uid="{2B347E08-C490-43D1-B052-5BA64301CEE0}"/>
    <cellStyle name="Normal 3 66 4 2 4 2 2 2 2 2" xfId="29343" xr:uid="{2F3F09EC-9D0C-4816-854E-A236571CD5F7}"/>
    <cellStyle name="Normal 3 66 4 2 4 2 2 2 3" xfId="29344" xr:uid="{1B2E1A33-5CD8-4A99-A5A3-B9A72CA4F63F}"/>
    <cellStyle name="Normal 3 66 4 2 4 2 2 2 4" xfId="29345" xr:uid="{F388147C-7241-4682-BACB-F8B2D7B3ABEF}"/>
    <cellStyle name="Normal 3 66 4 2 4 2 2 2 5" xfId="29346" xr:uid="{28367980-D653-4381-8BD7-53A38E28CA22}"/>
    <cellStyle name="Normal 3 66 4 2 4 2 2 3" xfId="29347" xr:uid="{23B1B144-45E9-49C8-BC08-8112DE91D80A}"/>
    <cellStyle name="Normal 3 66 4 2 4 2 2 3 2" xfId="29348" xr:uid="{83B66E61-9683-4002-9EE4-D0B9B2AF24C0}"/>
    <cellStyle name="Normal 3 66 4 2 4 2 2 4" xfId="29349" xr:uid="{01345CCB-8064-46F7-A078-702ECBCF35DD}"/>
    <cellStyle name="Normal 3 66 4 2 4 2 2 5" xfId="29350" xr:uid="{59F7671C-D691-448C-9D76-74FC060C7FD6}"/>
    <cellStyle name="Normal 3 66 4 2 4 2 3" xfId="29351" xr:uid="{58ED4D00-D83F-42AF-82D2-5139E96A1AC9}"/>
    <cellStyle name="Normal 3 66 4 2 4 2 4" xfId="29352" xr:uid="{0883EDF8-E965-487D-8573-61E1BC3C09BC}"/>
    <cellStyle name="Normal 3 66 4 2 4 2 5" xfId="29353" xr:uid="{9A0F4C6C-3366-4B45-B413-524168C59599}"/>
    <cellStyle name="Normal 3 66 4 2 4 2 6" xfId="29354" xr:uid="{028D59B2-BF87-4E13-9AA2-8972BF278CAC}"/>
    <cellStyle name="Normal 3 66 4 2 4 2 6 2" xfId="29355" xr:uid="{A07DB808-5965-4769-B0AA-DF101035A1A4}"/>
    <cellStyle name="Normal 3 66 4 2 4 2 7" xfId="29356" xr:uid="{576F15CC-0C94-4503-804A-493A1BAD8446}"/>
    <cellStyle name="Normal 3 66 4 2 4 2 8" xfId="29357" xr:uid="{7D9505AE-19E5-42E3-BFA2-E974A53D7B2E}"/>
    <cellStyle name="Normal 3 66 4 2 4 2 9" xfId="29358" xr:uid="{741E65E2-D5E6-434D-BC30-787DED0B1989}"/>
    <cellStyle name="Normal 3 66 4 2 4 3" xfId="29359" xr:uid="{377421A6-13C1-4E00-896E-33BF83CA765E}"/>
    <cellStyle name="Normal 3 66 4 2 4 3 2" xfId="29360" xr:uid="{D3CBDCB4-AE3E-45D8-AAFE-8DF7856F4299}"/>
    <cellStyle name="Normal 3 66 4 2 4 3 2 2" xfId="29361" xr:uid="{11D95FC2-DBCE-4BF2-A6BF-7659FCED80E6}"/>
    <cellStyle name="Normal 3 66 4 2 4 3 2 2 2" xfId="29362" xr:uid="{423B596E-A571-419E-8839-36741389FB87}"/>
    <cellStyle name="Normal 3 66 4 2 4 3 2 3" xfId="29363" xr:uid="{FC20BBDF-8366-4001-8CE4-11CB10256164}"/>
    <cellStyle name="Normal 3 66 4 2 4 3 2 4" xfId="29364" xr:uid="{AC13C83C-163E-4DBE-9D34-1C1E1CDD06C2}"/>
    <cellStyle name="Normal 3 66 4 2 4 3 2 5" xfId="29365" xr:uid="{B42D200C-B785-4F06-AF0B-8A0BE170122F}"/>
    <cellStyle name="Normal 3 66 4 2 4 3 3" xfId="29366" xr:uid="{C53CDEC1-FCB0-48B5-A33B-4601D650A2BD}"/>
    <cellStyle name="Normal 3 66 4 2 4 3 3 2" xfId="29367" xr:uid="{6DA0AE9D-AA61-4C09-8EF3-8B85A5F33432}"/>
    <cellStyle name="Normal 3 66 4 2 4 3 4" xfId="29368" xr:uid="{A585F077-20D0-4589-BDE5-5F624BC5530F}"/>
    <cellStyle name="Normal 3 66 4 2 4 3 5" xfId="29369" xr:uid="{B6B1D335-5EEF-48AA-B92F-FC33180AA6FB}"/>
    <cellStyle name="Normal 3 66 4 2 4 4" xfId="29370" xr:uid="{FF85DE58-4A46-47A7-8187-D1B7257C35E4}"/>
    <cellStyle name="Normal 3 66 4 2 4 5" xfId="29371" xr:uid="{3EDA8F00-ACFC-444A-A64C-2C0D945CF41F}"/>
    <cellStyle name="Normal 3 66 4 2 4 6" xfId="29372" xr:uid="{E292223A-721B-476C-8D33-F8A50510B08C}"/>
    <cellStyle name="Normal 3 66 4 2 4 6 2" xfId="29373" xr:uid="{891D0C5B-DB20-45C4-91DB-E8266A858700}"/>
    <cellStyle name="Normal 3 66 4 2 4 7" xfId="29374" xr:uid="{9F2D0145-9A30-47D6-960E-E37EEB15BD4C}"/>
    <cellStyle name="Normal 3 66 4 2 4 8" xfId="29375" xr:uid="{88213A34-A2C7-4DC7-BE30-561E2E9D9E8B}"/>
    <cellStyle name="Normal 3 66 4 2 4 9" xfId="29376" xr:uid="{034BDBE5-87AE-4558-A43D-744631F97D8C}"/>
    <cellStyle name="Normal 3 66 4 2 5" xfId="29377" xr:uid="{E8F34484-2DEF-4059-B6DD-2ABA252F2BBF}"/>
    <cellStyle name="Normal 3 66 4 2 6" xfId="29378" xr:uid="{A8BD53AC-0595-489E-BC98-DD4D13E76E7F}"/>
    <cellStyle name="Normal 3 66 4 2 7" xfId="29379" xr:uid="{5A217688-877C-401C-8410-5233BB484562}"/>
    <cellStyle name="Normal 3 66 4 2 8" xfId="29380" xr:uid="{5AEB9256-D8F0-4AB3-8444-77BEAEA539E9}"/>
    <cellStyle name="Normal 3 66 4 2 9" xfId="29381" xr:uid="{7454BCDF-5082-443A-AF7D-0EA359F5D4F3}"/>
    <cellStyle name="Normal 3 66 4 2 9 2" xfId="29382" xr:uid="{E1FE19D7-85B4-4252-840A-7BA737E01806}"/>
    <cellStyle name="Normal 3 66 4 2 9 2 2" xfId="29383" xr:uid="{4268FDFD-C748-41D7-ADF6-789E60DA1B85}"/>
    <cellStyle name="Normal 3 66 4 2 9 2 2 2" xfId="29384" xr:uid="{B5B90696-BB52-4867-90D8-292699FD1EA7}"/>
    <cellStyle name="Normal 3 66 4 2 9 2 3" xfId="29385" xr:uid="{26E2A15E-2888-4469-BCB9-EED795EA8E09}"/>
    <cellStyle name="Normal 3 66 4 2 9 2 4" xfId="29386" xr:uid="{C58BF4A2-B18F-4116-9547-50D4E8B5B920}"/>
    <cellStyle name="Normal 3 66 4 2 9 2 5" xfId="29387" xr:uid="{A0EE59B6-101A-42F1-BB06-AC66F6B1DEA8}"/>
    <cellStyle name="Normal 3 66 4 2 9 3" xfId="29388" xr:uid="{343CB104-042E-4C69-B099-FAA2E72189DB}"/>
    <cellStyle name="Normal 3 66 4 2 9 3 2" xfId="29389" xr:uid="{DF6996B8-23EB-4AE4-91FF-FBAB073003C8}"/>
    <cellStyle name="Normal 3 66 4 2 9 4" xfId="29390" xr:uid="{10C7EAB6-251E-49E7-AC96-0150E871CF30}"/>
    <cellStyle name="Normal 3 66 4 2 9 5" xfId="29391" xr:uid="{5431982E-1B7E-438B-AF3F-F3989719B1C0}"/>
    <cellStyle name="Normal 3 66 4 3" xfId="29392" xr:uid="{0242CBBB-E5D6-447F-B737-EA497D698E19}"/>
    <cellStyle name="Normal 3 66 4 3 10" xfId="29393" xr:uid="{6F56851E-7EC6-4CD0-9DBC-CE9E80C76605}"/>
    <cellStyle name="Normal 3 66 4 3 11" xfId="29394" xr:uid="{F43AFCBE-48F7-4D95-BB70-ECF7DA12D3D7}"/>
    <cellStyle name="Normal 3 66 4 3 12" xfId="29395" xr:uid="{5F18412C-6AD7-4A2B-8EE3-FF6B8A29B850}"/>
    <cellStyle name="Normal 3 66 4 3 12 2" xfId="29396" xr:uid="{F1446545-EC78-4CD3-9052-E568EAAD70C5}"/>
    <cellStyle name="Normal 3 66 4 3 13" xfId="29397" xr:uid="{C116A301-F830-4FF3-9499-C003354A227C}"/>
    <cellStyle name="Normal 3 66 4 3 14" xfId="29398" xr:uid="{BD24B2FF-F65F-496B-B770-3BC819607DA1}"/>
    <cellStyle name="Normal 3 66 4 3 15" xfId="29399" xr:uid="{A9ADBA28-AA64-47E7-A8B7-A3412D28D238}"/>
    <cellStyle name="Normal 3 66 4 3 2" xfId="29400" xr:uid="{2C01A747-4094-4E70-AB62-8821D7932527}"/>
    <cellStyle name="Normal 3 66 4 3 2 2" xfId="29401" xr:uid="{51B69547-7326-4086-89B0-79A4C1DD002A}"/>
    <cellStyle name="Normal 3 66 4 3 2 2 2" xfId="29402" xr:uid="{AC423F53-2310-426C-B865-EC85426B3EC9}"/>
    <cellStyle name="Normal 3 66 4 3 2 2 2 2" xfId="29403" xr:uid="{5B7D4A94-93FD-44EC-9468-3D9D629174B6}"/>
    <cellStyle name="Normal 3 66 4 3 2 2 2 2 2" xfId="29404" xr:uid="{76249706-7ACE-4C44-A2F8-1852B8120E6C}"/>
    <cellStyle name="Normal 3 66 4 3 2 2 2 2 2 2" xfId="29405" xr:uid="{BB90E27D-31EF-43DE-8D31-020819864A70}"/>
    <cellStyle name="Normal 3 66 4 3 2 2 2 2 3" xfId="29406" xr:uid="{BF26D22D-BDEE-4B18-85B1-16A9A019E915}"/>
    <cellStyle name="Normal 3 66 4 3 2 2 2 2 4" xfId="29407" xr:uid="{649C306C-F5E1-4EED-ABF8-85AE106BB971}"/>
    <cellStyle name="Normal 3 66 4 3 2 2 2 2 5" xfId="29408" xr:uid="{51D5B69B-46A4-4F71-ABC4-CA0D498CB03C}"/>
    <cellStyle name="Normal 3 66 4 3 2 2 2 3" xfId="29409" xr:uid="{5F78BE43-06DB-4FB6-B8BF-8CC9088C3A34}"/>
    <cellStyle name="Normal 3 66 4 3 2 2 2 3 2" xfId="29410" xr:uid="{0964DF5B-2E69-4F9E-A7D8-9382E6BCB2CF}"/>
    <cellStyle name="Normal 3 66 4 3 2 2 2 4" xfId="29411" xr:uid="{9B437294-292B-4D78-952A-3C0C26BBB047}"/>
    <cellStyle name="Normal 3 66 4 3 2 2 2 5" xfId="29412" xr:uid="{EB8EECDD-5AA2-4C53-B47D-864E2C20A788}"/>
    <cellStyle name="Normal 3 66 4 3 2 2 3" xfId="29413" xr:uid="{53860D81-91B2-4501-8A0A-F1DA3B05F451}"/>
    <cellStyle name="Normal 3 66 4 3 2 2 4" xfId="29414" xr:uid="{A413DF22-32A1-42EE-80BA-2ED807C67BB1}"/>
    <cellStyle name="Normal 3 66 4 3 2 2 5" xfId="29415" xr:uid="{D5E6E316-5EE9-4231-A777-01C6831A041C}"/>
    <cellStyle name="Normal 3 66 4 3 2 2 6" xfId="29416" xr:uid="{28760C06-F843-4C8D-BBC6-65233BF34A41}"/>
    <cellStyle name="Normal 3 66 4 3 2 2 6 2" xfId="29417" xr:uid="{10BCC4BD-B68A-487E-BBBC-39EF62DFE056}"/>
    <cellStyle name="Normal 3 66 4 3 2 2 7" xfId="29418" xr:uid="{AD48A6BD-30E1-4344-BD37-DD0483DA4136}"/>
    <cellStyle name="Normal 3 66 4 3 2 2 8" xfId="29419" xr:uid="{34B33B79-64F9-4F48-A207-F5D73898C4F7}"/>
    <cellStyle name="Normal 3 66 4 3 2 2 9" xfId="29420" xr:uid="{D1C33E79-DE2D-4896-900A-215475217FB0}"/>
    <cellStyle name="Normal 3 66 4 3 2 3" xfId="29421" xr:uid="{FC9D073D-C28B-4F7B-8B52-81B0AF5F13C8}"/>
    <cellStyle name="Normal 3 66 4 3 2 3 2" xfId="29422" xr:uid="{0AFE53D7-254F-40DE-BEBD-6BA3BA1C1818}"/>
    <cellStyle name="Normal 3 66 4 3 2 3 2 2" xfId="29423" xr:uid="{189A13B5-F313-4807-B8F4-9B9D11C62C38}"/>
    <cellStyle name="Normal 3 66 4 3 2 3 2 2 2" xfId="29424" xr:uid="{568A1050-A9FE-40D1-AF6F-3991BF2252E0}"/>
    <cellStyle name="Normal 3 66 4 3 2 3 2 3" xfId="29425" xr:uid="{7D0377AD-EE3C-491B-9079-5075B2919FCA}"/>
    <cellStyle name="Normal 3 66 4 3 2 3 2 4" xfId="29426" xr:uid="{49F7B2C1-FE6E-4E46-8070-B47603E51A4A}"/>
    <cellStyle name="Normal 3 66 4 3 2 3 2 5" xfId="29427" xr:uid="{86F05344-454B-476E-9462-1D4E64A134E4}"/>
    <cellStyle name="Normal 3 66 4 3 2 3 3" xfId="29428" xr:uid="{014D738B-2B14-4C4F-80CA-F2EF48BCA65B}"/>
    <cellStyle name="Normal 3 66 4 3 2 3 3 2" xfId="29429" xr:uid="{B349DFD2-19F5-41FF-99F9-8CE9FC4F5B86}"/>
    <cellStyle name="Normal 3 66 4 3 2 3 4" xfId="29430" xr:uid="{AA9D6286-8DBD-4820-B820-BB6169F55AB4}"/>
    <cellStyle name="Normal 3 66 4 3 2 3 5" xfId="29431" xr:uid="{AB5730FD-BDE9-46CC-A60B-88E15FB9D978}"/>
    <cellStyle name="Normal 3 66 4 3 2 4" xfId="29432" xr:uid="{1024C7DD-284B-478E-8BB0-374247905539}"/>
    <cellStyle name="Normal 3 66 4 3 2 5" xfId="29433" xr:uid="{1FE95C3A-6AAE-477C-BD98-A46A59DA4A3E}"/>
    <cellStyle name="Normal 3 66 4 3 2 6" xfId="29434" xr:uid="{035AB237-5B7B-4152-A5D0-CA1779CACE72}"/>
    <cellStyle name="Normal 3 66 4 3 2 6 2" xfId="29435" xr:uid="{8DBFC9D0-FBC8-435F-9777-E4F03A0424F4}"/>
    <cellStyle name="Normal 3 66 4 3 2 7" xfId="29436" xr:uid="{0428B3D8-D7FC-4AC0-AC21-24C13F347844}"/>
    <cellStyle name="Normal 3 66 4 3 2 8" xfId="29437" xr:uid="{01482D85-124B-4F2E-8D8B-AA4767925F0E}"/>
    <cellStyle name="Normal 3 66 4 3 2 9" xfId="29438" xr:uid="{13BDD037-D783-44FA-83D6-4A04FC5299C4}"/>
    <cellStyle name="Normal 3 66 4 3 3" xfId="29439" xr:uid="{6C442B0F-7486-4DB3-9D69-3D29A1B01884}"/>
    <cellStyle name="Normal 3 66 4 3 4" xfId="29440" xr:uid="{43E0D9FF-19D7-4743-95A0-C1508B97B9B2}"/>
    <cellStyle name="Normal 3 66 4 3 5" xfId="29441" xr:uid="{751FCFE8-E7A4-4AE8-9D62-DC7C70A95987}"/>
    <cellStyle name="Normal 3 66 4 3 6" xfId="29442" xr:uid="{D0B28FF2-D052-4513-894D-37BCE6FDDEFE}"/>
    <cellStyle name="Normal 3 66 4 3 7" xfId="29443" xr:uid="{D651ED96-3655-4D54-87D8-336FC415D4BF}"/>
    <cellStyle name="Normal 3 66 4 3 8" xfId="29444" xr:uid="{07F8F080-6220-4209-AC2C-E59116BAB7AE}"/>
    <cellStyle name="Normal 3 66 4 3 8 2" xfId="29445" xr:uid="{A1471F58-A152-4D8F-B7EF-A3712317E29A}"/>
    <cellStyle name="Normal 3 66 4 3 8 2 2" xfId="29446" xr:uid="{AEB0534E-4A9C-4D27-B725-90A819BDCED2}"/>
    <cellStyle name="Normal 3 66 4 3 8 2 2 2" xfId="29447" xr:uid="{5AA8F5C0-3E6F-4BF5-A50A-17E631508BFF}"/>
    <cellStyle name="Normal 3 66 4 3 8 2 3" xfId="29448" xr:uid="{6836BF2F-9448-4917-A57C-D9893C7970BB}"/>
    <cellStyle name="Normal 3 66 4 3 8 2 4" xfId="29449" xr:uid="{DB546E7E-DF93-4F51-BC4E-406C377A57FE}"/>
    <cellStyle name="Normal 3 66 4 3 8 2 5" xfId="29450" xr:uid="{386B5282-0EF3-4EF4-89AA-4EB42D1AB243}"/>
    <cellStyle name="Normal 3 66 4 3 8 3" xfId="29451" xr:uid="{E8D7F7BA-BADF-4E8F-8E84-213F07DF609D}"/>
    <cellStyle name="Normal 3 66 4 3 8 3 2" xfId="29452" xr:uid="{5212416A-D37F-4A3C-AE10-C05A1748C956}"/>
    <cellStyle name="Normal 3 66 4 3 8 4" xfId="29453" xr:uid="{8368A7E5-841E-4A6A-9204-E4290E30ED36}"/>
    <cellStyle name="Normal 3 66 4 3 8 5" xfId="29454" xr:uid="{684D32AC-EAC9-4DDC-8BF8-870460A77866}"/>
    <cellStyle name="Normal 3 66 4 3 9" xfId="29455" xr:uid="{F4BFAAD2-2DA2-40A0-A4EC-10B26D758FEF}"/>
    <cellStyle name="Normal 3 66 4 4" xfId="29456" xr:uid="{64203D44-F31A-4828-B5A8-7D2BD41BD20E}"/>
    <cellStyle name="Normal 3 66 4 4 2" xfId="29457" xr:uid="{1834399E-2E5F-444C-8A42-9DC857C78CDD}"/>
    <cellStyle name="Normal 3 66 4 4 2 2" xfId="29458" xr:uid="{D86C6B6C-B638-4180-85EF-90E079B66643}"/>
    <cellStyle name="Normal 3 66 4 4 2 2 2" xfId="29459" xr:uid="{94D1654D-2DE3-4804-9064-F2E1232E3E55}"/>
    <cellStyle name="Normal 3 66 4 4 2 2 2 2" xfId="29460" xr:uid="{7EECD427-7DAD-4B60-85F1-915EDD060B66}"/>
    <cellStyle name="Normal 3 66 4 4 2 2 2 2 2" xfId="29461" xr:uid="{62A17A59-83AE-4E25-9198-9E43E83588B7}"/>
    <cellStyle name="Normal 3 66 4 4 2 2 2 3" xfId="29462" xr:uid="{784F65BC-6A58-4613-83C6-F65F1FA8A7A8}"/>
    <cellStyle name="Normal 3 66 4 4 2 2 2 4" xfId="29463" xr:uid="{08D84953-B8AF-41B8-9B74-871609FC6C03}"/>
    <cellStyle name="Normal 3 66 4 4 2 2 2 5" xfId="29464" xr:uid="{236019D2-5180-4461-A9F1-450D8E70E190}"/>
    <cellStyle name="Normal 3 66 4 4 2 2 3" xfId="29465" xr:uid="{2262CEC3-FE01-4188-B4E9-EE9D3B110AA3}"/>
    <cellStyle name="Normal 3 66 4 4 2 2 3 2" xfId="29466" xr:uid="{D01DAE9E-6E01-4820-BA72-772FBB5F9D55}"/>
    <cellStyle name="Normal 3 66 4 4 2 2 4" xfId="29467" xr:uid="{2BCFE3B5-B070-4600-99A4-726D132B9A5D}"/>
    <cellStyle name="Normal 3 66 4 4 2 2 5" xfId="29468" xr:uid="{06530348-EDB3-4888-8665-83F4F7ED0E5D}"/>
    <cellStyle name="Normal 3 66 4 4 2 3" xfId="29469" xr:uid="{B507E7DC-DE4B-427E-B14D-9428F15FAC8E}"/>
    <cellStyle name="Normal 3 66 4 4 2 4" xfId="29470" xr:uid="{3C6BD2F3-ECA4-4856-AAC8-4889AB79D0A1}"/>
    <cellStyle name="Normal 3 66 4 4 2 5" xfId="29471" xr:uid="{C2339B61-34AD-4D1F-9EBA-EE4DFC4FD0D8}"/>
    <cellStyle name="Normal 3 66 4 4 2 6" xfId="29472" xr:uid="{618A48FB-C35F-4D78-B254-28C686F78A40}"/>
    <cellStyle name="Normal 3 66 4 4 2 6 2" xfId="29473" xr:uid="{20784F91-3525-4A17-A30E-443D093B436D}"/>
    <cellStyle name="Normal 3 66 4 4 2 7" xfId="29474" xr:uid="{BDE690A7-A76D-4A7F-9716-C23A86A4F49C}"/>
    <cellStyle name="Normal 3 66 4 4 2 8" xfId="29475" xr:uid="{47A10CC5-DC6F-47E8-89DC-58F5C69AB8F3}"/>
    <cellStyle name="Normal 3 66 4 4 2 9" xfId="29476" xr:uid="{DB6A412F-45BB-4822-99CB-D63A6701F3A4}"/>
    <cellStyle name="Normal 3 66 4 4 3" xfId="29477" xr:uid="{5A321010-0391-4920-8708-230BD8AB5F8F}"/>
    <cellStyle name="Normal 3 66 4 4 3 2" xfId="29478" xr:uid="{C54CAE93-DF8F-414B-B2AC-7AD73E9D0DBB}"/>
    <cellStyle name="Normal 3 66 4 4 3 2 2" xfId="29479" xr:uid="{08A32924-CB92-43B3-B214-5237B916A004}"/>
    <cellStyle name="Normal 3 66 4 4 3 2 2 2" xfId="29480" xr:uid="{5A843D73-CA75-431B-AB6F-0C263696DF2F}"/>
    <cellStyle name="Normal 3 66 4 4 3 2 3" xfId="29481" xr:uid="{3A4A4CB4-3F81-496D-92EF-AA0970C6AAE5}"/>
    <cellStyle name="Normal 3 66 4 4 3 2 4" xfId="29482" xr:uid="{FA796511-A163-43C0-B12D-320BB0D9CDCE}"/>
    <cellStyle name="Normal 3 66 4 4 3 2 5" xfId="29483" xr:uid="{ED9031DB-7CC5-474D-A552-A990F1320CBD}"/>
    <cellStyle name="Normal 3 66 4 4 3 3" xfId="29484" xr:uid="{44DFB168-0614-4A6F-9557-456D62AF98F0}"/>
    <cellStyle name="Normal 3 66 4 4 3 3 2" xfId="29485" xr:uid="{BB9397C0-6001-4726-8301-69C06BB79353}"/>
    <cellStyle name="Normal 3 66 4 4 3 4" xfId="29486" xr:uid="{9238DAAA-5D67-4449-A8A3-90614EAD330D}"/>
    <cellStyle name="Normal 3 66 4 4 3 5" xfId="29487" xr:uid="{794D0DA6-4CA5-4DE2-A83B-41234DD1C40E}"/>
    <cellStyle name="Normal 3 66 4 4 4" xfId="29488" xr:uid="{E8030526-11D1-4662-8638-69597C625FB2}"/>
    <cellStyle name="Normal 3 66 4 4 5" xfId="29489" xr:uid="{D1658EB2-4286-44B7-A921-12C06B39C1EC}"/>
    <cellStyle name="Normal 3 66 4 4 6" xfId="29490" xr:uid="{F35AF7B5-A744-46C6-B17D-C6FC3A495D59}"/>
    <cellStyle name="Normal 3 66 4 4 6 2" xfId="29491" xr:uid="{036E3410-93F5-44CC-B433-DD18B29B4CB3}"/>
    <cellStyle name="Normal 3 66 4 4 7" xfId="29492" xr:uid="{3619C3B6-C09C-422E-93B8-FC3E8A468BB2}"/>
    <cellStyle name="Normal 3 66 4 4 8" xfId="29493" xr:uid="{DDE5164B-5228-4177-81E6-44D4451438A9}"/>
    <cellStyle name="Normal 3 66 4 4 9" xfId="29494" xr:uid="{9BDA4A60-49E4-4D96-8229-18C76E1937AD}"/>
    <cellStyle name="Normal 3 66 4 5" xfId="29495" xr:uid="{599ECBF3-B638-4FFB-9C4B-56173DB26576}"/>
    <cellStyle name="Normal 3 66 4 5 2" xfId="29496" xr:uid="{8492455E-18E2-40B5-9F25-9F207FF4732C}"/>
    <cellStyle name="Normal 3 66 4 5 3" xfId="29497" xr:uid="{2BDF9D90-9E78-4118-BA02-7AFE21B3AA01}"/>
    <cellStyle name="Normal 3 66 4 6" xfId="29498" xr:uid="{921498E0-C713-41DB-8150-9448CAF92DC0}"/>
    <cellStyle name="Normal 3 66 4 6 2" xfId="29499" xr:uid="{4A6EB0F2-35ED-410C-B078-F8FBFACDECCE}"/>
    <cellStyle name="Normal 3 66 4 6 3" xfId="29500" xr:uid="{FE6D0827-96F5-492A-BF33-DCAA959164E9}"/>
    <cellStyle name="Normal 3 66 4 7" xfId="29501" xr:uid="{E782BBB4-3D02-4278-9B37-3649CF04EB88}"/>
    <cellStyle name="Normal 3 66 4 7 2" xfId="29502" xr:uid="{E7FB96AB-5927-47E1-831F-114638CFE419}"/>
    <cellStyle name="Normal 3 66 4 7 3" xfId="29503" xr:uid="{5DFC19EF-38D5-4DD5-8689-771B1F2747B8}"/>
    <cellStyle name="Normal 3 66 4 8" xfId="29504" xr:uid="{01AAC3B6-90B6-47A9-959A-1715436BE5DF}"/>
    <cellStyle name="Normal 3 66 4 8 2" xfId="29505" xr:uid="{FF0A10AD-30E9-4DA5-BAA2-EFF789E2D4DB}"/>
    <cellStyle name="Normal 3 66 4 8 3" xfId="29506" xr:uid="{FD67DA85-8D19-4EA6-8424-78D1E40D618D}"/>
    <cellStyle name="Normal 3 66 4 9" xfId="29507" xr:uid="{89C6D25B-BFAF-4C8E-9835-F629A9EADD00}"/>
    <cellStyle name="Normal 3 66 4 9 2" xfId="29508" xr:uid="{D1268C2A-916C-4E67-BD05-C4BF53EE54A9}"/>
    <cellStyle name="Normal 3 66 4 9 2 2" xfId="29509" xr:uid="{1FBB6624-1EA2-462A-89FC-4A1B683A2D03}"/>
    <cellStyle name="Normal 3 66 4 9 2 2 2" xfId="29510" xr:uid="{4216F033-D3A8-4D68-9AD4-771D7F48DE85}"/>
    <cellStyle name="Normal 3 66 4 9 2 3" xfId="29511" xr:uid="{2473C8B1-DCFF-4D2E-923C-F62775DE6E64}"/>
    <cellStyle name="Normal 3 66 4 9 2 4" xfId="29512" xr:uid="{2A363535-6502-48FF-9D57-CC64ECE028CC}"/>
    <cellStyle name="Normal 3 66 4 9 2 5" xfId="29513" xr:uid="{E2B19D24-163D-4E5A-9DC3-DEBD89EC2B0F}"/>
    <cellStyle name="Normal 3 66 4 9 3" xfId="29514" xr:uid="{93427513-DA15-447A-810B-AF5EF00FFDF5}"/>
    <cellStyle name="Normal 3 66 4 9 3 2" xfId="29515" xr:uid="{1E43D7B6-FEE9-49D4-8E3A-0D6253CB705B}"/>
    <cellStyle name="Normal 3 66 4 9 4" xfId="29516" xr:uid="{0E3FC2E4-B215-4E7A-9FFE-D170C4D2389E}"/>
    <cellStyle name="Normal 3 66 4 9 5" xfId="29517" xr:uid="{9A043CE8-1BE3-4C9E-8904-2041CE9356C5}"/>
    <cellStyle name="Normal 3 66 5" xfId="29518" xr:uid="{44ED0479-6D93-44AA-BBD0-83E728E46674}"/>
    <cellStyle name="Normal 3 66 5 10" xfId="29519" xr:uid="{845572A2-85C0-4BF6-A1CE-B56A557CAF15}"/>
    <cellStyle name="Normal 3 66 5 11" xfId="29520" xr:uid="{43D7386F-9217-463C-A1F9-B4D5225B068B}"/>
    <cellStyle name="Normal 3 66 5 12" xfId="29521" xr:uid="{AE230CA8-EA1F-4867-B18A-015E66DEBF7F}"/>
    <cellStyle name="Normal 3 66 5 12 2" xfId="29522" xr:uid="{11DD8877-4770-44DE-BC4B-E8B4793A31E3}"/>
    <cellStyle name="Normal 3 66 5 13" xfId="29523" xr:uid="{F437828D-EDCD-4853-A275-5DBEC88F503F}"/>
    <cellStyle name="Normal 3 66 5 14" xfId="29524" xr:uid="{942A0990-CE2D-428E-8BE2-F308E3AE2D14}"/>
    <cellStyle name="Normal 3 66 5 15" xfId="29525" xr:uid="{5F624AF2-6D26-4892-8FF3-032C8CDFB425}"/>
    <cellStyle name="Normal 3 66 5 2" xfId="29526" xr:uid="{1064C112-9997-4123-B2E1-4941759701D4}"/>
    <cellStyle name="Normal 3 66 5 2 2" xfId="29527" xr:uid="{53BD19A4-6CF4-4AFF-A816-82C22971EC05}"/>
    <cellStyle name="Normal 3 66 5 2 2 2" xfId="29528" xr:uid="{E047054B-CE39-4CF7-972C-B93E9C284259}"/>
    <cellStyle name="Normal 3 66 5 2 2 2 2" xfId="29529" xr:uid="{69D57D7B-EA8F-458E-A34E-2E69D159AFAE}"/>
    <cellStyle name="Normal 3 66 5 2 2 2 2 2" xfId="29530" xr:uid="{4C0AD73D-AA92-4464-9457-D81EFAA29918}"/>
    <cellStyle name="Normal 3 66 5 2 2 2 2 2 2" xfId="29531" xr:uid="{DD2F9046-982F-4CCA-90B2-AFA55D5E2103}"/>
    <cellStyle name="Normal 3 66 5 2 2 2 2 3" xfId="29532" xr:uid="{EA0970E0-A7C5-49AC-A03B-75C69FCEAD14}"/>
    <cellStyle name="Normal 3 66 5 2 2 2 2 4" xfId="29533" xr:uid="{FF46FB40-9DB3-4A19-8B46-A48D7F49923D}"/>
    <cellStyle name="Normal 3 66 5 2 2 2 2 5" xfId="29534" xr:uid="{2881666D-A8B0-495B-95E5-2FEDDC1CA5E0}"/>
    <cellStyle name="Normal 3 66 5 2 2 2 3" xfId="29535" xr:uid="{A8502F7B-7BBB-47E2-B671-14DC64F0F127}"/>
    <cellStyle name="Normal 3 66 5 2 2 2 3 2" xfId="29536" xr:uid="{6CCBC75A-A9B2-4C9E-91B3-B75F7DED6B91}"/>
    <cellStyle name="Normal 3 66 5 2 2 2 4" xfId="29537" xr:uid="{60696892-B287-41B7-B028-49A476481B37}"/>
    <cellStyle name="Normal 3 66 5 2 2 2 5" xfId="29538" xr:uid="{E5100476-0850-4497-B503-D23151256140}"/>
    <cellStyle name="Normal 3 66 5 2 2 3" xfId="29539" xr:uid="{24F832FC-AF80-46A1-9B97-A1125A6A6EFF}"/>
    <cellStyle name="Normal 3 66 5 2 2 4" xfId="29540" xr:uid="{D904B958-0ADB-4ED9-AAF0-6199D847F39C}"/>
    <cellStyle name="Normal 3 66 5 2 2 5" xfId="29541" xr:uid="{A1DE1DD0-1BDC-433D-B000-0A01EE35A801}"/>
    <cellStyle name="Normal 3 66 5 2 2 6" xfId="29542" xr:uid="{73682820-9C03-443E-9CB5-883B58B64A3E}"/>
    <cellStyle name="Normal 3 66 5 2 2 6 2" xfId="29543" xr:uid="{5EBBB0C2-E665-4E59-A263-6EE6C95941E8}"/>
    <cellStyle name="Normal 3 66 5 2 2 7" xfId="29544" xr:uid="{730B70BA-3A7E-4579-BA72-503AFEE1264E}"/>
    <cellStyle name="Normal 3 66 5 2 2 8" xfId="29545" xr:uid="{AC66223A-2BEC-4F06-922E-157B6B5310DB}"/>
    <cellStyle name="Normal 3 66 5 2 2 9" xfId="29546" xr:uid="{36CF2600-CFB2-4298-8131-03DECF560EE3}"/>
    <cellStyle name="Normal 3 66 5 2 3" xfId="29547" xr:uid="{7FB91C00-BD5B-4590-92A5-A76906FFE9B2}"/>
    <cellStyle name="Normal 3 66 5 2 3 2" xfId="29548" xr:uid="{DACA6AF5-3301-48B1-9422-9B25628E5F84}"/>
    <cellStyle name="Normal 3 66 5 2 3 2 2" xfId="29549" xr:uid="{C32D3149-97D1-46A2-9AE7-EFE07AB89F68}"/>
    <cellStyle name="Normal 3 66 5 2 3 2 2 2" xfId="29550" xr:uid="{36FE18EB-B6BC-4392-B71C-0C3971C08D4C}"/>
    <cellStyle name="Normal 3 66 5 2 3 2 3" xfId="29551" xr:uid="{24F35C07-6478-4B8E-99C6-D0C350B4B4AA}"/>
    <cellStyle name="Normal 3 66 5 2 3 2 4" xfId="29552" xr:uid="{2C67FE0F-577C-4B86-B2FE-D5FC68EBF8DC}"/>
    <cellStyle name="Normal 3 66 5 2 3 2 5" xfId="29553" xr:uid="{F13F6B7F-6C6D-4D3C-A58A-47DF8B34421E}"/>
    <cellStyle name="Normal 3 66 5 2 3 3" xfId="29554" xr:uid="{4003D4CE-0326-4B66-8954-1220958D8D96}"/>
    <cellStyle name="Normal 3 66 5 2 3 3 2" xfId="29555" xr:uid="{87AB24B4-0FFB-4406-8289-0576627813B6}"/>
    <cellStyle name="Normal 3 66 5 2 3 4" xfId="29556" xr:uid="{F8DF643C-E255-4A50-A408-BAFE75F3C051}"/>
    <cellStyle name="Normal 3 66 5 2 3 5" xfId="29557" xr:uid="{880119B1-11C4-4760-8DE0-28553B75921E}"/>
    <cellStyle name="Normal 3 66 5 2 4" xfId="29558" xr:uid="{DD46AD29-B565-4617-AA0B-53057F7400DE}"/>
    <cellStyle name="Normal 3 66 5 2 5" xfId="29559" xr:uid="{0848773B-8EC5-48EA-823F-0D17034F8AA6}"/>
    <cellStyle name="Normal 3 66 5 2 6" xfId="29560" xr:uid="{9C94B91B-DA74-420D-AFF0-45592EFEE117}"/>
    <cellStyle name="Normal 3 66 5 2 6 2" xfId="29561" xr:uid="{F1DCE724-C5BD-4F5D-A00D-BD1FC7A9D3F0}"/>
    <cellStyle name="Normal 3 66 5 2 7" xfId="29562" xr:uid="{79EBCDA5-73D3-4E68-9EA0-28CE1A8380DC}"/>
    <cellStyle name="Normal 3 66 5 2 8" xfId="29563" xr:uid="{46302487-66F6-431B-B979-627E7869236C}"/>
    <cellStyle name="Normal 3 66 5 2 9" xfId="29564" xr:uid="{D078916C-43DA-4658-9FAA-A1BC34370831}"/>
    <cellStyle name="Normal 3 66 5 3" xfId="29565" xr:uid="{DAC67059-B283-475B-A9E3-45A09641115A}"/>
    <cellStyle name="Normal 3 66 5 3 2" xfId="29566" xr:uid="{664F8E61-FD2A-4178-8069-E36955057AB9}"/>
    <cellStyle name="Normal 3 66 5 3 3" xfId="29567" xr:uid="{7B267BE3-8D27-497E-891B-718B934919A8}"/>
    <cellStyle name="Normal 3 66 5 4" xfId="29568" xr:uid="{DDA638E1-ADBD-4D0F-A273-9A0D1355FC86}"/>
    <cellStyle name="Normal 3 66 5 4 2" xfId="29569" xr:uid="{B9BD687F-B84B-4889-B24A-9CFC76B85159}"/>
    <cellStyle name="Normal 3 66 5 4 3" xfId="29570" xr:uid="{14562862-CDAB-4DB4-91BB-EBDA9C5034E3}"/>
    <cellStyle name="Normal 3 66 5 5" xfId="29571" xr:uid="{1CC33445-83A4-48E7-BE24-C4A263A396D6}"/>
    <cellStyle name="Normal 3 66 5 5 2" xfId="29572" xr:uid="{D12E829D-FDA1-4767-BA2E-253EA04AAEA8}"/>
    <cellStyle name="Normal 3 66 5 5 3" xfId="29573" xr:uid="{83724396-01C7-4C5B-BFEB-BB4366D22D0C}"/>
    <cellStyle name="Normal 3 66 5 6" xfId="29574" xr:uid="{F23633AC-CA44-4BC1-BE87-16780A05423D}"/>
    <cellStyle name="Normal 3 66 5 6 2" xfId="29575" xr:uid="{13E5E275-1DCF-443F-80F0-C53932325B94}"/>
    <cellStyle name="Normal 3 66 5 6 3" xfId="29576" xr:uid="{3D27D394-D4B5-4252-8EC2-F2F9DBB5BC91}"/>
    <cellStyle name="Normal 3 66 5 7" xfId="29577" xr:uid="{EAAF116D-D590-4EC9-97FF-9309D60DDFEB}"/>
    <cellStyle name="Normal 3 66 5 7 2" xfId="29578" xr:uid="{610E4054-3666-4E7D-AD22-344545DFA35F}"/>
    <cellStyle name="Normal 3 66 5 7 3" xfId="29579" xr:uid="{B6FDA1C9-BB00-44BE-B844-7742AF2529C0}"/>
    <cellStyle name="Normal 3 66 5 8" xfId="29580" xr:uid="{5D5A46C3-959C-4FB4-B320-846D43361DE5}"/>
    <cellStyle name="Normal 3 66 5 8 2" xfId="29581" xr:uid="{B95EF9F5-951A-4D45-ACFA-A8F19D85CE39}"/>
    <cellStyle name="Normal 3 66 5 8 2 2" xfId="29582" xr:uid="{1485DE4F-17DF-4FBC-98AA-EBD6EC72F2F7}"/>
    <cellStyle name="Normal 3 66 5 8 2 2 2" xfId="29583" xr:uid="{261683E7-7014-4CB1-9F35-3984D1261AAA}"/>
    <cellStyle name="Normal 3 66 5 8 2 3" xfId="29584" xr:uid="{4778569F-8544-4884-9477-53EBEA82451F}"/>
    <cellStyle name="Normal 3 66 5 8 2 4" xfId="29585" xr:uid="{7A11827E-6938-44BC-B53C-64B636B645C3}"/>
    <cellStyle name="Normal 3 66 5 8 2 5" xfId="29586" xr:uid="{C6775D60-BAB7-44CE-B176-222CF5B7EB4C}"/>
    <cellStyle name="Normal 3 66 5 8 3" xfId="29587" xr:uid="{503956D6-B930-48A7-AD12-BEA082561753}"/>
    <cellStyle name="Normal 3 66 5 8 3 2" xfId="29588" xr:uid="{6187BA99-8EAF-4EB8-B4B5-03DCEE285F6B}"/>
    <cellStyle name="Normal 3 66 5 8 4" xfId="29589" xr:uid="{AE950CFA-C586-463B-9B5B-D36284D61E39}"/>
    <cellStyle name="Normal 3 66 5 8 5" xfId="29590" xr:uid="{1C05B599-CD20-4883-9243-49D0664DA338}"/>
    <cellStyle name="Normal 3 66 5 9" xfId="29591" xr:uid="{D9629B63-EB45-48FE-A834-B575CE810B1C}"/>
    <cellStyle name="Normal 3 66 6" xfId="29592" xr:uid="{A1102464-9F95-48A7-A632-85CD883C0238}"/>
    <cellStyle name="Normal 3 66 6 2" xfId="29593" xr:uid="{CC25E35E-2B26-4CA1-91C0-AE294867D032}"/>
    <cellStyle name="Normal 3 66 6 3" xfId="29594" xr:uid="{8C852D6A-6A44-4044-8F20-A54DE8BB9271}"/>
    <cellStyle name="Normal 3 66 7" xfId="29595" xr:uid="{61D496B1-87C2-42C2-A944-CE0A9C4E6775}"/>
    <cellStyle name="Normal 3 66 7 2" xfId="29596" xr:uid="{83A0AC71-7881-4F6D-BAA1-D905CDB88898}"/>
    <cellStyle name="Normal 3 66 7 2 2" xfId="29597" xr:uid="{1601B201-2A94-40F3-8295-8C0E1227AA14}"/>
    <cellStyle name="Normal 3 66 7 2 2 2" xfId="29598" xr:uid="{B5A49C1F-81ED-4D2D-86D4-EC24E9FE89DE}"/>
    <cellStyle name="Normal 3 66 7 2 2 2 2" xfId="29599" xr:uid="{749AE659-EF78-400E-8B94-49C77BA87C56}"/>
    <cellStyle name="Normal 3 66 7 2 2 2 2 2" xfId="29600" xr:uid="{DA478A54-A635-4D95-BE3C-F7DE7D781E38}"/>
    <cellStyle name="Normal 3 66 7 2 2 2 3" xfId="29601" xr:uid="{C30B3059-EA16-417B-8300-D904C876B6D1}"/>
    <cellStyle name="Normal 3 66 7 2 2 2 4" xfId="29602" xr:uid="{9CD99BDE-5AD6-4F62-98AA-8A3DC9478242}"/>
    <cellStyle name="Normal 3 66 7 2 2 2 5" xfId="29603" xr:uid="{E59890FD-DACD-4550-B0FE-710AEAE4C2E4}"/>
    <cellStyle name="Normal 3 66 7 2 2 3" xfId="29604" xr:uid="{BA38A078-FDCC-4E73-B3BA-CA03DCF89012}"/>
    <cellStyle name="Normal 3 66 7 2 2 3 2" xfId="29605" xr:uid="{85171702-4216-4D17-9273-E3324492013E}"/>
    <cellStyle name="Normal 3 66 7 2 2 4" xfId="29606" xr:uid="{93981404-6EF2-4C17-A1A9-9F1BE16F0632}"/>
    <cellStyle name="Normal 3 66 7 2 2 5" xfId="29607" xr:uid="{F2BD96AB-C2D4-4157-BE0D-EBEBD5234A7B}"/>
    <cellStyle name="Normal 3 66 7 2 3" xfId="29608" xr:uid="{8361D22C-C9CC-45CD-AFB1-FAD004100416}"/>
    <cellStyle name="Normal 3 66 7 2 4" xfId="29609" xr:uid="{AF8BDA58-CCDD-45E2-A2AF-3EB0AB3A3A95}"/>
    <cellStyle name="Normal 3 66 7 2 5" xfId="29610" xr:uid="{7266DC68-6862-453E-B14E-72D7B717684F}"/>
    <cellStyle name="Normal 3 66 7 2 6" xfId="29611" xr:uid="{835A538D-F0F7-4FE9-9D91-6F1208F028D3}"/>
    <cellStyle name="Normal 3 66 7 2 6 2" xfId="29612" xr:uid="{256C1243-CBEF-4C1C-A6BB-E1C431C35981}"/>
    <cellStyle name="Normal 3 66 7 2 7" xfId="29613" xr:uid="{DEF19D7C-BE63-4CD3-98D0-6DE307CDAFCC}"/>
    <cellStyle name="Normal 3 66 7 2 8" xfId="29614" xr:uid="{E413A98F-84F1-4362-B9A3-DF52983B771B}"/>
    <cellStyle name="Normal 3 66 7 2 9" xfId="29615" xr:uid="{CA4839C2-0AA1-4A94-BED9-B3BAC63D8D47}"/>
    <cellStyle name="Normal 3 66 7 3" xfId="29616" xr:uid="{061455EE-0637-4914-9897-0DF6556E059F}"/>
    <cellStyle name="Normal 3 66 7 3 2" xfId="29617" xr:uid="{04F37E57-05AB-4280-8BCD-32BCB947D99E}"/>
    <cellStyle name="Normal 3 66 7 3 2 2" xfId="29618" xr:uid="{8796B95B-1053-4144-BB9E-37DC792394A3}"/>
    <cellStyle name="Normal 3 66 7 3 2 2 2" xfId="29619" xr:uid="{521B1725-D770-4A96-ACC6-EDBFA3660B71}"/>
    <cellStyle name="Normal 3 66 7 3 2 3" xfId="29620" xr:uid="{AF249866-003B-4039-8619-40C6697DA476}"/>
    <cellStyle name="Normal 3 66 7 3 2 4" xfId="29621" xr:uid="{732F4F17-EA18-4118-BB1F-ADB057E0208C}"/>
    <cellStyle name="Normal 3 66 7 3 2 5" xfId="29622" xr:uid="{C43F278D-95E5-40A9-B521-F6700F383EBF}"/>
    <cellStyle name="Normal 3 66 7 3 3" xfId="29623" xr:uid="{9EF56FF0-A4D4-419D-8B56-E6F75523D6B6}"/>
    <cellStyle name="Normal 3 66 7 3 3 2" xfId="29624" xr:uid="{8DCA1A41-44B6-443F-AA0D-426D39220CF9}"/>
    <cellStyle name="Normal 3 66 7 3 4" xfId="29625" xr:uid="{1FDE3D7E-626A-4008-9C65-20944587C5D1}"/>
    <cellStyle name="Normal 3 66 7 3 5" xfId="29626" xr:uid="{A509BA62-3FD8-4404-A4D9-2EC2A7CBF0EE}"/>
    <cellStyle name="Normal 3 66 7 4" xfId="29627" xr:uid="{115DE760-7C59-4DE8-947C-90C1D25A23FA}"/>
    <cellStyle name="Normal 3 66 7 5" xfId="29628" xr:uid="{1B80AD78-6E3E-4321-BB73-159AE68C6D31}"/>
    <cellStyle name="Normal 3 66 7 6" xfId="29629" xr:uid="{119FA01D-CFC9-4548-BF3E-6339F939591D}"/>
    <cellStyle name="Normal 3 66 7 6 2" xfId="29630" xr:uid="{FFC32026-9C78-456E-AC42-84D12FD7E3A4}"/>
    <cellStyle name="Normal 3 66 7 7" xfId="29631" xr:uid="{9E610EF3-CC83-410D-BD26-F9FA8EE84A4C}"/>
    <cellStyle name="Normal 3 66 7 8" xfId="29632" xr:uid="{1D144BAF-853E-4681-A7E4-5C06A94DF55C}"/>
    <cellStyle name="Normal 3 66 7 9" xfId="29633" xr:uid="{2F44672F-A724-43D7-AD64-5A4DEA2FA522}"/>
    <cellStyle name="Normal 3 66 8" xfId="29634" xr:uid="{B32FA1B3-1D87-4A7E-9D93-D2725DC6D774}"/>
    <cellStyle name="Normal 3 66 9" xfId="29635" xr:uid="{6F3C3F0E-3DBD-4B27-A299-7D42CB428D4B}"/>
    <cellStyle name="Normal 3 67" xfId="29636" xr:uid="{866FE657-3D2D-4F9D-BC75-8F5E4390FADC}"/>
    <cellStyle name="Normal 3 67 2" xfId="29637" xr:uid="{E30CB16E-C3DA-4E30-9DF2-8A4CD47A4B54}"/>
    <cellStyle name="Normal 3 67 2 2" xfId="29638" xr:uid="{28FC5E42-1D6B-4D50-82AB-1FCAFF43FFE4}"/>
    <cellStyle name="Normal 3 67 2 3" xfId="29639" xr:uid="{A5619D70-4065-446C-A6A0-1F3448E42137}"/>
    <cellStyle name="Normal 3 67 3" xfId="29640" xr:uid="{C7C7E87C-4F14-4DA7-8376-39110C848002}"/>
    <cellStyle name="Normal 3 67 3 2" xfId="29641" xr:uid="{6CC259F1-2593-4D6E-ABB6-B42AEBCEE084}"/>
    <cellStyle name="Normal 3 67 3 3" xfId="29642" xr:uid="{D7CE46F1-546E-4F3D-9991-B88773F43D61}"/>
    <cellStyle name="Normal 3 67 4" xfId="29643" xr:uid="{1459B6F5-4FBB-4AAD-BDC3-32FC2F148442}"/>
    <cellStyle name="Normal 3 67 5" xfId="29644" xr:uid="{BDC0B09A-09E1-4D43-A41E-D7C16270E0A8}"/>
    <cellStyle name="Normal 3 68" xfId="29645" xr:uid="{B634860B-2E40-4AAC-BA4B-1E8C8C790692}"/>
    <cellStyle name="Normal 3 68 2" xfId="29646" xr:uid="{C11DFFA5-2D7D-4715-AA37-4DD6BC43C8F4}"/>
    <cellStyle name="Normal 3 68 2 2" xfId="29647" xr:uid="{738CC904-5442-4C9B-8124-6F4025587436}"/>
    <cellStyle name="Normal 3 68 2 3" xfId="29648" xr:uid="{F06E5D17-57B5-4053-A9B4-B00B3FB63422}"/>
    <cellStyle name="Normal 3 68 3" xfId="29649" xr:uid="{8945D51A-DEF8-4C29-B410-F4A8FA2427E6}"/>
    <cellStyle name="Normal 3 68 3 2" xfId="29650" xr:uid="{1121EE25-D002-4647-8995-E339FD97D45D}"/>
    <cellStyle name="Normal 3 68 3 3" xfId="29651" xr:uid="{19C74015-5AD0-4367-9A21-302E7B1F1468}"/>
    <cellStyle name="Normal 3 68 4" xfId="29652" xr:uid="{6780C75D-5C28-4128-8DFF-0C87FF38B8C5}"/>
    <cellStyle name="Normal 3 68 5" xfId="29653" xr:uid="{B45AA4E4-4272-4B0E-9899-8C016E3643BC}"/>
    <cellStyle name="Normal 3 69" xfId="29654" xr:uid="{986AF919-FF05-4EB8-AA4B-F717B7D9CE2D}"/>
    <cellStyle name="Normal 3 69 2" xfId="29655" xr:uid="{BA73765D-9AEF-401D-B42D-320D0C60F252}"/>
    <cellStyle name="Normal 3 69 2 2" xfId="29656" xr:uid="{6453848B-9584-49C1-88D4-581C471E664D}"/>
    <cellStyle name="Normal 3 69 2 3" xfId="29657" xr:uid="{8D04063B-EAC5-4C34-879F-0A66C8D63B7E}"/>
    <cellStyle name="Normal 3 69 3" xfId="29658" xr:uid="{4FB53BF3-ADF4-4FA4-B164-4D2EF3A67B39}"/>
    <cellStyle name="Normal 3 69 3 2" xfId="29659" xr:uid="{52BF2B25-B510-480E-9D2C-350E630E1782}"/>
    <cellStyle name="Normal 3 69 3 3" xfId="29660" xr:uid="{2F4AA984-15EF-49FC-8A10-D8DDC219B5C5}"/>
    <cellStyle name="Normal 3 69 4" xfId="29661" xr:uid="{0B4BD5D0-6771-4E11-BB3D-E2740CD54702}"/>
    <cellStyle name="Normal 3 69 5" xfId="29662" xr:uid="{359E60C4-1458-4590-A034-D6970B219AC7}"/>
    <cellStyle name="Normal 3 7" xfId="29663" xr:uid="{3462A936-2F84-4A08-A1D0-2FA1C39CFA4C}"/>
    <cellStyle name="Normal 3 7 10" xfId="29664" xr:uid="{BCBC0BB7-5B3B-4A63-ACCE-8F3E195DDEAC}"/>
    <cellStyle name="Normal 3 7 10 2" xfId="29665" xr:uid="{16DFB924-2F22-48B8-97EC-573A6126933F}"/>
    <cellStyle name="Normal 3 7 10 2 2" xfId="29666" xr:uid="{C9C3C3F6-B5CB-4F59-BD9B-3C6E34D22433}"/>
    <cellStyle name="Normal 3 7 10 2 3" xfId="29667" xr:uid="{11AAEBD8-4730-42D9-9483-F9E79DEA65F7}"/>
    <cellStyle name="Normal 3 7 10 3" xfId="29668" xr:uid="{FEEC24F9-DAE4-44DC-8644-597C19AF02BA}"/>
    <cellStyle name="Normal 3 7 10 3 2" xfId="29669" xr:uid="{3D5B3CB7-A664-49E0-9C3B-FF7829A27542}"/>
    <cellStyle name="Normal 3 7 10 3 3" xfId="29670" xr:uid="{DF15D35C-D1D8-4A1F-A657-CFA050C1EEB8}"/>
    <cellStyle name="Normal 3 7 10 4" xfId="29671" xr:uid="{7E9299EE-B8A2-420F-A2F9-B4603BD62071}"/>
    <cellStyle name="Normal 3 7 10 5" xfId="29672" xr:uid="{B1C0322D-8182-4170-9A1B-9F2F6FB3E0F5}"/>
    <cellStyle name="Normal 3 7 11" xfId="29673" xr:uid="{64811CCD-D0CD-40AC-AE94-C22D6D904D48}"/>
    <cellStyle name="Normal 3 7 11 2" xfId="29674" xr:uid="{B51B0D50-5415-4835-8D95-752A9D9EF591}"/>
    <cellStyle name="Normal 3 7 11 2 2" xfId="29675" xr:uid="{09282556-87DA-478B-A8A2-50016867C08C}"/>
    <cellStyle name="Normal 3 7 11 2 3" xfId="29676" xr:uid="{3CC40104-3632-4D7B-9171-39E3FCA8EE0A}"/>
    <cellStyle name="Normal 3 7 11 3" xfId="29677" xr:uid="{28DD8773-14B8-4898-B1C1-F55E07656E9F}"/>
    <cellStyle name="Normal 3 7 11 3 2" xfId="29678" xr:uid="{46F8066D-8A4C-4B69-A63B-6851945A6D51}"/>
    <cellStyle name="Normal 3 7 11 3 3" xfId="29679" xr:uid="{05149541-072E-47CF-9871-9FD261AFACFF}"/>
    <cellStyle name="Normal 3 7 11 4" xfId="29680" xr:uid="{A2BB0F46-2DE5-4E72-ADE9-12B97BDE4C72}"/>
    <cellStyle name="Normal 3 7 11 5" xfId="29681" xr:uid="{F224475F-DB7A-486E-91E0-A558A15FA0AB}"/>
    <cellStyle name="Normal 3 7 12" xfId="29682" xr:uid="{C780981C-25DD-49F2-BFFA-5DAD6E5913D5}"/>
    <cellStyle name="Normal 3 7 12 2" xfId="29683" xr:uid="{635BFF59-86CE-472A-82AC-F018ED256198}"/>
    <cellStyle name="Normal 3 7 12 2 2" xfId="29684" xr:uid="{7D2BE1E5-822D-426C-894D-7DD80CD2939D}"/>
    <cellStyle name="Normal 3 7 12 2 3" xfId="29685" xr:uid="{C60DC2EC-197D-4626-A0C1-4AFAE93A87BC}"/>
    <cellStyle name="Normal 3 7 12 3" xfId="29686" xr:uid="{94532AEB-1478-46CD-AA71-7977EA520B92}"/>
    <cellStyle name="Normal 3 7 12 3 2" xfId="29687" xr:uid="{A9F3790F-5CD7-4ADE-8515-190DA4011E5D}"/>
    <cellStyle name="Normal 3 7 12 3 3" xfId="29688" xr:uid="{42BFCC7C-C850-4E0D-A8C1-C0A0297713C4}"/>
    <cellStyle name="Normal 3 7 12 4" xfId="29689" xr:uid="{016E7801-71F7-4793-8F96-4CC5CC37ED8F}"/>
    <cellStyle name="Normal 3 7 12 5" xfId="29690" xr:uid="{DAFEA0C0-F5F9-4341-A821-D4162D3C027C}"/>
    <cellStyle name="Normal 3 7 13" xfId="29691" xr:uid="{07526474-9FB0-4635-950A-A7A57A2054E1}"/>
    <cellStyle name="Normal 3 7 13 2" xfId="29692" xr:uid="{AA9F70F4-E845-4E5F-82D3-38F44A6290AE}"/>
    <cellStyle name="Normal 3 7 13 2 2" xfId="29693" xr:uid="{09FDC18F-1EA1-4E27-A165-02791D0D99BB}"/>
    <cellStyle name="Normal 3 7 13 2 3" xfId="29694" xr:uid="{52E45A70-7C4C-4473-BF24-C929FB231F5C}"/>
    <cellStyle name="Normal 3 7 13 3" xfId="29695" xr:uid="{69BF7053-854A-4D5B-9F2B-A51EEA649722}"/>
    <cellStyle name="Normal 3 7 13 3 2" xfId="29696" xr:uid="{4225A94C-BB0C-4E4E-B6B6-123868D9AA5D}"/>
    <cellStyle name="Normal 3 7 13 3 3" xfId="29697" xr:uid="{81AF8EAB-5284-4D19-B73B-EF8FFE660A5D}"/>
    <cellStyle name="Normal 3 7 13 4" xfId="29698" xr:uid="{B1CF05FC-B8E6-4ADF-A2FA-05A60BE60429}"/>
    <cellStyle name="Normal 3 7 13 5" xfId="29699" xr:uid="{38ED7ACB-7B5E-45FE-B4F6-8D45CC2909AA}"/>
    <cellStyle name="Normal 3 7 14" xfId="29700" xr:uid="{2295FF42-0761-4734-BF11-DDAE6B298FA7}"/>
    <cellStyle name="Normal 3 7 14 2" xfId="29701" xr:uid="{0488602F-4C7E-4F50-8990-B8D1A907B1D8}"/>
    <cellStyle name="Normal 3 7 14 2 2" xfId="29702" xr:uid="{CEF13ADB-67C1-4327-A17B-0E5C6FD4511B}"/>
    <cellStyle name="Normal 3 7 14 2 3" xfId="29703" xr:uid="{A3D00A4E-7461-488A-A541-1BE0B42A0A66}"/>
    <cellStyle name="Normal 3 7 14 3" xfId="29704" xr:uid="{EB4D3DC5-FA38-4909-ADB9-E5AA59F036DE}"/>
    <cellStyle name="Normal 3 7 14 3 2" xfId="29705" xr:uid="{9975BA60-90CA-43BB-BA62-E05023BFA3CA}"/>
    <cellStyle name="Normal 3 7 14 3 3" xfId="29706" xr:uid="{364D3E9A-4E23-4165-A568-21CBBE255F99}"/>
    <cellStyle name="Normal 3 7 14 4" xfId="29707" xr:uid="{B6B14D52-AF58-4CC0-B50F-D759CEF8C958}"/>
    <cellStyle name="Normal 3 7 14 5" xfId="29708" xr:uid="{57504A6F-AEDE-4B83-9F47-BDD1B331B11F}"/>
    <cellStyle name="Normal 3 7 15" xfId="29709" xr:uid="{2D645853-8135-4E49-858E-3F680AC2B9F7}"/>
    <cellStyle name="Normal 3 7 15 2" xfId="29710" xr:uid="{C4E19B7B-F969-439F-9232-EAF63EEACFC5}"/>
    <cellStyle name="Normal 3 7 15 2 2" xfId="29711" xr:uid="{2B63136D-E425-4EAC-BB17-646978978446}"/>
    <cellStyle name="Normal 3 7 15 2 3" xfId="29712" xr:uid="{E22DD13C-3754-44D0-A751-B4094B5508B1}"/>
    <cellStyle name="Normal 3 7 15 3" xfId="29713" xr:uid="{4C9110F3-947B-4831-A6CC-197C10B8DDC0}"/>
    <cellStyle name="Normal 3 7 15 3 2" xfId="29714" xr:uid="{642D29EF-1A55-490D-BC0E-2A4CFF5F279D}"/>
    <cellStyle name="Normal 3 7 15 3 3" xfId="29715" xr:uid="{28401A4E-C83D-4882-9820-83C21E736A5E}"/>
    <cellStyle name="Normal 3 7 15 4" xfId="29716" xr:uid="{886207CC-D9DC-4855-8D8C-D4C5F3836FD4}"/>
    <cellStyle name="Normal 3 7 15 5" xfId="29717" xr:uid="{86A3946C-1A6D-43D8-A0D8-E8D6EB0960D8}"/>
    <cellStyle name="Normal 3 7 16" xfId="29718" xr:uid="{6766A22B-FDAC-46F7-B092-545FD371B06F}"/>
    <cellStyle name="Normal 3 7 16 2" xfId="29719" xr:uid="{15CF2734-D42C-41C2-91FB-BE83B08E65E7}"/>
    <cellStyle name="Normal 3 7 16 2 2" xfId="29720" xr:uid="{03AFC9B2-B31E-4C2C-A63B-A9C0664B6988}"/>
    <cellStyle name="Normal 3 7 16 2 3" xfId="29721" xr:uid="{916AB6C2-37FD-4741-8163-8145174BC56D}"/>
    <cellStyle name="Normal 3 7 16 3" xfId="29722" xr:uid="{8B78B137-BD55-4495-A5FD-41460A41B98B}"/>
    <cellStyle name="Normal 3 7 16 3 2" xfId="29723" xr:uid="{347AC4BF-9B96-44B1-81C5-FF35D2663B30}"/>
    <cellStyle name="Normal 3 7 16 3 3" xfId="29724" xr:uid="{4CD1C967-00C8-4B7C-9116-C41996DB198D}"/>
    <cellStyle name="Normal 3 7 16 4" xfId="29725" xr:uid="{641F4ED6-76D0-4972-987B-0C3D77DF5E72}"/>
    <cellStyle name="Normal 3 7 16 5" xfId="29726" xr:uid="{00E5F6BB-395E-454A-86DA-49A95547AC4F}"/>
    <cellStyle name="Normal 3 7 17" xfId="29727" xr:uid="{6FE7BC22-6A9C-43F2-9A5F-40AA3DE6ACE7}"/>
    <cellStyle name="Normal 3 7 17 2" xfId="29728" xr:uid="{9B3A5E72-42C6-471C-8440-AFD19B2235F1}"/>
    <cellStyle name="Normal 3 7 17 2 2" xfId="29729" xr:uid="{93C2FD20-32CF-45FB-8973-B2C473DCA7C2}"/>
    <cellStyle name="Normal 3 7 17 2 3" xfId="29730" xr:uid="{26206756-712B-462F-B223-EBA254CA728F}"/>
    <cellStyle name="Normal 3 7 17 3" xfId="29731" xr:uid="{A046DD30-B983-4BEE-AEBB-77340347A0B5}"/>
    <cellStyle name="Normal 3 7 17 3 2" xfId="29732" xr:uid="{F18CB354-5F3A-45DF-8873-F7F7E69AF887}"/>
    <cellStyle name="Normal 3 7 17 3 3" xfId="29733" xr:uid="{087555C6-F793-496D-8CA3-4073973A0AF6}"/>
    <cellStyle name="Normal 3 7 17 4" xfId="29734" xr:uid="{638CC4BE-0783-489E-95BE-ED50F8F70F13}"/>
    <cellStyle name="Normal 3 7 17 5" xfId="29735" xr:uid="{7E09DD3C-C9C9-403C-B930-ED2DD96935B1}"/>
    <cellStyle name="Normal 3 7 18" xfId="29736" xr:uid="{7AFAC0DE-9E92-4BC3-9F64-6111C9F33A41}"/>
    <cellStyle name="Normal 3 7 18 2" xfId="29737" xr:uid="{070CBE4A-BE28-430C-B6B4-C2DACF7D8A23}"/>
    <cellStyle name="Normal 3 7 18 2 2" xfId="29738" xr:uid="{C61C6ABC-1AC7-4D19-98D3-41BF7B3620FD}"/>
    <cellStyle name="Normal 3 7 18 2 3" xfId="29739" xr:uid="{D9F53E67-F755-47B9-A9B1-808069E765CD}"/>
    <cellStyle name="Normal 3 7 18 3" xfId="29740" xr:uid="{74D0064A-4059-4A0B-8D52-C07D4966FA6C}"/>
    <cellStyle name="Normal 3 7 18 3 2" xfId="29741" xr:uid="{A417020A-5EA4-45B9-B21A-D3ECBE86FB36}"/>
    <cellStyle name="Normal 3 7 18 3 3" xfId="29742" xr:uid="{3ACF6D47-79B5-4ECF-8763-B2BA1523D4AC}"/>
    <cellStyle name="Normal 3 7 18 4" xfId="29743" xr:uid="{EF0C1927-64F8-4089-91C5-E21E636D6BE8}"/>
    <cellStyle name="Normal 3 7 18 5" xfId="29744" xr:uid="{C9DCDF86-95A9-4567-B320-DBFDB50EB5E6}"/>
    <cellStyle name="Normal 3 7 19" xfId="29745" xr:uid="{6C9E9E9D-01BF-41D6-A3D4-27F45AB55E39}"/>
    <cellStyle name="Normal 3 7 19 2" xfId="29746" xr:uid="{8E57DCA3-10AB-4A51-B64C-6B55BEBEF84F}"/>
    <cellStyle name="Normal 3 7 19 2 2" xfId="29747" xr:uid="{D157F952-155F-41F5-B9AE-BB2403472451}"/>
    <cellStyle name="Normal 3 7 19 2 3" xfId="29748" xr:uid="{C7D6BF73-61E3-4E87-B444-A7BC0D6EDDCA}"/>
    <cellStyle name="Normal 3 7 19 3" xfId="29749" xr:uid="{F23EB2E5-11FE-499F-9FEB-713B2207B23A}"/>
    <cellStyle name="Normal 3 7 19 3 2" xfId="29750" xr:uid="{052811D0-A8F7-47AB-B2D4-93A34A590834}"/>
    <cellStyle name="Normal 3 7 19 3 3" xfId="29751" xr:uid="{1409BAEE-A1A8-4ECE-88C1-BAFE21895A1D}"/>
    <cellStyle name="Normal 3 7 19 4" xfId="29752" xr:uid="{C789E7FD-989A-42E8-BEBD-3DDC57B8B11A}"/>
    <cellStyle name="Normal 3 7 19 5" xfId="29753" xr:uid="{2A1391FB-EBDD-466D-AB57-1D8E5AF5E3AC}"/>
    <cellStyle name="Normal 3 7 2" xfId="29754" xr:uid="{D141F6EF-68AF-414E-B695-4749B5688CFA}"/>
    <cellStyle name="Normal 3 7 2 2" xfId="29755" xr:uid="{D73A11F3-ECE4-477C-900E-1A6AC2ADA465}"/>
    <cellStyle name="Normal 3 7 2 2 2" xfId="29756" xr:uid="{3A7040F7-E1DC-4C16-85EA-7A2F9D805B61}"/>
    <cellStyle name="Normal 3 7 2 2 3" xfId="29757" xr:uid="{CA26F5B8-18BD-48D2-8157-AE2893A0900E}"/>
    <cellStyle name="Normal 3 7 2 3" xfId="29758" xr:uid="{4F5C40AE-6400-4EDB-A7A9-876CFF1B3950}"/>
    <cellStyle name="Normal 3 7 2 3 2" xfId="29759" xr:uid="{652E6EED-D2CB-4342-98F5-83473D31F47D}"/>
    <cellStyle name="Normal 3 7 2 3 3" xfId="29760" xr:uid="{4F9B96E0-DEAD-4A23-9FDF-80447D5EE9AB}"/>
    <cellStyle name="Normal 3 7 2 4" xfId="29761" xr:uid="{3B25484F-5980-42A5-BDDF-A41353AD1DE0}"/>
    <cellStyle name="Normal 3 7 2 5" xfId="29762" xr:uid="{6FC8D88D-C5B0-4FC7-BA43-C9519B90A29A}"/>
    <cellStyle name="Normal 3 7 20" xfId="29763" xr:uid="{E8E3813E-B965-41E4-854E-A938464F5F31}"/>
    <cellStyle name="Normal 3 7 20 2" xfId="29764" xr:uid="{33F996F8-AC78-4162-A98F-3820BAC9BBD1}"/>
    <cellStyle name="Normal 3 7 20 2 2" xfId="29765" xr:uid="{D0C9F59D-BAFB-45C9-8B38-0E492ED090B2}"/>
    <cellStyle name="Normal 3 7 20 2 3" xfId="29766" xr:uid="{982929B9-B8FE-44C3-B259-A6A2F49733A7}"/>
    <cellStyle name="Normal 3 7 20 3" xfId="29767" xr:uid="{4834335E-E1C7-4A40-A2DA-7217A64F3B17}"/>
    <cellStyle name="Normal 3 7 20 3 2" xfId="29768" xr:uid="{C7ECBF31-56B2-4D82-B50E-13C89E89DE75}"/>
    <cellStyle name="Normal 3 7 20 3 3" xfId="29769" xr:uid="{6B643A7D-D35F-48FD-A363-CEF9C8264F4C}"/>
    <cellStyle name="Normal 3 7 20 4" xfId="29770" xr:uid="{2E3D59CD-46E0-4FCE-A3F6-BA9FE8B8B7DB}"/>
    <cellStyle name="Normal 3 7 20 5" xfId="29771" xr:uid="{14EE99EB-A19A-42C1-A7B1-4C4692E23EDB}"/>
    <cellStyle name="Normal 3 7 21" xfId="29772" xr:uid="{DEC5C26F-F768-4417-810C-83A7704CEAE9}"/>
    <cellStyle name="Normal 3 7 21 2" xfId="29773" xr:uid="{2470C320-E752-498E-AB2E-B5A3E5085F35}"/>
    <cellStyle name="Normal 3 7 21 2 2" xfId="29774" xr:uid="{58965887-C36A-4B90-BBD6-EA4A9360500E}"/>
    <cellStyle name="Normal 3 7 21 2 3" xfId="29775" xr:uid="{E2DE36B5-AFCD-48CA-9993-8EC5B22F73E4}"/>
    <cellStyle name="Normal 3 7 21 3" xfId="29776" xr:uid="{A1516071-8496-4415-B63D-9A6DF93DF60C}"/>
    <cellStyle name="Normal 3 7 21 3 2" xfId="29777" xr:uid="{FD197958-F872-4063-897F-D56CF892BEBE}"/>
    <cellStyle name="Normal 3 7 21 3 3" xfId="29778" xr:uid="{0102D9BF-7934-41E2-86CA-0CF18371D8FB}"/>
    <cellStyle name="Normal 3 7 21 4" xfId="29779" xr:uid="{70FB119E-2CCE-446E-82E3-6B28A7A4799F}"/>
    <cellStyle name="Normal 3 7 21 5" xfId="29780" xr:uid="{2CB0DC4F-CED2-45E3-93ED-B380BA02937A}"/>
    <cellStyle name="Normal 3 7 22" xfId="29781" xr:uid="{229A09B8-491B-49E6-BE56-D234453C50E1}"/>
    <cellStyle name="Normal 3 7 22 2" xfId="29782" xr:uid="{EE099BC5-678C-4B5D-8016-88A08014D1FF}"/>
    <cellStyle name="Normal 3 7 22 2 2" xfId="29783" xr:uid="{19D8E5F3-55E6-4604-A446-F8DD0FD819F1}"/>
    <cellStyle name="Normal 3 7 22 2 3" xfId="29784" xr:uid="{CAA302D1-C49B-4D4A-9D27-3D14A835EA10}"/>
    <cellStyle name="Normal 3 7 22 3" xfId="29785" xr:uid="{ADA1A37B-FA29-4E98-8B30-F6DFD611E27E}"/>
    <cellStyle name="Normal 3 7 22 3 2" xfId="29786" xr:uid="{0E827F68-9560-4D9B-9F7E-8BE6D898C00D}"/>
    <cellStyle name="Normal 3 7 22 3 3" xfId="29787" xr:uid="{E49927E3-BEEC-4E5B-AAB5-95CD04F6AB14}"/>
    <cellStyle name="Normal 3 7 22 4" xfId="29788" xr:uid="{3B669CFE-E55F-43D9-B8AE-7878BCD432E4}"/>
    <cellStyle name="Normal 3 7 22 5" xfId="29789" xr:uid="{A19881A9-5BFE-420C-99BB-85744B2DD2B9}"/>
    <cellStyle name="Normal 3 7 23" xfId="29790" xr:uid="{93E19963-377D-42EB-B59E-C2452978D2D7}"/>
    <cellStyle name="Normal 3 7 23 2" xfId="29791" xr:uid="{9778C2FC-8B83-4E23-9D2B-4C91EBCA62D7}"/>
    <cellStyle name="Normal 3 7 23 2 2" xfId="29792" xr:uid="{52A3A812-938E-405E-85A9-9CD1C40746E6}"/>
    <cellStyle name="Normal 3 7 23 2 3" xfId="29793" xr:uid="{5B478611-B2E4-40D1-BCB5-B4FB1C6677FF}"/>
    <cellStyle name="Normal 3 7 23 3" xfId="29794" xr:uid="{DE9AA68B-53D3-4852-9821-C790537DEACB}"/>
    <cellStyle name="Normal 3 7 23 3 2" xfId="29795" xr:uid="{B579A96D-D314-416E-9A4D-69504B6C46DF}"/>
    <cellStyle name="Normal 3 7 23 3 3" xfId="29796" xr:uid="{3DDA3F15-D347-49DB-8E3A-5D18542F3E4A}"/>
    <cellStyle name="Normal 3 7 23 4" xfId="29797" xr:uid="{8FBD7EA0-704F-4162-AA11-97DEA783D27C}"/>
    <cellStyle name="Normal 3 7 23 5" xfId="29798" xr:uid="{46A48B32-E92B-4309-B8BA-6DF11F2D41BC}"/>
    <cellStyle name="Normal 3 7 24" xfId="29799" xr:uid="{9B6D78E4-45A8-4A0F-A134-3FA446E4C12B}"/>
    <cellStyle name="Normal 3 7 24 10" xfId="29800" xr:uid="{48C39E67-8B7D-4E88-BB58-CF2044AC6B1F}"/>
    <cellStyle name="Normal 3 7 24 11" xfId="29801" xr:uid="{0ADD1DA0-E2AA-49C4-BDD9-3462D944FCA5}"/>
    <cellStyle name="Normal 3 7 24 11 2" xfId="29802" xr:uid="{1320EBAF-EEC5-4BD0-A97A-5C14768419E2}"/>
    <cellStyle name="Normal 3 7 24 11 2 2" xfId="29803" xr:uid="{240B0C34-FF9E-46B6-B75B-6C3DC87D454E}"/>
    <cellStyle name="Normal 3 7 24 11 2 2 2" xfId="29804" xr:uid="{7843156D-DA66-4F8C-9DED-30CA6758C336}"/>
    <cellStyle name="Normal 3 7 24 11 2 3" xfId="29805" xr:uid="{CD821E83-BE27-4E0C-9F61-451AA1F4B497}"/>
    <cellStyle name="Normal 3 7 24 11 2 4" xfId="29806" xr:uid="{CA2C3333-0F66-4F29-B86A-CEA71EA9ACA6}"/>
    <cellStyle name="Normal 3 7 24 11 2 5" xfId="29807" xr:uid="{48420AE9-7E82-4736-9B66-731EF6922ED1}"/>
    <cellStyle name="Normal 3 7 24 11 3" xfId="29808" xr:uid="{AC8CFF90-8C1A-4B17-ACD0-BA56C2A9205E}"/>
    <cellStyle name="Normal 3 7 24 11 3 2" xfId="29809" xr:uid="{FDD31144-2188-47B4-86F2-12CAA84E9EA3}"/>
    <cellStyle name="Normal 3 7 24 11 4" xfId="29810" xr:uid="{FAC193E5-8897-4436-A103-90A0CB224909}"/>
    <cellStyle name="Normal 3 7 24 11 5" xfId="29811" xr:uid="{96F491E5-9ACB-4D6F-B0BD-3C4CB831FC63}"/>
    <cellStyle name="Normal 3 7 24 12" xfId="29812" xr:uid="{9DFA418B-AD9C-43DE-82EC-7C4FB9ED78D0}"/>
    <cellStyle name="Normal 3 7 24 13" xfId="29813" xr:uid="{CECDC964-97D0-4D4A-8DC9-0B95BF9D94C8}"/>
    <cellStyle name="Normal 3 7 24 14" xfId="29814" xr:uid="{FE6C6AF5-F1B0-449B-B805-69BF36E5F9C4}"/>
    <cellStyle name="Normal 3 7 24 15" xfId="29815" xr:uid="{F24C7837-5EF0-420B-859A-F4A0F6B2F3C1}"/>
    <cellStyle name="Normal 3 7 24 15 2" xfId="29816" xr:uid="{3940F202-3CD6-4276-9BB8-D4F7C05ED5CF}"/>
    <cellStyle name="Normal 3 7 24 16" xfId="29817" xr:uid="{DA2CA57B-7813-4D6B-9CB7-F1AE616EDF3B}"/>
    <cellStyle name="Normal 3 7 24 17" xfId="29818" xr:uid="{1C9DB475-0EDC-44AD-862D-D2163CEF5299}"/>
    <cellStyle name="Normal 3 7 24 18" xfId="29819" xr:uid="{A2F9EB5F-1AC8-42EA-99D9-4C561036EC92}"/>
    <cellStyle name="Normal 3 7 24 2" xfId="29820" xr:uid="{13B0A183-61AD-40F9-8D76-5FA2C4DF5428}"/>
    <cellStyle name="Normal 3 7 24 2 10" xfId="29821" xr:uid="{C690E26F-7AD6-468C-864E-F3E2B2637A1C}"/>
    <cellStyle name="Normal 3 7 24 2 11" xfId="29822" xr:uid="{51ED511C-9F3B-4661-9A35-0E40A91D93B4}"/>
    <cellStyle name="Normal 3 7 24 2 12" xfId="29823" xr:uid="{BC19ADB8-2ABA-4B49-BA01-03055A764910}"/>
    <cellStyle name="Normal 3 7 24 2 13" xfId="29824" xr:uid="{6E96C8DC-A686-41D4-8F64-F98C08B9C79B}"/>
    <cellStyle name="Normal 3 7 24 2 13 2" xfId="29825" xr:uid="{5C419657-6445-4AF7-A5AE-F8E37111DBB8}"/>
    <cellStyle name="Normal 3 7 24 2 14" xfId="29826" xr:uid="{C29C8171-A77E-4BCC-9BC8-7BC27804E7EF}"/>
    <cellStyle name="Normal 3 7 24 2 15" xfId="29827" xr:uid="{216C4818-A2F4-44E7-8B2D-A7961FD74742}"/>
    <cellStyle name="Normal 3 7 24 2 16" xfId="29828" xr:uid="{E6D3F0E4-AEF4-408C-9576-B805791C2253}"/>
    <cellStyle name="Normal 3 7 24 2 2" xfId="29829" xr:uid="{D4D27333-A296-43ED-8208-541337B2AC18}"/>
    <cellStyle name="Normal 3 7 24 2 2 10" xfId="29830" xr:uid="{39E8AC54-A58E-4743-B793-2CF200FE5EE2}"/>
    <cellStyle name="Normal 3 7 24 2 2 11" xfId="29831" xr:uid="{764AF9DA-CBCE-4A50-B072-00CB65EE9C4D}"/>
    <cellStyle name="Normal 3 7 24 2 2 12" xfId="29832" xr:uid="{3F0E531A-295C-4F47-94B6-3F6C860D6FB5}"/>
    <cellStyle name="Normal 3 7 24 2 2 13" xfId="29833" xr:uid="{5D7A394C-D440-4971-A701-8F0B2CF81104}"/>
    <cellStyle name="Normal 3 7 24 2 2 13 2" xfId="29834" xr:uid="{65504C3C-255E-44C4-AD8C-35C4C698EB09}"/>
    <cellStyle name="Normal 3 7 24 2 2 14" xfId="29835" xr:uid="{ACA5DD7F-A6C0-498C-88CF-3EAAE9A012AC}"/>
    <cellStyle name="Normal 3 7 24 2 2 15" xfId="29836" xr:uid="{CB865D2F-D44D-4259-9EE6-64103C560CF8}"/>
    <cellStyle name="Normal 3 7 24 2 2 16" xfId="29837" xr:uid="{43409C6C-EEAF-4338-9941-312EFBDD0982}"/>
    <cellStyle name="Normal 3 7 24 2 2 2" xfId="29838" xr:uid="{FEF67502-3E86-4E4A-B560-B3545656B333}"/>
    <cellStyle name="Normal 3 7 24 2 2 2 10" xfId="29839" xr:uid="{DD0E34E7-4264-419E-B8D3-4E18D5505BFD}"/>
    <cellStyle name="Normal 3 7 24 2 2 2 11" xfId="29840" xr:uid="{EC80561F-5A3B-428A-8B73-C9F1DCF1BA7C}"/>
    <cellStyle name="Normal 3 7 24 2 2 2 12" xfId="29841" xr:uid="{8FEABA53-251A-44E9-9B32-1484BFC65EA1}"/>
    <cellStyle name="Normal 3 7 24 2 2 2 12 2" xfId="29842" xr:uid="{76289075-DA66-4C2B-9788-D6EE037BBD04}"/>
    <cellStyle name="Normal 3 7 24 2 2 2 13" xfId="29843" xr:uid="{EE65273F-C12E-4F1F-9CB6-0631059D0A53}"/>
    <cellStyle name="Normal 3 7 24 2 2 2 14" xfId="29844" xr:uid="{7D448738-41FE-460A-9223-51F99FACF953}"/>
    <cellStyle name="Normal 3 7 24 2 2 2 15" xfId="29845" xr:uid="{6DBB6C88-4C9C-40BF-BBF7-DD93FB7D22C9}"/>
    <cellStyle name="Normal 3 7 24 2 2 2 2" xfId="29846" xr:uid="{1D5CE78E-84AA-4F50-A4A5-57FB8114AB26}"/>
    <cellStyle name="Normal 3 7 24 2 2 2 2 2" xfId="29847" xr:uid="{4003FF14-38F2-4BFF-A960-32CF80103D91}"/>
    <cellStyle name="Normal 3 7 24 2 2 2 2 2 2" xfId="29848" xr:uid="{CCD9E37F-2029-4AB7-A85B-4B99F3CC0DFF}"/>
    <cellStyle name="Normal 3 7 24 2 2 2 2 2 2 2" xfId="29849" xr:uid="{D544BE1D-7B86-43D2-9464-F38E5346C5E5}"/>
    <cellStyle name="Normal 3 7 24 2 2 2 2 2 2 2 2" xfId="29850" xr:uid="{7077529B-24C3-4DE5-8B7A-806FB002CBD3}"/>
    <cellStyle name="Normal 3 7 24 2 2 2 2 2 2 2 2 2" xfId="29851" xr:uid="{E496CF02-9EB1-454B-99DC-866CCDB7A3E5}"/>
    <cellStyle name="Normal 3 7 24 2 2 2 2 2 2 2 3" xfId="29852" xr:uid="{F20DDAC9-DA11-4E4D-B7E7-CDF89C13017A}"/>
    <cellStyle name="Normal 3 7 24 2 2 2 2 2 2 2 4" xfId="29853" xr:uid="{5585F311-5B18-4664-B8E3-2D224C4A77A8}"/>
    <cellStyle name="Normal 3 7 24 2 2 2 2 2 2 2 5" xfId="29854" xr:uid="{B2CBD7C7-D340-4C1E-8403-EF2FB11A9258}"/>
    <cellStyle name="Normal 3 7 24 2 2 2 2 2 2 3" xfId="29855" xr:uid="{5C354FDB-3E8E-4972-90D2-034EF0E87111}"/>
    <cellStyle name="Normal 3 7 24 2 2 2 2 2 2 3 2" xfId="29856" xr:uid="{8F4CDE58-69B4-4131-9DEF-08264D8E7BFD}"/>
    <cellStyle name="Normal 3 7 24 2 2 2 2 2 2 4" xfId="29857" xr:uid="{E62EDC1A-49D4-470C-A199-8A54992BAE78}"/>
    <cellStyle name="Normal 3 7 24 2 2 2 2 2 2 5" xfId="29858" xr:uid="{27909FE9-FC86-4ACA-B30C-BAEEDD7C8468}"/>
    <cellStyle name="Normal 3 7 24 2 2 2 2 2 3" xfId="29859" xr:uid="{5D10DC44-119F-4803-BCF6-A9C655E0C678}"/>
    <cellStyle name="Normal 3 7 24 2 2 2 2 2 4" xfId="29860" xr:uid="{4ABFB184-0F65-4665-A874-570124DF6F93}"/>
    <cellStyle name="Normal 3 7 24 2 2 2 2 2 5" xfId="29861" xr:uid="{A1F14F44-2CE8-4273-84E0-EF38DC8B0524}"/>
    <cellStyle name="Normal 3 7 24 2 2 2 2 2 6" xfId="29862" xr:uid="{8BA42C11-8BD9-445A-B0A7-85044A45954E}"/>
    <cellStyle name="Normal 3 7 24 2 2 2 2 2 6 2" xfId="29863" xr:uid="{1FD1D670-106B-4C93-850D-296AF4E75EF1}"/>
    <cellStyle name="Normal 3 7 24 2 2 2 2 2 7" xfId="29864" xr:uid="{D5D3816D-A99C-4BF1-BB54-726088F45E8B}"/>
    <cellStyle name="Normal 3 7 24 2 2 2 2 2 8" xfId="29865" xr:uid="{7AA29A3A-B9A0-43B0-AF25-84FC02664D4B}"/>
    <cellStyle name="Normal 3 7 24 2 2 2 2 2 9" xfId="29866" xr:uid="{7ACFD89A-EFC2-4045-8D5E-87CEE1611230}"/>
    <cellStyle name="Normal 3 7 24 2 2 2 2 3" xfId="29867" xr:uid="{0E32F17D-F3F0-4020-832A-6329035574BB}"/>
    <cellStyle name="Normal 3 7 24 2 2 2 2 3 2" xfId="29868" xr:uid="{7B5AB138-6BBF-4D9E-8204-DBF97B3D3490}"/>
    <cellStyle name="Normal 3 7 24 2 2 2 2 3 2 2" xfId="29869" xr:uid="{601BAF35-985A-485A-AF66-79732A1B7543}"/>
    <cellStyle name="Normal 3 7 24 2 2 2 2 3 2 2 2" xfId="29870" xr:uid="{A3A7F3EF-1ADA-41C2-AEFC-B5AFCB454437}"/>
    <cellStyle name="Normal 3 7 24 2 2 2 2 3 2 3" xfId="29871" xr:uid="{3BA030A2-4421-4540-8EC0-43B404F6ECB2}"/>
    <cellStyle name="Normal 3 7 24 2 2 2 2 3 2 4" xfId="29872" xr:uid="{59AB1C3F-F581-499D-BADB-5DE3F8E77370}"/>
    <cellStyle name="Normal 3 7 24 2 2 2 2 3 2 5" xfId="29873" xr:uid="{291354AA-0932-4729-826E-538CCE0C026B}"/>
    <cellStyle name="Normal 3 7 24 2 2 2 2 3 3" xfId="29874" xr:uid="{29BAEE59-985F-4564-9C82-C25033B6338C}"/>
    <cellStyle name="Normal 3 7 24 2 2 2 2 3 3 2" xfId="29875" xr:uid="{FB28C444-07C5-4DF1-8AB3-31700F68F629}"/>
    <cellStyle name="Normal 3 7 24 2 2 2 2 3 4" xfId="29876" xr:uid="{7CCBF641-2CD2-4C86-B8D9-590EEFB34734}"/>
    <cellStyle name="Normal 3 7 24 2 2 2 2 3 5" xfId="29877" xr:uid="{48FA5F43-239B-45C8-8FE1-5B9C00B45FB8}"/>
    <cellStyle name="Normal 3 7 24 2 2 2 2 4" xfId="29878" xr:uid="{6B53F2DF-92CF-4AF0-B6B9-C09F8F0848E4}"/>
    <cellStyle name="Normal 3 7 24 2 2 2 2 5" xfId="29879" xr:uid="{7CAFB946-556A-489B-8516-7F3F5EE335ED}"/>
    <cellStyle name="Normal 3 7 24 2 2 2 2 6" xfId="29880" xr:uid="{14347151-3592-4613-86D1-2243D25A36DA}"/>
    <cellStyle name="Normal 3 7 24 2 2 2 2 6 2" xfId="29881" xr:uid="{4E72FE31-1B4A-4E23-A778-4B8E8363F473}"/>
    <cellStyle name="Normal 3 7 24 2 2 2 2 7" xfId="29882" xr:uid="{2FF8116A-518C-44EE-B799-175F5151F051}"/>
    <cellStyle name="Normal 3 7 24 2 2 2 2 8" xfId="29883" xr:uid="{41A35059-39CE-46A8-BA4B-8DC1AC02A89D}"/>
    <cellStyle name="Normal 3 7 24 2 2 2 2 9" xfId="29884" xr:uid="{E64655C6-20CB-4216-BF17-3057CF45F68B}"/>
    <cellStyle name="Normal 3 7 24 2 2 2 3" xfId="29885" xr:uid="{2B894D4E-F826-4DC1-9F33-5584C4629B2F}"/>
    <cellStyle name="Normal 3 7 24 2 2 2 3 2" xfId="29886" xr:uid="{A4ABB3F0-6E6A-4FC5-B7D2-A91F79D46601}"/>
    <cellStyle name="Normal 3 7 24 2 2 2 3 3" xfId="29887" xr:uid="{E394191F-67CA-4F0C-9525-C40BA4660DE6}"/>
    <cellStyle name="Normal 3 7 24 2 2 2 4" xfId="29888" xr:uid="{D00CDA48-2BD3-4494-9549-D726D382E12C}"/>
    <cellStyle name="Normal 3 7 24 2 2 2 4 2" xfId="29889" xr:uid="{0E253D11-3C48-4827-A8D1-A4565D3ED5AD}"/>
    <cellStyle name="Normal 3 7 24 2 2 2 4 3" xfId="29890" xr:uid="{CC716C0D-F1C1-422E-8471-44B96E63135E}"/>
    <cellStyle name="Normal 3 7 24 2 2 2 5" xfId="29891" xr:uid="{D3F3F6E2-D1B0-43AB-82AC-479BCA79C50A}"/>
    <cellStyle name="Normal 3 7 24 2 2 2 5 2" xfId="29892" xr:uid="{2AE9A436-8C46-44DD-A8A1-20067705BDEF}"/>
    <cellStyle name="Normal 3 7 24 2 2 2 5 3" xfId="29893" xr:uid="{0D7D9499-F9AA-4FFD-962F-87B4E6D30B1C}"/>
    <cellStyle name="Normal 3 7 24 2 2 2 6" xfId="29894" xr:uid="{24E90D05-C4CB-4095-B368-5AA58A4084C4}"/>
    <cellStyle name="Normal 3 7 24 2 2 2 6 2" xfId="29895" xr:uid="{DF8E6770-3CA2-43DD-90CA-E2AAAB7D5AA8}"/>
    <cellStyle name="Normal 3 7 24 2 2 2 6 3" xfId="29896" xr:uid="{B4909D64-C94E-4035-A31E-B4C5B7E74BF6}"/>
    <cellStyle name="Normal 3 7 24 2 2 2 7" xfId="29897" xr:uid="{2319126D-1983-4B3A-9506-DBC6B573F25E}"/>
    <cellStyle name="Normal 3 7 24 2 2 2 7 2" xfId="29898" xr:uid="{A886AE5E-5782-41D7-8716-295FE9DDD860}"/>
    <cellStyle name="Normal 3 7 24 2 2 2 7 3" xfId="29899" xr:uid="{3625AA50-BE9F-42AE-A107-FD82FFE8EF3F}"/>
    <cellStyle name="Normal 3 7 24 2 2 2 8" xfId="29900" xr:uid="{A89E8845-3C0B-46B2-B3AE-9EC2BFA0471C}"/>
    <cellStyle name="Normal 3 7 24 2 2 2 8 2" xfId="29901" xr:uid="{C8B63C43-1A4C-42E5-A9D4-EDB4D17ADCD9}"/>
    <cellStyle name="Normal 3 7 24 2 2 2 8 2 2" xfId="29902" xr:uid="{D0AFC5FB-BD34-4274-9796-E3299486C180}"/>
    <cellStyle name="Normal 3 7 24 2 2 2 8 2 2 2" xfId="29903" xr:uid="{21B2E206-2FCD-4035-973C-A1FE2A44D99B}"/>
    <cellStyle name="Normal 3 7 24 2 2 2 8 2 3" xfId="29904" xr:uid="{33D9FB29-5043-4489-B2DC-BE6373FC32CB}"/>
    <cellStyle name="Normal 3 7 24 2 2 2 8 2 4" xfId="29905" xr:uid="{5BF6A36A-22AF-4829-9954-1E6FA8E1B74A}"/>
    <cellStyle name="Normal 3 7 24 2 2 2 8 2 5" xfId="29906" xr:uid="{CD11650E-2313-41D9-94A2-4C5CE3F4FD4F}"/>
    <cellStyle name="Normal 3 7 24 2 2 2 8 3" xfId="29907" xr:uid="{49676D77-C804-483E-BB8C-9B779A47DD9B}"/>
    <cellStyle name="Normal 3 7 24 2 2 2 8 3 2" xfId="29908" xr:uid="{2EFA6A5F-73E7-4DBF-9C5F-3A9B66D0E31E}"/>
    <cellStyle name="Normal 3 7 24 2 2 2 8 4" xfId="29909" xr:uid="{3369B357-C687-48D0-A717-309DB092A962}"/>
    <cellStyle name="Normal 3 7 24 2 2 2 8 5" xfId="29910" xr:uid="{FBCEE773-91BC-402A-83C1-0FFACB05A00A}"/>
    <cellStyle name="Normal 3 7 24 2 2 2 9" xfId="29911" xr:uid="{715B1F81-D963-472D-B428-167805E41DEB}"/>
    <cellStyle name="Normal 3 7 24 2 2 3" xfId="29912" xr:uid="{B2EA70A7-2161-4040-B246-0C5215951920}"/>
    <cellStyle name="Normal 3 7 24 2 2 3 2" xfId="29913" xr:uid="{8BB9356C-F727-4E28-B3F1-B4ECAC1426C9}"/>
    <cellStyle name="Normal 3 7 24 2 2 3 3" xfId="29914" xr:uid="{28D12250-7528-46DF-A370-AC249C24659E}"/>
    <cellStyle name="Normal 3 7 24 2 2 4" xfId="29915" xr:uid="{A5EF85C1-CFC1-45EA-9375-CDB7BDB41F7D}"/>
    <cellStyle name="Normal 3 7 24 2 2 4 2" xfId="29916" xr:uid="{32A2BFA7-A8C0-4931-B45A-3B5DC504FC72}"/>
    <cellStyle name="Normal 3 7 24 2 2 4 2 2" xfId="29917" xr:uid="{3AB66B0A-D942-4924-B782-1D50E90F7F91}"/>
    <cellStyle name="Normal 3 7 24 2 2 4 2 2 2" xfId="29918" xr:uid="{D2041972-BC1D-44C6-A186-7A43BF0304CF}"/>
    <cellStyle name="Normal 3 7 24 2 2 4 2 2 2 2" xfId="29919" xr:uid="{60F21801-2AE2-41BB-8D47-91AFED5706D3}"/>
    <cellStyle name="Normal 3 7 24 2 2 4 2 2 2 2 2" xfId="29920" xr:uid="{4C95C2C8-D355-4FEA-BDF5-6548211A6383}"/>
    <cellStyle name="Normal 3 7 24 2 2 4 2 2 2 3" xfId="29921" xr:uid="{DBFFA0B6-57D4-4D66-AA1A-6AD76D88F075}"/>
    <cellStyle name="Normal 3 7 24 2 2 4 2 2 2 4" xfId="29922" xr:uid="{1BE50093-DE27-4B86-97B0-A8960EBDE0DC}"/>
    <cellStyle name="Normal 3 7 24 2 2 4 2 2 2 5" xfId="29923" xr:uid="{1348F995-56A6-43B8-9132-E20649DD9483}"/>
    <cellStyle name="Normal 3 7 24 2 2 4 2 2 3" xfId="29924" xr:uid="{1449EEE9-6C98-47DF-B10F-2A8FDA133CC7}"/>
    <cellStyle name="Normal 3 7 24 2 2 4 2 2 3 2" xfId="29925" xr:uid="{6995F71A-A5AF-47D0-8AA5-51C038F247E4}"/>
    <cellStyle name="Normal 3 7 24 2 2 4 2 2 4" xfId="29926" xr:uid="{B6AAD4B7-C162-4A86-89D4-6E8D6F1265ED}"/>
    <cellStyle name="Normal 3 7 24 2 2 4 2 2 5" xfId="29927" xr:uid="{25A364A7-C33B-4C95-B039-A96210F6E8C7}"/>
    <cellStyle name="Normal 3 7 24 2 2 4 2 3" xfId="29928" xr:uid="{FE2647DE-FE36-4441-8BFA-0EBF93444C14}"/>
    <cellStyle name="Normal 3 7 24 2 2 4 2 4" xfId="29929" xr:uid="{C1173254-5144-43E1-92EC-ADE95B4333B0}"/>
    <cellStyle name="Normal 3 7 24 2 2 4 2 5" xfId="29930" xr:uid="{8FB322E0-88F3-4F5C-A501-8719EA889B4D}"/>
    <cellStyle name="Normal 3 7 24 2 2 4 2 6" xfId="29931" xr:uid="{96E202B2-E211-49F4-B44C-70BC7397C764}"/>
    <cellStyle name="Normal 3 7 24 2 2 4 2 6 2" xfId="29932" xr:uid="{9C38E1B4-E688-4448-99B7-1C9DF239850F}"/>
    <cellStyle name="Normal 3 7 24 2 2 4 2 7" xfId="29933" xr:uid="{7D05096B-DA65-41DB-A5F3-F35E036B2A8F}"/>
    <cellStyle name="Normal 3 7 24 2 2 4 2 8" xfId="29934" xr:uid="{060E4FEA-0646-47FC-819A-F34A7A0B155D}"/>
    <cellStyle name="Normal 3 7 24 2 2 4 2 9" xfId="29935" xr:uid="{04C7884C-CE7B-4E63-90A7-FB8F13F69F23}"/>
    <cellStyle name="Normal 3 7 24 2 2 4 3" xfId="29936" xr:uid="{2D032564-025E-4BAE-A629-D1FC7B332FF3}"/>
    <cellStyle name="Normal 3 7 24 2 2 4 3 2" xfId="29937" xr:uid="{1233F8B2-3E94-4E48-9D4F-AADDA6BFE75E}"/>
    <cellStyle name="Normal 3 7 24 2 2 4 3 2 2" xfId="29938" xr:uid="{6064BC02-9591-4D5D-B813-4B6BF113B979}"/>
    <cellStyle name="Normal 3 7 24 2 2 4 3 2 2 2" xfId="29939" xr:uid="{45096B59-FC52-406F-9A1B-7D3C8EEE2D70}"/>
    <cellStyle name="Normal 3 7 24 2 2 4 3 2 3" xfId="29940" xr:uid="{F49C7364-0943-400E-8D42-C4BC63CE871C}"/>
    <cellStyle name="Normal 3 7 24 2 2 4 3 2 4" xfId="29941" xr:uid="{854466B3-5815-41E6-8BD6-6EF8642210F5}"/>
    <cellStyle name="Normal 3 7 24 2 2 4 3 2 5" xfId="29942" xr:uid="{50B59AE6-19A3-404B-AECE-C5412A20C274}"/>
    <cellStyle name="Normal 3 7 24 2 2 4 3 3" xfId="29943" xr:uid="{53D13A70-7AA6-4A10-9453-B13FFE379E92}"/>
    <cellStyle name="Normal 3 7 24 2 2 4 3 3 2" xfId="29944" xr:uid="{3BC1F7DC-573B-4E8C-9106-9E903B2E06E7}"/>
    <cellStyle name="Normal 3 7 24 2 2 4 3 4" xfId="29945" xr:uid="{4BDC5267-13FB-46BE-9103-6897065834A6}"/>
    <cellStyle name="Normal 3 7 24 2 2 4 3 5" xfId="29946" xr:uid="{FF07BB63-DD36-496E-8FFF-1D1963AC3282}"/>
    <cellStyle name="Normal 3 7 24 2 2 4 4" xfId="29947" xr:uid="{188272E7-4402-47E0-9961-C29F1519A161}"/>
    <cellStyle name="Normal 3 7 24 2 2 4 5" xfId="29948" xr:uid="{8FEEACCF-A03C-4F62-9AD8-67344E5A1C7A}"/>
    <cellStyle name="Normal 3 7 24 2 2 4 6" xfId="29949" xr:uid="{CCBE4D7C-660F-4E11-B663-4C8CDE136AE6}"/>
    <cellStyle name="Normal 3 7 24 2 2 4 6 2" xfId="29950" xr:uid="{8344D0D6-C7BD-4C2A-97C4-FFF33ECE6452}"/>
    <cellStyle name="Normal 3 7 24 2 2 4 7" xfId="29951" xr:uid="{F9E1ADD6-B775-4EF6-AE1E-0CD020B0661B}"/>
    <cellStyle name="Normal 3 7 24 2 2 4 8" xfId="29952" xr:uid="{AC697097-93A4-4A5B-BC03-111D6821A4A4}"/>
    <cellStyle name="Normal 3 7 24 2 2 4 9" xfId="29953" xr:uid="{86E81583-C699-4C80-BC1A-9074FC4EB797}"/>
    <cellStyle name="Normal 3 7 24 2 2 5" xfId="29954" xr:uid="{BC94DF1C-466F-4425-B27E-B766B73495F3}"/>
    <cellStyle name="Normal 3 7 24 2 2 6" xfId="29955" xr:uid="{89A9E2A9-76F2-4AC0-B4FE-33B6864FA337}"/>
    <cellStyle name="Normal 3 7 24 2 2 7" xfId="29956" xr:uid="{A3D4F2B0-E2D6-4D28-B247-C8B78F7757FB}"/>
    <cellStyle name="Normal 3 7 24 2 2 8" xfId="29957" xr:uid="{CEB5A313-68DE-415D-BBCA-96966D56A3E0}"/>
    <cellStyle name="Normal 3 7 24 2 2 9" xfId="29958" xr:uid="{3B449DC8-8E7F-4781-86FA-DE8B99F15903}"/>
    <cellStyle name="Normal 3 7 24 2 2 9 2" xfId="29959" xr:uid="{6ECEB0F9-F4DF-4075-BE0D-033136D90076}"/>
    <cellStyle name="Normal 3 7 24 2 2 9 2 2" xfId="29960" xr:uid="{D9E4D225-AD55-4378-8575-C94DD440C8DF}"/>
    <cellStyle name="Normal 3 7 24 2 2 9 2 2 2" xfId="29961" xr:uid="{F5DC54EC-8820-486F-8205-6065E9C897D3}"/>
    <cellStyle name="Normal 3 7 24 2 2 9 2 3" xfId="29962" xr:uid="{4F1D77D3-BB99-4335-8AFC-50EF68DD2C0E}"/>
    <cellStyle name="Normal 3 7 24 2 2 9 2 4" xfId="29963" xr:uid="{34C49E2E-0B39-4FCD-ADA8-37998632D6C3}"/>
    <cellStyle name="Normal 3 7 24 2 2 9 2 5" xfId="29964" xr:uid="{EFF62C6C-0B6B-40E1-89C7-1BD543A39A78}"/>
    <cellStyle name="Normal 3 7 24 2 2 9 3" xfId="29965" xr:uid="{9E9EFE84-114F-44B8-8DE8-31497F751740}"/>
    <cellStyle name="Normal 3 7 24 2 2 9 3 2" xfId="29966" xr:uid="{BA3E80D7-D55B-4AD4-8ED5-B2FDFD562CA9}"/>
    <cellStyle name="Normal 3 7 24 2 2 9 4" xfId="29967" xr:uid="{73E7049D-AA92-4034-91C5-1147F9B1D0B2}"/>
    <cellStyle name="Normal 3 7 24 2 2 9 5" xfId="29968" xr:uid="{C7C6F44A-F94B-4FE9-A2C5-C1B0152AD3F0}"/>
    <cellStyle name="Normal 3 7 24 2 3" xfId="29969" xr:uid="{1AD2C55D-1E51-462F-A816-C54A4BD1AB38}"/>
    <cellStyle name="Normal 3 7 24 2 3 10" xfId="29970" xr:uid="{39F3DF62-FF4D-4704-9B43-9F292B04A182}"/>
    <cellStyle name="Normal 3 7 24 2 3 11" xfId="29971" xr:uid="{38B1D5FF-51A7-4289-9B8D-38DD543EA524}"/>
    <cellStyle name="Normal 3 7 24 2 3 12" xfId="29972" xr:uid="{E5A2C1A2-F293-4B93-BCAB-D08D506DD4C2}"/>
    <cellStyle name="Normal 3 7 24 2 3 12 2" xfId="29973" xr:uid="{18F066BD-5B61-4A53-A08A-41A71EB4B152}"/>
    <cellStyle name="Normal 3 7 24 2 3 13" xfId="29974" xr:uid="{D9CEA8AA-A5DF-48D4-BC16-65752B8C9607}"/>
    <cellStyle name="Normal 3 7 24 2 3 14" xfId="29975" xr:uid="{902E61CC-F26F-485C-8B1C-3AA2B9DD20FF}"/>
    <cellStyle name="Normal 3 7 24 2 3 15" xfId="29976" xr:uid="{A041495C-6CB9-438A-AE9F-8E8D6546B22F}"/>
    <cellStyle name="Normal 3 7 24 2 3 2" xfId="29977" xr:uid="{E0DF9023-6BE3-4875-834D-7BC0D553E9AE}"/>
    <cellStyle name="Normal 3 7 24 2 3 2 2" xfId="29978" xr:uid="{CF3490AF-EB55-4F6E-AFEA-8099681C5A44}"/>
    <cellStyle name="Normal 3 7 24 2 3 2 2 2" xfId="29979" xr:uid="{884C73A2-5200-417C-8AA9-DDD23C790242}"/>
    <cellStyle name="Normal 3 7 24 2 3 2 2 2 2" xfId="29980" xr:uid="{B1B99359-8388-41FD-87DC-E625B7BA5DFD}"/>
    <cellStyle name="Normal 3 7 24 2 3 2 2 2 2 2" xfId="29981" xr:uid="{0A1DBDCA-3EE0-4B35-853E-1E6A73D5892A}"/>
    <cellStyle name="Normal 3 7 24 2 3 2 2 2 2 2 2" xfId="29982" xr:uid="{14FF2A28-9368-4E64-AAB4-78F416B1FB4E}"/>
    <cellStyle name="Normal 3 7 24 2 3 2 2 2 2 3" xfId="29983" xr:uid="{4FC59818-AFC9-4E06-9D71-A6495C5A18B4}"/>
    <cellStyle name="Normal 3 7 24 2 3 2 2 2 2 4" xfId="29984" xr:uid="{68741E78-B44D-4F68-A353-63C0E022E766}"/>
    <cellStyle name="Normal 3 7 24 2 3 2 2 2 2 5" xfId="29985" xr:uid="{60E45D5E-2C38-4976-B23E-756410F8E5A5}"/>
    <cellStyle name="Normal 3 7 24 2 3 2 2 2 3" xfId="29986" xr:uid="{05822121-4A94-49C5-A161-A4B74E281A53}"/>
    <cellStyle name="Normal 3 7 24 2 3 2 2 2 3 2" xfId="29987" xr:uid="{2170CC1F-3F53-486C-B7C8-5CB225B9AB9C}"/>
    <cellStyle name="Normal 3 7 24 2 3 2 2 2 4" xfId="29988" xr:uid="{2F666D10-C564-43CF-9BA5-CC3CCC34EFEA}"/>
    <cellStyle name="Normal 3 7 24 2 3 2 2 2 5" xfId="29989" xr:uid="{E674611D-D85E-4A8D-9D8C-603DF96337A3}"/>
    <cellStyle name="Normal 3 7 24 2 3 2 2 3" xfId="29990" xr:uid="{941B7666-C9E8-498D-AC8A-8F93B4A75CCB}"/>
    <cellStyle name="Normal 3 7 24 2 3 2 2 4" xfId="29991" xr:uid="{9E1AF79A-B441-476B-A49F-7D1F97D1954D}"/>
    <cellStyle name="Normal 3 7 24 2 3 2 2 5" xfId="29992" xr:uid="{274485C1-E303-4B10-B266-980AB66C176B}"/>
    <cellStyle name="Normal 3 7 24 2 3 2 2 6" xfId="29993" xr:uid="{C5E8BDC9-B4E8-4E1E-890A-8EE5D06E094C}"/>
    <cellStyle name="Normal 3 7 24 2 3 2 2 6 2" xfId="29994" xr:uid="{9058889E-13FE-40C8-BC3B-6A3C20D21CCF}"/>
    <cellStyle name="Normal 3 7 24 2 3 2 2 7" xfId="29995" xr:uid="{6475B779-9F4B-47A9-93F2-D5A9B6B25099}"/>
    <cellStyle name="Normal 3 7 24 2 3 2 2 8" xfId="29996" xr:uid="{71D5A709-1047-4342-9D5F-6588907DFD42}"/>
    <cellStyle name="Normal 3 7 24 2 3 2 2 9" xfId="29997" xr:uid="{9D44A260-53DA-4015-A6A7-50E38C9AF099}"/>
    <cellStyle name="Normal 3 7 24 2 3 2 3" xfId="29998" xr:uid="{1BB00325-1FAC-45FE-B73A-D37AC210636E}"/>
    <cellStyle name="Normal 3 7 24 2 3 2 3 2" xfId="29999" xr:uid="{CCF4682F-7336-40E0-95FA-F5FBB17A5DF4}"/>
    <cellStyle name="Normal 3 7 24 2 3 2 3 2 2" xfId="30000" xr:uid="{A3BBCD37-FA9B-430B-A0E5-7273AE95630D}"/>
    <cellStyle name="Normal 3 7 24 2 3 2 3 2 2 2" xfId="30001" xr:uid="{1C63D5F6-5A9B-4910-8664-BDDF365BE4E1}"/>
    <cellStyle name="Normal 3 7 24 2 3 2 3 2 3" xfId="30002" xr:uid="{DA41B273-FB0D-4DEC-A0CE-BDF2D0F32B71}"/>
    <cellStyle name="Normal 3 7 24 2 3 2 3 2 4" xfId="30003" xr:uid="{DE82ABEB-F96B-40D7-979D-A37E4F6A3F3F}"/>
    <cellStyle name="Normal 3 7 24 2 3 2 3 2 5" xfId="30004" xr:uid="{8D313A83-0FE8-4318-A275-0D40776D690C}"/>
    <cellStyle name="Normal 3 7 24 2 3 2 3 3" xfId="30005" xr:uid="{3133EAF9-662C-4092-A156-29EDDAE85DF2}"/>
    <cellStyle name="Normal 3 7 24 2 3 2 3 3 2" xfId="30006" xr:uid="{D7E61528-E951-4668-A995-3531E0A49623}"/>
    <cellStyle name="Normal 3 7 24 2 3 2 3 4" xfId="30007" xr:uid="{5A7FFF38-0651-4487-9E54-80D24DC1A7EF}"/>
    <cellStyle name="Normal 3 7 24 2 3 2 3 5" xfId="30008" xr:uid="{5B4CDD8B-E3DD-46C7-BEFB-26FFFC49E7B7}"/>
    <cellStyle name="Normal 3 7 24 2 3 2 4" xfId="30009" xr:uid="{D06AED6F-D034-44E1-9F71-B5EB6C65AB5E}"/>
    <cellStyle name="Normal 3 7 24 2 3 2 5" xfId="30010" xr:uid="{0843E98D-DC20-471D-9BD8-D21D215D4683}"/>
    <cellStyle name="Normal 3 7 24 2 3 2 6" xfId="30011" xr:uid="{376C393B-1811-4037-827D-4BDD1EC186B0}"/>
    <cellStyle name="Normal 3 7 24 2 3 2 6 2" xfId="30012" xr:uid="{653121A6-AFC9-471E-84AF-C66AEE59E4BF}"/>
    <cellStyle name="Normal 3 7 24 2 3 2 7" xfId="30013" xr:uid="{D8644C33-E192-494E-A530-FD7FA2B304C1}"/>
    <cellStyle name="Normal 3 7 24 2 3 2 8" xfId="30014" xr:uid="{19A75DA1-3892-4BC0-B4A0-8FF195953785}"/>
    <cellStyle name="Normal 3 7 24 2 3 2 9" xfId="30015" xr:uid="{71682074-406A-42D6-A847-56ECE3D58345}"/>
    <cellStyle name="Normal 3 7 24 2 3 3" xfId="30016" xr:uid="{68C3C603-9D6D-418B-8CBC-1F3B650A7076}"/>
    <cellStyle name="Normal 3 7 24 2 3 4" xfId="30017" xr:uid="{8B3AD139-10E4-4FE2-B591-7F0EB9059176}"/>
    <cellStyle name="Normal 3 7 24 2 3 5" xfId="30018" xr:uid="{D36CE66F-951C-4CBA-97B5-41190790BBB4}"/>
    <cellStyle name="Normal 3 7 24 2 3 6" xfId="30019" xr:uid="{A20746E5-9872-4D1B-BDD6-97EC3913D1F3}"/>
    <cellStyle name="Normal 3 7 24 2 3 7" xfId="30020" xr:uid="{7E7067AA-BC45-4479-8122-92FD77544644}"/>
    <cellStyle name="Normal 3 7 24 2 3 8" xfId="30021" xr:uid="{5C7C9E05-1242-4085-B340-0314EDBDE7E3}"/>
    <cellStyle name="Normal 3 7 24 2 3 8 2" xfId="30022" xr:uid="{2E3C7EB1-CB2E-4F28-AA5A-3217D5EE6EBA}"/>
    <cellStyle name="Normal 3 7 24 2 3 8 2 2" xfId="30023" xr:uid="{57E7FC2A-3006-42F7-AC2F-C031FB0A5579}"/>
    <cellStyle name="Normal 3 7 24 2 3 8 2 2 2" xfId="30024" xr:uid="{FFA3DF0E-4A35-4946-BF03-9543BD8CF5E7}"/>
    <cellStyle name="Normal 3 7 24 2 3 8 2 3" xfId="30025" xr:uid="{796977BD-31F8-4865-99E9-FA874F26C3E4}"/>
    <cellStyle name="Normal 3 7 24 2 3 8 2 4" xfId="30026" xr:uid="{04ECB6BE-C06C-48FC-AB35-CA692DB5F1D9}"/>
    <cellStyle name="Normal 3 7 24 2 3 8 2 5" xfId="30027" xr:uid="{4A43CAA2-D057-499C-BD72-7FD306DDAB84}"/>
    <cellStyle name="Normal 3 7 24 2 3 8 3" xfId="30028" xr:uid="{22A26030-6DC4-4591-AF49-6934E9F2F25B}"/>
    <cellStyle name="Normal 3 7 24 2 3 8 3 2" xfId="30029" xr:uid="{9C7B88F7-8608-4A37-B0C1-3EBF0BE7F7A2}"/>
    <cellStyle name="Normal 3 7 24 2 3 8 4" xfId="30030" xr:uid="{B0EE6DE1-1488-47F2-BF43-DCB855E5DD07}"/>
    <cellStyle name="Normal 3 7 24 2 3 8 5" xfId="30031" xr:uid="{E535063A-CDCC-4C6C-B638-56F0E99CF58F}"/>
    <cellStyle name="Normal 3 7 24 2 3 9" xfId="30032" xr:uid="{CB8B29AA-EBC7-4C89-A166-E0AF06510AF5}"/>
    <cellStyle name="Normal 3 7 24 2 4" xfId="30033" xr:uid="{A0039B58-575B-4291-8BD0-9B06E6672FBE}"/>
    <cellStyle name="Normal 3 7 24 2 4 2" xfId="30034" xr:uid="{A96F7F15-9A6E-4C49-8B80-AC964A89C853}"/>
    <cellStyle name="Normal 3 7 24 2 4 2 2" xfId="30035" xr:uid="{537D378D-6BE4-414A-BB23-DD6B4774EA84}"/>
    <cellStyle name="Normal 3 7 24 2 4 2 2 2" xfId="30036" xr:uid="{56F1FDC2-AB49-4556-A972-F77536876139}"/>
    <cellStyle name="Normal 3 7 24 2 4 2 2 2 2" xfId="30037" xr:uid="{27B0DD93-A021-46C1-A1D2-67D5126C9C5F}"/>
    <cellStyle name="Normal 3 7 24 2 4 2 2 2 2 2" xfId="30038" xr:uid="{E331AC7A-DEEF-417A-859B-CA281FAF0914}"/>
    <cellStyle name="Normal 3 7 24 2 4 2 2 2 3" xfId="30039" xr:uid="{2677EFD8-44D5-43E5-958D-3A1EC7546E16}"/>
    <cellStyle name="Normal 3 7 24 2 4 2 2 2 4" xfId="30040" xr:uid="{A28C10AB-7AB7-4EC9-B119-CB7C1F09DA43}"/>
    <cellStyle name="Normal 3 7 24 2 4 2 2 2 5" xfId="30041" xr:uid="{FC8DF1DF-BF40-4F28-80C4-404253E81A9E}"/>
    <cellStyle name="Normal 3 7 24 2 4 2 2 3" xfId="30042" xr:uid="{FBADC5CF-643F-4218-BFFA-D6188682CD93}"/>
    <cellStyle name="Normal 3 7 24 2 4 2 2 3 2" xfId="30043" xr:uid="{52720EAB-6B9B-461D-8AEC-095FD38879D4}"/>
    <cellStyle name="Normal 3 7 24 2 4 2 2 4" xfId="30044" xr:uid="{12158AFD-40C7-4921-9FEC-16F9AE7289A7}"/>
    <cellStyle name="Normal 3 7 24 2 4 2 2 5" xfId="30045" xr:uid="{A0797CC7-F896-4E43-9A2C-58372CCE56C0}"/>
    <cellStyle name="Normal 3 7 24 2 4 2 3" xfId="30046" xr:uid="{09A50AC5-F7DE-4D6C-85FF-0CB9E1C38FE1}"/>
    <cellStyle name="Normal 3 7 24 2 4 2 4" xfId="30047" xr:uid="{E4935C93-585A-45EA-8FA5-8851AC4215C7}"/>
    <cellStyle name="Normal 3 7 24 2 4 2 5" xfId="30048" xr:uid="{5254B891-9FEC-4CE7-9176-4ECCC3B1A984}"/>
    <cellStyle name="Normal 3 7 24 2 4 2 6" xfId="30049" xr:uid="{64236891-E19F-4EC9-B700-533486ACCF15}"/>
    <cellStyle name="Normal 3 7 24 2 4 2 6 2" xfId="30050" xr:uid="{A78C46F2-ACD2-4119-B245-517894540F9B}"/>
    <cellStyle name="Normal 3 7 24 2 4 2 7" xfId="30051" xr:uid="{0A644D3B-3AB5-47DB-B6E8-6FA148B5AD89}"/>
    <cellStyle name="Normal 3 7 24 2 4 2 8" xfId="30052" xr:uid="{AABC6918-01CA-4338-A8AB-30E900BB6594}"/>
    <cellStyle name="Normal 3 7 24 2 4 2 9" xfId="30053" xr:uid="{85898CA0-B8D1-4E7A-8EC3-BF18584F7238}"/>
    <cellStyle name="Normal 3 7 24 2 4 3" xfId="30054" xr:uid="{9A740945-3DDC-4989-86AC-F220BE8541EC}"/>
    <cellStyle name="Normal 3 7 24 2 4 3 2" xfId="30055" xr:uid="{ADB536AA-4100-4CA5-9D73-B842A132FDD9}"/>
    <cellStyle name="Normal 3 7 24 2 4 3 2 2" xfId="30056" xr:uid="{9337863D-AE89-4684-B307-0370046AD47B}"/>
    <cellStyle name="Normal 3 7 24 2 4 3 2 2 2" xfId="30057" xr:uid="{195B4BDD-AA90-453E-B0C8-0D405DEB2C3A}"/>
    <cellStyle name="Normal 3 7 24 2 4 3 2 3" xfId="30058" xr:uid="{D703FED1-BABB-4B99-B4A1-396C34684499}"/>
    <cellStyle name="Normal 3 7 24 2 4 3 2 4" xfId="30059" xr:uid="{5E81378E-2C10-4830-B07A-2B9450FDDAFE}"/>
    <cellStyle name="Normal 3 7 24 2 4 3 2 5" xfId="30060" xr:uid="{11C81798-B445-42D1-B2F3-62B8CDB5C78C}"/>
    <cellStyle name="Normal 3 7 24 2 4 3 3" xfId="30061" xr:uid="{933562C9-4D2D-40E1-8B00-E0202B3E2B0D}"/>
    <cellStyle name="Normal 3 7 24 2 4 3 3 2" xfId="30062" xr:uid="{2BC68957-7751-466A-9162-FBD27CD3C55F}"/>
    <cellStyle name="Normal 3 7 24 2 4 3 4" xfId="30063" xr:uid="{542053D1-8E6A-4202-AAAB-D46AF5937180}"/>
    <cellStyle name="Normal 3 7 24 2 4 3 5" xfId="30064" xr:uid="{A9B1FDB0-B403-47C1-B89E-25882247E1D3}"/>
    <cellStyle name="Normal 3 7 24 2 4 4" xfId="30065" xr:uid="{BDA56C4B-1E0E-4E18-A1E1-FD07DF7A54B6}"/>
    <cellStyle name="Normal 3 7 24 2 4 5" xfId="30066" xr:uid="{A6F60D73-3A28-4C54-9DB3-167F1A2834A0}"/>
    <cellStyle name="Normal 3 7 24 2 4 6" xfId="30067" xr:uid="{19614AD5-00F1-4123-AE56-BB84E6F74F0F}"/>
    <cellStyle name="Normal 3 7 24 2 4 6 2" xfId="30068" xr:uid="{2275BDB0-AE22-44B3-B9F5-9000CAE6D891}"/>
    <cellStyle name="Normal 3 7 24 2 4 7" xfId="30069" xr:uid="{B552232D-9D80-4016-AF61-0122A9556B3D}"/>
    <cellStyle name="Normal 3 7 24 2 4 8" xfId="30070" xr:uid="{B0BAFFBA-3ECB-4A54-A21A-6908D9C209F2}"/>
    <cellStyle name="Normal 3 7 24 2 4 9" xfId="30071" xr:uid="{8985BC1F-06B6-4790-B9CA-C6D5029CBB85}"/>
    <cellStyle name="Normal 3 7 24 2 5" xfId="30072" xr:uid="{9486F671-15A9-482B-B8C1-B7318765B463}"/>
    <cellStyle name="Normal 3 7 24 2 5 2" xfId="30073" xr:uid="{2E004BCE-AB59-47E9-AA1B-1D99A3EFC219}"/>
    <cellStyle name="Normal 3 7 24 2 5 3" xfId="30074" xr:uid="{9A43ADFA-8A32-4C94-A1BF-470509C648F8}"/>
    <cellStyle name="Normal 3 7 24 2 6" xfId="30075" xr:uid="{FEB8D355-7F88-4144-87F7-BED2BB8EA342}"/>
    <cellStyle name="Normal 3 7 24 2 6 2" xfId="30076" xr:uid="{EB458A1A-985D-49D3-B8C6-FE255B9A2CA0}"/>
    <cellStyle name="Normal 3 7 24 2 6 3" xfId="30077" xr:uid="{CD435014-E362-4F5A-894E-01A6045FFC31}"/>
    <cellStyle name="Normal 3 7 24 2 7" xfId="30078" xr:uid="{59885E61-D949-456B-80B0-1A95A4C85FD5}"/>
    <cellStyle name="Normal 3 7 24 2 7 2" xfId="30079" xr:uid="{0BECF0D6-1DE4-4015-9FCF-6FC281754719}"/>
    <cellStyle name="Normal 3 7 24 2 7 3" xfId="30080" xr:uid="{80EBC201-E41C-478F-B579-168D14210171}"/>
    <cellStyle name="Normal 3 7 24 2 8" xfId="30081" xr:uid="{64B984DF-D18A-49F1-95E8-E24C1C34EEE1}"/>
    <cellStyle name="Normal 3 7 24 2 8 2" xfId="30082" xr:uid="{AEB76367-F4F8-45AE-8CE8-9935FDDB892A}"/>
    <cellStyle name="Normal 3 7 24 2 8 3" xfId="30083" xr:uid="{1E9919A7-2CDA-4CF5-9E49-D07860C7950B}"/>
    <cellStyle name="Normal 3 7 24 2 9" xfId="30084" xr:uid="{83F02386-7775-4928-AB98-B92C8AA1C6BF}"/>
    <cellStyle name="Normal 3 7 24 2 9 2" xfId="30085" xr:uid="{6829927E-B15B-418C-8E4D-6B8E956DDD5D}"/>
    <cellStyle name="Normal 3 7 24 2 9 2 2" xfId="30086" xr:uid="{7B05FC2E-80DC-4DBD-B648-1ABE7F4F7D75}"/>
    <cellStyle name="Normal 3 7 24 2 9 2 2 2" xfId="30087" xr:uid="{A51758C4-5848-4FBE-82BB-0B2265197691}"/>
    <cellStyle name="Normal 3 7 24 2 9 2 3" xfId="30088" xr:uid="{AB563D98-93B1-4AC2-BE1A-9C3B3BB037C8}"/>
    <cellStyle name="Normal 3 7 24 2 9 2 4" xfId="30089" xr:uid="{5D3BBD32-D68A-425C-8BE0-9DEDC947D0A9}"/>
    <cellStyle name="Normal 3 7 24 2 9 2 5" xfId="30090" xr:uid="{312DB3AA-B28E-490F-86B4-8AB7E7C81CAC}"/>
    <cellStyle name="Normal 3 7 24 2 9 3" xfId="30091" xr:uid="{50B897ED-8EEA-4273-A4AE-9BEA920034C7}"/>
    <cellStyle name="Normal 3 7 24 2 9 3 2" xfId="30092" xr:uid="{975FDB45-72F6-4B54-A99B-3BF157E0BA8F}"/>
    <cellStyle name="Normal 3 7 24 2 9 4" xfId="30093" xr:uid="{5FC9673A-36C9-4FF4-B564-6D7F2457680C}"/>
    <cellStyle name="Normal 3 7 24 2 9 5" xfId="30094" xr:uid="{A13721E0-D717-462B-B87D-919FD3F2088F}"/>
    <cellStyle name="Normal 3 7 24 3" xfId="30095" xr:uid="{BDAD284C-E1B4-4AAD-B642-E28451988F6B}"/>
    <cellStyle name="Normal 3 7 24 3 2" xfId="30096" xr:uid="{D15674DB-62B9-4C95-BA3F-70A9DED4457D}"/>
    <cellStyle name="Normal 3 7 24 3 3" xfId="30097" xr:uid="{AF8151DD-D620-41E1-9DDB-52ECA8842D27}"/>
    <cellStyle name="Normal 3 7 24 4" xfId="30098" xr:uid="{C1CFE169-2BBC-4F4E-8400-984D286BB237}"/>
    <cellStyle name="Normal 3 7 24 4 10" xfId="30099" xr:uid="{4C08F6B9-E20F-467B-BDE7-1D7C396FF132}"/>
    <cellStyle name="Normal 3 7 24 4 11" xfId="30100" xr:uid="{7EB698AB-D86B-4BAE-95B0-ADDBE34C0A27}"/>
    <cellStyle name="Normal 3 7 24 4 12" xfId="30101" xr:uid="{408B6B5A-CFC7-495C-B2F6-2DFB490D3AF0}"/>
    <cellStyle name="Normal 3 7 24 4 12 2" xfId="30102" xr:uid="{DB88A4D5-0476-464F-9890-9FD7DD0012A4}"/>
    <cellStyle name="Normal 3 7 24 4 13" xfId="30103" xr:uid="{41876F17-345D-425D-9483-AD88C09AE62C}"/>
    <cellStyle name="Normal 3 7 24 4 14" xfId="30104" xr:uid="{5FB6C739-C398-48ED-B79A-C1761D9106FA}"/>
    <cellStyle name="Normal 3 7 24 4 15" xfId="30105" xr:uid="{0F1B74DD-C0DF-4228-B9FD-8A379B660D51}"/>
    <cellStyle name="Normal 3 7 24 4 2" xfId="30106" xr:uid="{B3C4E462-E385-442E-A92B-7DAA3E33AE01}"/>
    <cellStyle name="Normal 3 7 24 4 2 2" xfId="30107" xr:uid="{6803CD0C-E52D-4F56-AD95-7F661D7619EC}"/>
    <cellStyle name="Normal 3 7 24 4 2 2 2" xfId="30108" xr:uid="{2F970D02-83DC-40BA-BC40-518D830853F2}"/>
    <cellStyle name="Normal 3 7 24 4 2 2 2 2" xfId="30109" xr:uid="{05A91844-BBE4-4F75-9982-C98C32EB4E9F}"/>
    <cellStyle name="Normal 3 7 24 4 2 2 2 2 2" xfId="30110" xr:uid="{2E2B3F37-59D6-42E8-95F6-30D7D41AECB0}"/>
    <cellStyle name="Normal 3 7 24 4 2 2 2 2 2 2" xfId="30111" xr:uid="{9720628F-9A7A-4CB7-B112-76C1732E1331}"/>
    <cellStyle name="Normal 3 7 24 4 2 2 2 2 3" xfId="30112" xr:uid="{CFA66054-EFE6-4F8E-AC75-29B2A31A6413}"/>
    <cellStyle name="Normal 3 7 24 4 2 2 2 2 4" xfId="30113" xr:uid="{0B66DE30-16C0-4C07-BAD2-A2B62EED1AF6}"/>
    <cellStyle name="Normal 3 7 24 4 2 2 2 2 5" xfId="30114" xr:uid="{2B68A9A2-1F46-4312-B520-90B5C3E0493B}"/>
    <cellStyle name="Normal 3 7 24 4 2 2 2 3" xfId="30115" xr:uid="{A9C266D2-45CA-435E-91B3-6606BAB1A998}"/>
    <cellStyle name="Normal 3 7 24 4 2 2 2 3 2" xfId="30116" xr:uid="{B82FE623-FE6C-429B-952C-7D79DF56F7CF}"/>
    <cellStyle name="Normal 3 7 24 4 2 2 2 4" xfId="30117" xr:uid="{AA7D4959-C0B8-46EB-9224-F72F4A724325}"/>
    <cellStyle name="Normal 3 7 24 4 2 2 2 5" xfId="30118" xr:uid="{413D0F7C-F685-4E10-8436-51273ED42615}"/>
    <cellStyle name="Normal 3 7 24 4 2 2 3" xfId="30119" xr:uid="{E69F4F10-3F19-47B8-8125-1C5AA067D63B}"/>
    <cellStyle name="Normal 3 7 24 4 2 2 4" xfId="30120" xr:uid="{872BF1A3-17B9-4741-B275-C7A603A87F53}"/>
    <cellStyle name="Normal 3 7 24 4 2 2 5" xfId="30121" xr:uid="{7741CEB9-4F28-4650-BD60-681F3E344419}"/>
    <cellStyle name="Normal 3 7 24 4 2 2 6" xfId="30122" xr:uid="{CD7115AE-95C5-4521-8215-FD3EF4A2BE9D}"/>
    <cellStyle name="Normal 3 7 24 4 2 2 6 2" xfId="30123" xr:uid="{188654CA-C15D-4C9F-A8C4-364955A39791}"/>
    <cellStyle name="Normal 3 7 24 4 2 2 7" xfId="30124" xr:uid="{FA4E1999-8C56-402C-AD32-AAD36B1544A7}"/>
    <cellStyle name="Normal 3 7 24 4 2 2 8" xfId="30125" xr:uid="{75D85007-7983-4964-8B51-2F5A193C695E}"/>
    <cellStyle name="Normal 3 7 24 4 2 2 9" xfId="30126" xr:uid="{F085C333-5831-45FC-975B-CB58A6078FF0}"/>
    <cellStyle name="Normal 3 7 24 4 2 3" xfId="30127" xr:uid="{867405C9-1F96-45E4-952F-942D6C3C7CE7}"/>
    <cellStyle name="Normal 3 7 24 4 2 3 2" xfId="30128" xr:uid="{3CAD7961-BC70-46BC-B647-643278D997F8}"/>
    <cellStyle name="Normal 3 7 24 4 2 3 2 2" xfId="30129" xr:uid="{EFA78DD5-761C-4BBC-A39F-F9AF61452AB7}"/>
    <cellStyle name="Normal 3 7 24 4 2 3 2 2 2" xfId="30130" xr:uid="{B25EC2E9-DD39-47F2-9AAD-A251A0382BE8}"/>
    <cellStyle name="Normal 3 7 24 4 2 3 2 3" xfId="30131" xr:uid="{39C370F6-9A46-418F-B66D-DD92C6499847}"/>
    <cellStyle name="Normal 3 7 24 4 2 3 2 4" xfId="30132" xr:uid="{44920E19-2982-4E1B-A3F2-B6E7F0970672}"/>
    <cellStyle name="Normal 3 7 24 4 2 3 2 5" xfId="30133" xr:uid="{C0C51DAA-2D1E-4E37-80C1-7167759FBD82}"/>
    <cellStyle name="Normal 3 7 24 4 2 3 3" xfId="30134" xr:uid="{6C76494C-D725-4978-B41D-55B7B84CE25E}"/>
    <cellStyle name="Normal 3 7 24 4 2 3 3 2" xfId="30135" xr:uid="{F977B75A-E045-4B7C-B411-65795B2AB0A3}"/>
    <cellStyle name="Normal 3 7 24 4 2 3 4" xfId="30136" xr:uid="{325434D8-ADF7-4182-9068-A3FF5D2F211A}"/>
    <cellStyle name="Normal 3 7 24 4 2 3 5" xfId="30137" xr:uid="{D17F2B7C-8D85-4387-B258-56BADF962BD4}"/>
    <cellStyle name="Normal 3 7 24 4 2 4" xfId="30138" xr:uid="{3FA0DBE0-F690-44C1-B8C4-2CE04587B992}"/>
    <cellStyle name="Normal 3 7 24 4 2 5" xfId="30139" xr:uid="{77B9CA63-4472-4486-AE2E-27E83088796E}"/>
    <cellStyle name="Normal 3 7 24 4 2 6" xfId="30140" xr:uid="{9904A837-503F-4487-AC55-4DF3F8F05257}"/>
    <cellStyle name="Normal 3 7 24 4 2 6 2" xfId="30141" xr:uid="{EBBC869E-4737-44B4-9D9E-99FBE22B1787}"/>
    <cellStyle name="Normal 3 7 24 4 2 7" xfId="30142" xr:uid="{4AC7467B-F262-49AE-A46E-CAB0E18EB7E2}"/>
    <cellStyle name="Normal 3 7 24 4 2 8" xfId="30143" xr:uid="{17B6393E-A6EE-4A87-A07B-67A17D749C9B}"/>
    <cellStyle name="Normal 3 7 24 4 2 9" xfId="30144" xr:uid="{48AD4E9A-7546-4D1B-B670-D85718C51450}"/>
    <cellStyle name="Normal 3 7 24 4 3" xfId="30145" xr:uid="{AD962D1B-9820-42EE-8453-50C4375D417B}"/>
    <cellStyle name="Normal 3 7 24 4 3 2" xfId="30146" xr:uid="{0D7512B6-BA6E-423C-927B-9210A9BF6493}"/>
    <cellStyle name="Normal 3 7 24 4 3 3" xfId="30147" xr:uid="{2309DE7F-0817-4D8C-A9F5-01E746989B15}"/>
    <cellStyle name="Normal 3 7 24 4 4" xfId="30148" xr:uid="{F05ECDE9-A2F9-4EFA-94E3-4C1D6417037A}"/>
    <cellStyle name="Normal 3 7 24 4 4 2" xfId="30149" xr:uid="{9C3F4928-5C17-4A8E-A892-0046283C661E}"/>
    <cellStyle name="Normal 3 7 24 4 4 3" xfId="30150" xr:uid="{D4FB0A21-0830-47D1-B63F-CC10ED4ED112}"/>
    <cellStyle name="Normal 3 7 24 4 5" xfId="30151" xr:uid="{7B1AD369-48FC-43EA-A7A7-C1F3C9990DB7}"/>
    <cellStyle name="Normal 3 7 24 4 5 2" xfId="30152" xr:uid="{12489C76-2F57-4ECD-9AE2-C777319CDD56}"/>
    <cellStyle name="Normal 3 7 24 4 5 3" xfId="30153" xr:uid="{D3D5FBD0-291D-4EE2-9B78-7912E6A3CFC6}"/>
    <cellStyle name="Normal 3 7 24 4 6" xfId="30154" xr:uid="{0D88CB58-DF77-4EE2-989D-C3B1FB4BB554}"/>
    <cellStyle name="Normal 3 7 24 4 6 2" xfId="30155" xr:uid="{369ED20A-4306-4512-A0AC-345E5CBD63B3}"/>
    <cellStyle name="Normal 3 7 24 4 6 3" xfId="30156" xr:uid="{119FBA81-1930-4B00-AF7D-907EF21ACFFA}"/>
    <cellStyle name="Normal 3 7 24 4 7" xfId="30157" xr:uid="{B498D8E0-C0ED-4648-8224-088C0EB70690}"/>
    <cellStyle name="Normal 3 7 24 4 7 2" xfId="30158" xr:uid="{FAEB1AA2-06B1-4A36-94A2-6AED775F92F8}"/>
    <cellStyle name="Normal 3 7 24 4 7 3" xfId="30159" xr:uid="{725C5953-A270-4963-9FA7-31336917DC4F}"/>
    <cellStyle name="Normal 3 7 24 4 8" xfId="30160" xr:uid="{0416A8DA-F916-4225-B609-43DB252CAB9E}"/>
    <cellStyle name="Normal 3 7 24 4 8 2" xfId="30161" xr:uid="{E996F4CA-7342-4481-9299-5A79D23DB53A}"/>
    <cellStyle name="Normal 3 7 24 4 8 2 2" xfId="30162" xr:uid="{DBDD2E39-7D9B-4466-B38B-32548B990A75}"/>
    <cellStyle name="Normal 3 7 24 4 8 2 2 2" xfId="30163" xr:uid="{000FCF3F-4E77-419B-9954-D6666BE0A722}"/>
    <cellStyle name="Normal 3 7 24 4 8 2 3" xfId="30164" xr:uid="{6D31042E-637A-4A97-B06B-C1D4912D1AD9}"/>
    <cellStyle name="Normal 3 7 24 4 8 2 4" xfId="30165" xr:uid="{384ADB4A-9C4B-4B93-A560-FE6CCB1D2353}"/>
    <cellStyle name="Normal 3 7 24 4 8 2 5" xfId="30166" xr:uid="{EF493EA0-CDEC-40CC-A9CD-DBB45F76D5CF}"/>
    <cellStyle name="Normal 3 7 24 4 8 3" xfId="30167" xr:uid="{4B943489-5BE9-4D42-B1F5-F601A5609FE6}"/>
    <cellStyle name="Normal 3 7 24 4 8 3 2" xfId="30168" xr:uid="{D410C310-7A55-46F7-8197-5E19DA7B0B98}"/>
    <cellStyle name="Normal 3 7 24 4 8 4" xfId="30169" xr:uid="{4F71C8DE-5D07-408E-AAA7-AF4C3247F01A}"/>
    <cellStyle name="Normal 3 7 24 4 8 5" xfId="30170" xr:uid="{3415539D-01FE-4B7B-BABA-E1B4BE658FA5}"/>
    <cellStyle name="Normal 3 7 24 4 9" xfId="30171" xr:uid="{F56DE2C7-26AF-4221-BD3A-BEFB5B70B83D}"/>
    <cellStyle name="Normal 3 7 24 5" xfId="30172" xr:uid="{6C0EFA1C-CFCF-467B-800E-4D75B3175636}"/>
    <cellStyle name="Normal 3 7 24 5 2" xfId="30173" xr:uid="{1C790E71-826D-4241-BBB6-EFE19DAEB8B2}"/>
    <cellStyle name="Normal 3 7 24 5 3" xfId="30174" xr:uid="{1AA6E4D4-269A-4407-8BEA-A7BA51A4CED7}"/>
    <cellStyle name="Normal 3 7 24 6" xfId="30175" xr:uid="{8685D349-97C0-4692-9D82-368C87318805}"/>
    <cellStyle name="Normal 3 7 24 6 2" xfId="30176" xr:uid="{17277865-AE28-45DD-B6EF-AB1BF58FF536}"/>
    <cellStyle name="Normal 3 7 24 6 2 2" xfId="30177" xr:uid="{AA09297E-8861-4C84-A55D-626180FABF53}"/>
    <cellStyle name="Normal 3 7 24 6 2 2 2" xfId="30178" xr:uid="{D1DE22D9-CA9A-4F54-9EC0-07807569A496}"/>
    <cellStyle name="Normal 3 7 24 6 2 2 2 2" xfId="30179" xr:uid="{D2D4270A-E961-460E-AF1C-2EA4A78B1653}"/>
    <cellStyle name="Normal 3 7 24 6 2 2 2 2 2" xfId="30180" xr:uid="{563C0631-0A72-4D90-97A9-935CBFBC320E}"/>
    <cellStyle name="Normal 3 7 24 6 2 2 2 3" xfId="30181" xr:uid="{C46E0A15-8942-4DD3-BE61-98847EB9E088}"/>
    <cellStyle name="Normal 3 7 24 6 2 2 2 4" xfId="30182" xr:uid="{4811E71C-32A6-42A0-B0C2-6F43CC229B47}"/>
    <cellStyle name="Normal 3 7 24 6 2 2 2 5" xfId="30183" xr:uid="{705ED6F8-19C1-44B4-94DE-DB3DCC2F957B}"/>
    <cellStyle name="Normal 3 7 24 6 2 2 3" xfId="30184" xr:uid="{0A5ED4B0-0567-4D36-8FCC-2A44753EC3D5}"/>
    <cellStyle name="Normal 3 7 24 6 2 2 3 2" xfId="30185" xr:uid="{451E1B1F-D5F5-4A99-86A8-6651E65350D7}"/>
    <cellStyle name="Normal 3 7 24 6 2 2 4" xfId="30186" xr:uid="{0922F310-FFBC-44FD-AC28-C1905896B05C}"/>
    <cellStyle name="Normal 3 7 24 6 2 2 5" xfId="30187" xr:uid="{4DAC3217-1205-4D32-A42D-9BF342E1FB4C}"/>
    <cellStyle name="Normal 3 7 24 6 2 3" xfId="30188" xr:uid="{2162D41A-AFFD-467C-8572-E5148C313AD1}"/>
    <cellStyle name="Normal 3 7 24 6 2 4" xfId="30189" xr:uid="{DC7DE8D9-7558-4F42-B22B-8D74F2DD6C65}"/>
    <cellStyle name="Normal 3 7 24 6 2 5" xfId="30190" xr:uid="{9A98136D-7F02-44A7-9FC5-EB4661E9CB2E}"/>
    <cellStyle name="Normal 3 7 24 6 2 6" xfId="30191" xr:uid="{6268C656-79F9-4C9E-BB66-E70975274F49}"/>
    <cellStyle name="Normal 3 7 24 6 2 6 2" xfId="30192" xr:uid="{DA61BE64-E39B-467A-8DFA-45A59F676725}"/>
    <cellStyle name="Normal 3 7 24 6 2 7" xfId="30193" xr:uid="{3D0664C9-D043-4AC9-A41A-09B793F4160B}"/>
    <cellStyle name="Normal 3 7 24 6 2 8" xfId="30194" xr:uid="{E8774AF6-FCD7-49AD-9AE9-54F03BB81EF7}"/>
    <cellStyle name="Normal 3 7 24 6 2 9" xfId="30195" xr:uid="{E8989F49-B12F-433E-97EE-DC2DF1B1787F}"/>
    <cellStyle name="Normal 3 7 24 6 3" xfId="30196" xr:uid="{EB33A379-8382-4345-9A9B-56C11CCD3ACC}"/>
    <cellStyle name="Normal 3 7 24 6 3 2" xfId="30197" xr:uid="{39C577D1-55F7-40E5-9C6B-5238DA9B1B0F}"/>
    <cellStyle name="Normal 3 7 24 6 3 2 2" xfId="30198" xr:uid="{657B63B2-35C2-4FFD-8E9E-65659CD3E7AD}"/>
    <cellStyle name="Normal 3 7 24 6 3 2 2 2" xfId="30199" xr:uid="{EDF46E83-0347-4E07-8C66-5F22B5BF43BF}"/>
    <cellStyle name="Normal 3 7 24 6 3 2 3" xfId="30200" xr:uid="{B379495F-B79C-4170-8B60-A45B2B153DB0}"/>
    <cellStyle name="Normal 3 7 24 6 3 2 4" xfId="30201" xr:uid="{3D42A223-E884-4EBD-A2C8-C8B6F9FE0B32}"/>
    <cellStyle name="Normal 3 7 24 6 3 2 5" xfId="30202" xr:uid="{8B9B7DBB-DAF8-430A-8F41-E016CDE96FE7}"/>
    <cellStyle name="Normal 3 7 24 6 3 3" xfId="30203" xr:uid="{E5990A7B-89AD-4B8C-BBA0-77583E20EDB2}"/>
    <cellStyle name="Normal 3 7 24 6 3 3 2" xfId="30204" xr:uid="{3B9A32D5-B3F2-49BF-9B4A-CCB4A5A9A560}"/>
    <cellStyle name="Normal 3 7 24 6 3 4" xfId="30205" xr:uid="{6CDDBAEE-87C6-4294-8D2B-14F9A8BA92FB}"/>
    <cellStyle name="Normal 3 7 24 6 3 5" xfId="30206" xr:uid="{2E7E30CE-07FD-4154-8E2A-8D32DD7C741C}"/>
    <cellStyle name="Normal 3 7 24 6 4" xfId="30207" xr:uid="{DECF0E98-67E4-454E-8F4D-6FB2963C9C4C}"/>
    <cellStyle name="Normal 3 7 24 6 5" xfId="30208" xr:uid="{3CAB64E5-C321-44FC-A0E4-16C8A3DE5E8F}"/>
    <cellStyle name="Normal 3 7 24 6 6" xfId="30209" xr:uid="{1A341CB7-59B0-4829-B5C7-16947ECE1351}"/>
    <cellStyle name="Normal 3 7 24 6 6 2" xfId="30210" xr:uid="{AE09AF60-E1C2-45C1-83A7-BEABC25EC829}"/>
    <cellStyle name="Normal 3 7 24 6 7" xfId="30211" xr:uid="{6D7117FE-1C4D-40C2-80C8-B2630FEC12FC}"/>
    <cellStyle name="Normal 3 7 24 6 8" xfId="30212" xr:uid="{69A98D0E-6FCE-414F-A05A-29B0D3683B3E}"/>
    <cellStyle name="Normal 3 7 24 6 9" xfId="30213" xr:uid="{35B34CCB-2092-48A3-963D-CCC07DC75496}"/>
    <cellStyle name="Normal 3 7 24 7" xfId="30214" xr:uid="{B5DB1762-4DEE-4937-BB35-74ED59B1DBC4}"/>
    <cellStyle name="Normal 3 7 24 8" xfId="30215" xr:uid="{79E14617-1913-402E-B4F2-5F4EA9B6BD16}"/>
    <cellStyle name="Normal 3 7 24 9" xfId="30216" xr:uid="{EBEC42C8-3445-411C-979E-326B3FA7F6FB}"/>
    <cellStyle name="Normal 3 7 25" xfId="30217" xr:uid="{79A9D1A7-59F3-474C-96BA-B9DF5EADD557}"/>
    <cellStyle name="Normal 3 7 25 2" xfId="30218" xr:uid="{E0D40EA1-B59A-4E81-8540-083F373B11C8}"/>
    <cellStyle name="Normal 3 7 25 3" xfId="30219" xr:uid="{46495910-EB33-4E22-B82C-589370BA3987}"/>
    <cellStyle name="Normal 3 7 26" xfId="30220" xr:uid="{2FDCF619-9CFA-4944-B865-F03E2968BF55}"/>
    <cellStyle name="Normal 3 7 26 2" xfId="30221" xr:uid="{B01E445F-1A1A-43B0-A78B-C319288BE4C6}"/>
    <cellStyle name="Normal 3 7 26 3" xfId="30222" xr:uid="{BEE36D1F-5AC3-4F72-8699-6D9F1C734C4C}"/>
    <cellStyle name="Normal 3 7 27" xfId="30223" xr:uid="{78C45F32-B88B-4BC3-97DB-D9B4CC6CC5B7}"/>
    <cellStyle name="Normal 3 7 27 2" xfId="30224" xr:uid="{B8DA2EA1-1F42-4F57-9DB7-DF3CF8EB9461}"/>
    <cellStyle name="Normal 3 7 27 3" xfId="30225" xr:uid="{A2D832FB-AF29-4F3F-9D92-6AACE6F5745A}"/>
    <cellStyle name="Normal 3 7 28" xfId="30226" xr:uid="{C683D882-6CB7-4108-87CB-3D88AD79F2E5}"/>
    <cellStyle name="Normal 3 7 28 2" xfId="30227" xr:uid="{B693030B-08D7-42CE-BC5E-A04054A91504}"/>
    <cellStyle name="Normal 3 7 28 3" xfId="30228" xr:uid="{61F3C8AA-8D57-4B9E-A1EE-FE156B2F2954}"/>
    <cellStyle name="Normal 3 7 29" xfId="30229" xr:uid="{8DFA7AEB-03BF-4656-94E2-B7E40BCA75DA}"/>
    <cellStyle name="Normal 3 7 29 2" xfId="30230" xr:uid="{F15E95D4-C0C4-4908-B35B-930E752AFA50}"/>
    <cellStyle name="Normal 3 7 29 3" xfId="30231" xr:uid="{AABAC8BB-EE86-4B4D-839F-69D4F453E98D}"/>
    <cellStyle name="Normal 3 7 3" xfId="30232" xr:uid="{2DB65FC1-2D49-4BEA-9196-C65F771A3F60}"/>
    <cellStyle name="Normal 3 7 3 2" xfId="30233" xr:uid="{4228E925-9341-468F-AD87-FA6122D86625}"/>
    <cellStyle name="Normal 3 7 3 2 2" xfId="30234" xr:uid="{23823540-DCC4-44C4-9F4F-F6D864B453A1}"/>
    <cellStyle name="Normal 3 7 3 2 3" xfId="30235" xr:uid="{B9ACA1AB-BA6A-48E1-8478-F02018FBA1DE}"/>
    <cellStyle name="Normal 3 7 3 3" xfId="30236" xr:uid="{C6C567B4-D8FF-4956-9AC8-0F7BC4F61176}"/>
    <cellStyle name="Normal 3 7 3 3 2" xfId="30237" xr:uid="{84BBFEE1-0CAD-439C-A1E7-8DE84E398C3D}"/>
    <cellStyle name="Normal 3 7 3 3 3" xfId="30238" xr:uid="{886E15D9-3C79-4C26-AC76-9CAB00B6057A}"/>
    <cellStyle name="Normal 3 7 3 4" xfId="30239" xr:uid="{A0EBA49D-BBD8-46D9-A717-058AEE5CEA2D}"/>
    <cellStyle name="Normal 3 7 3 5" xfId="30240" xr:uid="{7330E70B-228C-46DD-B385-48D6CAC1341C}"/>
    <cellStyle name="Normal 3 7 30" xfId="30241" xr:uid="{C2CC241C-DF13-469D-ADC8-D5D031A03547}"/>
    <cellStyle name="Normal 3 7 30 10" xfId="30242" xr:uid="{C376F057-83B8-401E-B31F-B85A94BB31E5}"/>
    <cellStyle name="Normal 3 7 30 11" xfId="30243" xr:uid="{5CC938CB-D353-4F24-9FFE-66FC63CDC189}"/>
    <cellStyle name="Normal 3 7 30 12" xfId="30244" xr:uid="{C4707819-5628-4409-9F53-8519E707B6FE}"/>
    <cellStyle name="Normal 3 7 30 13" xfId="30245" xr:uid="{C8AE1B87-0827-4D95-BD62-79B49FDD2370}"/>
    <cellStyle name="Normal 3 7 30 13 2" xfId="30246" xr:uid="{14F21318-C45D-43C1-B820-CF3DBEE4CD8A}"/>
    <cellStyle name="Normal 3 7 30 14" xfId="30247" xr:uid="{719A2006-F8CF-4A49-8C9E-14DAEB7636C8}"/>
    <cellStyle name="Normal 3 7 30 15" xfId="30248" xr:uid="{D06247A8-6511-446B-9990-10BC6D678196}"/>
    <cellStyle name="Normal 3 7 30 16" xfId="30249" xr:uid="{A32909C9-AC8C-457E-9191-810D74257B06}"/>
    <cellStyle name="Normal 3 7 30 2" xfId="30250" xr:uid="{E58D7576-3B34-435A-924A-117B9D378BAA}"/>
    <cellStyle name="Normal 3 7 30 2 10" xfId="30251" xr:uid="{F4B78369-35EF-4DF0-9882-246C847D7104}"/>
    <cellStyle name="Normal 3 7 30 2 11" xfId="30252" xr:uid="{92F1C673-B28B-48D7-A2B4-D9C6955FF50E}"/>
    <cellStyle name="Normal 3 7 30 2 12" xfId="30253" xr:uid="{BE8DC7D0-DD43-45A6-BB36-F202A98EE978}"/>
    <cellStyle name="Normal 3 7 30 2 13" xfId="30254" xr:uid="{B92D8049-FCE5-4106-8C82-73B8C51EA053}"/>
    <cellStyle name="Normal 3 7 30 2 13 2" xfId="30255" xr:uid="{EE0327C5-8936-44D2-A46D-D4A10FA0E68C}"/>
    <cellStyle name="Normal 3 7 30 2 14" xfId="30256" xr:uid="{6525DFF4-27BE-49B6-AF9B-BCDF152C2F9F}"/>
    <cellStyle name="Normal 3 7 30 2 15" xfId="30257" xr:uid="{5506DBC7-D98E-433E-8A53-18BAE96D33A3}"/>
    <cellStyle name="Normal 3 7 30 2 16" xfId="30258" xr:uid="{3F02E0BE-F2C5-4146-A6B9-D8CE9C77F71F}"/>
    <cellStyle name="Normal 3 7 30 2 2" xfId="30259" xr:uid="{3293574A-D4AA-4659-BBC4-43769FF6AFBA}"/>
    <cellStyle name="Normal 3 7 30 2 2 10" xfId="30260" xr:uid="{EA1B5654-D8D3-4269-A1C7-B7B01E0DC129}"/>
    <cellStyle name="Normal 3 7 30 2 2 11" xfId="30261" xr:uid="{D3D25F1A-9101-484A-9694-65FD02075FA6}"/>
    <cellStyle name="Normal 3 7 30 2 2 12" xfId="30262" xr:uid="{84D5EC61-46C8-4FEE-A932-11FADD563AE8}"/>
    <cellStyle name="Normal 3 7 30 2 2 12 2" xfId="30263" xr:uid="{B55AF4AA-95C9-4705-B35A-882BC2ADB8BC}"/>
    <cellStyle name="Normal 3 7 30 2 2 13" xfId="30264" xr:uid="{E8FBD1AD-96F9-4ACB-B38B-786C3CDE7353}"/>
    <cellStyle name="Normal 3 7 30 2 2 14" xfId="30265" xr:uid="{911EB090-582E-46B0-9483-76992F94CD81}"/>
    <cellStyle name="Normal 3 7 30 2 2 15" xfId="30266" xr:uid="{02D3E492-6671-49DB-BB67-F4761350120F}"/>
    <cellStyle name="Normal 3 7 30 2 2 2" xfId="30267" xr:uid="{845E7D91-44A6-4778-AE94-94AEF211D313}"/>
    <cellStyle name="Normal 3 7 30 2 2 2 2" xfId="30268" xr:uid="{C382139A-02B9-4422-8048-F175762524DA}"/>
    <cellStyle name="Normal 3 7 30 2 2 2 2 2" xfId="30269" xr:uid="{17BC784E-4FC0-4FDF-8E3B-78A9EE1C4ACA}"/>
    <cellStyle name="Normal 3 7 30 2 2 2 2 2 2" xfId="30270" xr:uid="{2F05194C-FFE6-436B-881D-0B232B9A18E4}"/>
    <cellStyle name="Normal 3 7 30 2 2 2 2 2 2 2" xfId="30271" xr:uid="{D7FD8A32-80AA-4FA3-976F-9B5513076CBC}"/>
    <cellStyle name="Normal 3 7 30 2 2 2 2 2 2 2 2" xfId="30272" xr:uid="{CD06CCD0-1870-41DA-A54B-5FA2E1BBA2F4}"/>
    <cellStyle name="Normal 3 7 30 2 2 2 2 2 2 3" xfId="30273" xr:uid="{A83BB787-62BD-40FB-AEFE-229DBBE86CE7}"/>
    <cellStyle name="Normal 3 7 30 2 2 2 2 2 2 4" xfId="30274" xr:uid="{5CEF5524-91C3-47C5-B732-D426460BBCDF}"/>
    <cellStyle name="Normal 3 7 30 2 2 2 2 2 2 5" xfId="30275" xr:uid="{36A8F8C6-7E5B-4A95-B22D-74B0CE1450E1}"/>
    <cellStyle name="Normal 3 7 30 2 2 2 2 2 3" xfId="30276" xr:uid="{674BC924-806D-4E8F-9334-2865B4C19A0A}"/>
    <cellStyle name="Normal 3 7 30 2 2 2 2 2 3 2" xfId="30277" xr:uid="{64FA2B27-D0FD-4633-8C74-C3521453E583}"/>
    <cellStyle name="Normal 3 7 30 2 2 2 2 2 4" xfId="30278" xr:uid="{EBC2A09F-51BD-492B-88C3-0B9599FB347B}"/>
    <cellStyle name="Normal 3 7 30 2 2 2 2 2 5" xfId="30279" xr:uid="{91F6DED6-393E-41BA-8556-311FCB088081}"/>
    <cellStyle name="Normal 3 7 30 2 2 2 2 3" xfId="30280" xr:uid="{DE335172-5C14-41A2-A2C5-7E1A4C5E81C4}"/>
    <cellStyle name="Normal 3 7 30 2 2 2 2 4" xfId="30281" xr:uid="{9EB76E57-BBEA-47A6-A2AB-ABB1DCE7285E}"/>
    <cellStyle name="Normal 3 7 30 2 2 2 2 5" xfId="30282" xr:uid="{18B7B04A-9364-490A-8247-B47841D46DEA}"/>
    <cellStyle name="Normal 3 7 30 2 2 2 2 6" xfId="30283" xr:uid="{DBB4FA77-BBFA-44B8-85DA-4F6A9DBF0F10}"/>
    <cellStyle name="Normal 3 7 30 2 2 2 2 6 2" xfId="30284" xr:uid="{B3B649FE-AA28-40E1-BF03-87EF93537249}"/>
    <cellStyle name="Normal 3 7 30 2 2 2 2 7" xfId="30285" xr:uid="{100D4C66-8B5C-41F9-A423-08D5CFC45266}"/>
    <cellStyle name="Normal 3 7 30 2 2 2 2 8" xfId="30286" xr:uid="{57F2137F-2A74-401D-A7A5-3384C9E668A2}"/>
    <cellStyle name="Normal 3 7 30 2 2 2 2 9" xfId="30287" xr:uid="{09C8AE76-C99A-4C35-ABC1-388DD68C000C}"/>
    <cellStyle name="Normal 3 7 30 2 2 2 3" xfId="30288" xr:uid="{87C8243A-1DC4-4AF8-A719-2D55BB842292}"/>
    <cellStyle name="Normal 3 7 30 2 2 2 3 2" xfId="30289" xr:uid="{63180488-9BBE-434B-BCD8-64312ACE8D7D}"/>
    <cellStyle name="Normal 3 7 30 2 2 2 3 2 2" xfId="30290" xr:uid="{C4FFD555-159A-4163-8F48-80648FA76140}"/>
    <cellStyle name="Normal 3 7 30 2 2 2 3 2 2 2" xfId="30291" xr:uid="{EE65831B-F37E-4379-B4A7-880B5FDB8700}"/>
    <cellStyle name="Normal 3 7 30 2 2 2 3 2 3" xfId="30292" xr:uid="{B2F7CB42-6FB5-43AD-BFFD-FAF99F502B71}"/>
    <cellStyle name="Normal 3 7 30 2 2 2 3 2 4" xfId="30293" xr:uid="{401D792F-9FED-4529-ACB0-95FD34E554A5}"/>
    <cellStyle name="Normal 3 7 30 2 2 2 3 2 5" xfId="30294" xr:uid="{6F391404-D830-4F1F-9AAB-093EADF087AF}"/>
    <cellStyle name="Normal 3 7 30 2 2 2 3 3" xfId="30295" xr:uid="{8E5F1A7F-7BE4-48DE-98B0-9969AFF57593}"/>
    <cellStyle name="Normal 3 7 30 2 2 2 3 3 2" xfId="30296" xr:uid="{7CBE2F31-483E-401D-A7EF-878040886BA7}"/>
    <cellStyle name="Normal 3 7 30 2 2 2 3 4" xfId="30297" xr:uid="{B4B413D8-A275-415B-90D0-00B9E605C1DD}"/>
    <cellStyle name="Normal 3 7 30 2 2 2 3 5" xfId="30298" xr:uid="{F82A9185-6B03-4EB0-9573-A61AD94075B3}"/>
    <cellStyle name="Normal 3 7 30 2 2 2 4" xfId="30299" xr:uid="{8BD923DC-1164-4E46-9AD4-AF4B9F7F2680}"/>
    <cellStyle name="Normal 3 7 30 2 2 2 5" xfId="30300" xr:uid="{1088D251-DD90-44CE-9546-2AE1B0392B88}"/>
    <cellStyle name="Normal 3 7 30 2 2 2 6" xfId="30301" xr:uid="{A0CF321E-AF8A-4D72-A4C8-5C2F1CF93437}"/>
    <cellStyle name="Normal 3 7 30 2 2 2 6 2" xfId="30302" xr:uid="{ECEC062C-E53B-4B7F-8E42-A8D478973CCC}"/>
    <cellStyle name="Normal 3 7 30 2 2 2 7" xfId="30303" xr:uid="{6409918B-03B9-4A29-8895-2CEFBBBCDD8F}"/>
    <cellStyle name="Normal 3 7 30 2 2 2 8" xfId="30304" xr:uid="{96231D9B-6BAC-4204-A214-F84E810F79B3}"/>
    <cellStyle name="Normal 3 7 30 2 2 2 9" xfId="30305" xr:uid="{BF540872-5A9B-4F87-B323-E6D3C423E3C2}"/>
    <cellStyle name="Normal 3 7 30 2 2 3" xfId="30306" xr:uid="{F7814092-348B-41E4-9F1E-5CD3B17777CF}"/>
    <cellStyle name="Normal 3 7 30 2 2 4" xfId="30307" xr:uid="{359763B5-98BC-47EF-8417-7F7BE6C602B3}"/>
    <cellStyle name="Normal 3 7 30 2 2 5" xfId="30308" xr:uid="{CBB6B0D2-E00A-4A92-8868-A68DA6BC63C5}"/>
    <cellStyle name="Normal 3 7 30 2 2 6" xfId="30309" xr:uid="{FA83C8D7-1B14-4DDB-877F-AE4773D6A44A}"/>
    <cellStyle name="Normal 3 7 30 2 2 7" xfId="30310" xr:uid="{59F2327F-478C-48AE-A34A-DB1EB7517F0D}"/>
    <cellStyle name="Normal 3 7 30 2 2 8" xfId="30311" xr:uid="{6745B167-A669-4AFC-AFBD-3D062E826901}"/>
    <cellStyle name="Normal 3 7 30 2 2 8 2" xfId="30312" xr:uid="{44F0F4A9-897E-493B-803B-96A390BAEA3E}"/>
    <cellStyle name="Normal 3 7 30 2 2 8 2 2" xfId="30313" xr:uid="{FDCB542D-AC6B-475C-9763-63ABB33F4B54}"/>
    <cellStyle name="Normal 3 7 30 2 2 8 2 2 2" xfId="30314" xr:uid="{A885B032-C1BA-4699-9006-F1A4166AE813}"/>
    <cellStyle name="Normal 3 7 30 2 2 8 2 3" xfId="30315" xr:uid="{7CFC3E60-04DE-4912-8C07-9817407FE033}"/>
    <cellStyle name="Normal 3 7 30 2 2 8 2 4" xfId="30316" xr:uid="{347C8DFE-568B-49F6-85C8-933080FD3A01}"/>
    <cellStyle name="Normal 3 7 30 2 2 8 2 5" xfId="30317" xr:uid="{2AB17168-6B3E-4ED3-B7C5-5FB65EB6E468}"/>
    <cellStyle name="Normal 3 7 30 2 2 8 3" xfId="30318" xr:uid="{41837630-BBCB-4C8E-94F0-0AB90B9E7B12}"/>
    <cellStyle name="Normal 3 7 30 2 2 8 3 2" xfId="30319" xr:uid="{9873C3C2-53CC-44B9-98E5-16A94574DE48}"/>
    <cellStyle name="Normal 3 7 30 2 2 8 4" xfId="30320" xr:uid="{C160CD7E-1E3B-4977-9A30-4BB1C1661A2F}"/>
    <cellStyle name="Normal 3 7 30 2 2 8 5" xfId="30321" xr:uid="{927855D1-0650-4DCD-ACD4-839E65A4CA74}"/>
    <cellStyle name="Normal 3 7 30 2 2 9" xfId="30322" xr:uid="{AC7C27E8-8915-4B6A-BC03-C22C5FF36ACC}"/>
    <cellStyle name="Normal 3 7 30 2 3" xfId="30323" xr:uid="{BAB2C6D1-A06A-4B89-AFF7-59091EF76152}"/>
    <cellStyle name="Normal 3 7 30 2 4" xfId="30324" xr:uid="{D92E6452-B11A-49B1-96B2-D939FD558289}"/>
    <cellStyle name="Normal 3 7 30 2 4 2" xfId="30325" xr:uid="{96C14AE1-A334-4E17-9248-3B655506D489}"/>
    <cellStyle name="Normal 3 7 30 2 4 2 2" xfId="30326" xr:uid="{94947045-00AB-4BC9-8AD9-8C287B8D151F}"/>
    <cellStyle name="Normal 3 7 30 2 4 2 2 2" xfId="30327" xr:uid="{2545D6D5-0EA7-46D2-96F1-EBDFEBCF6963}"/>
    <cellStyle name="Normal 3 7 30 2 4 2 2 2 2" xfId="30328" xr:uid="{C5B27609-436C-4E85-BBD1-6B1CAFAD9CBF}"/>
    <cellStyle name="Normal 3 7 30 2 4 2 2 2 2 2" xfId="30329" xr:uid="{D760DB54-FFFD-4186-A8D9-040DB7EF2C67}"/>
    <cellStyle name="Normal 3 7 30 2 4 2 2 2 3" xfId="30330" xr:uid="{06FE208F-6C8A-4DF2-B267-42074927F3B5}"/>
    <cellStyle name="Normal 3 7 30 2 4 2 2 2 4" xfId="30331" xr:uid="{B4168DB3-3DBD-4803-B51A-9C2B5B793B8E}"/>
    <cellStyle name="Normal 3 7 30 2 4 2 2 2 5" xfId="30332" xr:uid="{A340E8FE-C0A7-4DF1-94B3-2B2991E61135}"/>
    <cellStyle name="Normal 3 7 30 2 4 2 2 3" xfId="30333" xr:uid="{502C9925-27DF-4F09-B06A-E6BAE11FCD26}"/>
    <cellStyle name="Normal 3 7 30 2 4 2 2 3 2" xfId="30334" xr:uid="{17162986-F3FB-419D-86A9-4CC76CF158D2}"/>
    <cellStyle name="Normal 3 7 30 2 4 2 2 4" xfId="30335" xr:uid="{C04F32A2-69FC-4701-92CC-771A4E2B8C11}"/>
    <cellStyle name="Normal 3 7 30 2 4 2 2 5" xfId="30336" xr:uid="{38DF1DE2-BAB3-4296-AB25-8097A0855F7E}"/>
    <cellStyle name="Normal 3 7 30 2 4 2 3" xfId="30337" xr:uid="{DABA7D5A-4A0B-4139-BE0F-91F923F88B44}"/>
    <cellStyle name="Normal 3 7 30 2 4 2 4" xfId="30338" xr:uid="{8B9F44B3-DB8A-46AB-8914-D08F961E1690}"/>
    <cellStyle name="Normal 3 7 30 2 4 2 5" xfId="30339" xr:uid="{7BD4FCD0-1542-4DA7-B020-BC37440C2FF2}"/>
    <cellStyle name="Normal 3 7 30 2 4 2 6" xfId="30340" xr:uid="{4D15A482-18BF-4472-9743-8F66CA84950B}"/>
    <cellStyle name="Normal 3 7 30 2 4 2 6 2" xfId="30341" xr:uid="{1C95D050-CFD0-4E14-AE17-4BDBE2C3CCDD}"/>
    <cellStyle name="Normal 3 7 30 2 4 2 7" xfId="30342" xr:uid="{49FD3F43-617B-468D-BD5D-CA88F3C525E1}"/>
    <cellStyle name="Normal 3 7 30 2 4 2 8" xfId="30343" xr:uid="{110ADAC7-B7AC-433C-B37D-090EC638231F}"/>
    <cellStyle name="Normal 3 7 30 2 4 2 9" xfId="30344" xr:uid="{D7607E58-2D46-4BC8-B5FC-B9C50D88BFD1}"/>
    <cellStyle name="Normal 3 7 30 2 4 3" xfId="30345" xr:uid="{7EC4A50F-FF11-443E-834B-1BD94FA9C7C8}"/>
    <cellStyle name="Normal 3 7 30 2 4 3 2" xfId="30346" xr:uid="{AAAC4431-ACFB-4FDC-8C6B-A4BDA32E076A}"/>
    <cellStyle name="Normal 3 7 30 2 4 3 2 2" xfId="30347" xr:uid="{BE47D727-21F4-4F8A-995F-C7DE41F5A864}"/>
    <cellStyle name="Normal 3 7 30 2 4 3 2 2 2" xfId="30348" xr:uid="{B08C167B-51EB-4011-843F-CAA0DF6757EA}"/>
    <cellStyle name="Normal 3 7 30 2 4 3 2 3" xfId="30349" xr:uid="{C4725A44-9B04-4DF8-85F5-3C93ADB6FFCB}"/>
    <cellStyle name="Normal 3 7 30 2 4 3 2 4" xfId="30350" xr:uid="{605A9537-FC7F-4443-A739-46769AC20912}"/>
    <cellStyle name="Normal 3 7 30 2 4 3 2 5" xfId="30351" xr:uid="{B8547180-A501-48C7-9101-A52519494DC2}"/>
    <cellStyle name="Normal 3 7 30 2 4 3 3" xfId="30352" xr:uid="{9255D01F-86DE-44FB-85E8-00C98052E8F4}"/>
    <cellStyle name="Normal 3 7 30 2 4 3 3 2" xfId="30353" xr:uid="{C26303E4-64FE-427C-90F7-CA6FDBB42C50}"/>
    <cellStyle name="Normal 3 7 30 2 4 3 4" xfId="30354" xr:uid="{9CD34D45-2B05-4156-83E5-6F2C4432B7A2}"/>
    <cellStyle name="Normal 3 7 30 2 4 3 5" xfId="30355" xr:uid="{C53A7782-D607-44EA-A87B-DE4A22696592}"/>
    <cellStyle name="Normal 3 7 30 2 4 4" xfId="30356" xr:uid="{517A10DF-7F0D-4E38-B694-81B90A430968}"/>
    <cellStyle name="Normal 3 7 30 2 4 5" xfId="30357" xr:uid="{B503925C-39A4-4C58-8A79-51F6010FC5BA}"/>
    <cellStyle name="Normal 3 7 30 2 4 6" xfId="30358" xr:uid="{55D6A7E4-74EF-48AA-A3B6-C0F98ED8EDAF}"/>
    <cellStyle name="Normal 3 7 30 2 4 6 2" xfId="30359" xr:uid="{6B5A21DA-1C01-43B1-826C-0925AB4CD43C}"/>
    <cellStyle name="Normal 3 7 30 2 4 7" xfId="30360" xr:uid="{EDE9A614-DCD9-4FA4-8915-6AB972937D36}"/>
    <cellStyle name="Normal 3 7 30 2 4 8" xfId="30361" xr:uid="{35F4E5B3-0E25-417C-9D75-6C24FDC2A644}"/>
    <cellStyle name="Normal 3 7 30 2 4 9" xfId="30362" xr:uid="{7B0BC39D-1746-498B-9729-E47ED1F73CC2}"/>
    <cellStyle name="Normal 3 7 30 2 5" xfId="30363" xr:uid="{1C51BF6A-4FCA-4053-B73C-D3D288DA0265}"/>
    <cellStyle name="Normal 3 7 30 2 5 2" xfId="30364" xr:uid="{8CB07301-CE35-4B4D-AA85-5256D8135BF8}"/>
    <cellStyle name="Normal 3 7 30 2 5 3" xfId="30365" xr:uid="{65A99FA5-DE95-4286-8E50-8B36A0093DF4}"/>
    <cellStyle name="Normal 3 7 30 2 6" xfId="30366" xr:uid="{018AB111-6D1E-4006-8FBD-65A66209F092}"/>
    <cellStyle name="Normal 3 7 30 2 6 2" xfId="30367" xr:uid="{AD544362-C3F0-4354-9FDB-C04EA4241408}"/>
    <cellStyle name="Normal 3 7 30 2 6 3" xfId="30368" xr:uid="{877AAE4F-AD5F-449D-BABE-EA8EE2AFDB5B}"/>
    <cellStyle name="Normal 3 7 30 2 7" xfId="30369" xr:uid="{1377D968-D1D6-4122-A319-2D4ED9194983}"/>
    <cellStyle name="Normal 3 7 30 2 7 2" xfId="30370" xr:uid="{73D189FD-A056-493E-919A-FCDED06E63BA}"/>
    <cellStyle name="Normal 3 7 30 2 7 3" xfId="30371" xr:uid="{7C0C4638-0491-4C73-8744-1412DC4E0790}"/>
    <cellStyle name="Normal 3 7 30 2 8" xfId="30372" xr:uid="{6C5E33DD-E49D-4ECE-A88F-BADE0D5C9405}"/>
    <cellStyle name="Normal 3 7 30 2 8 2" xfId="30373" xr:uid="{F3EF812D-AD33-49D2-8B39-918ED6292A3C}"/>
    <cellStyle name="Normal 3 7 30 2 8 3" xfId="30374" xr:uid="{300DEA18-019B-4185-97A3-85FEA8EE123F}"/>
    <cellStyle name="Normal 3 7 30 2 9" xfId="30375" xr:uid="{82C44425-1972-4398-BDA3-E1E052C6CB0C}"/>
    <cellStyle name="Normal 3 7 30 2 9 2" xfId="30376" xr:uid="{B29F6706-E2CE-4638-A328-88A47A6A435C}"/>
    <cellStyle name="Normal 3 7 30 2 9 2 2" xfId="30377" xr:uid="{D79DE375-5A7C-48C7-ABD4-C50085944422}"/>
    <cellStyle name="Normal 3 7 30 2 9 2 2 2" xfId="30378" xr:uid="{50BF94A8-6A8A-4E18-89A7-65C14BACADD4}"/>
    <cellStyle name="Normal 3 7 30 2 9 2 3" xfId="30379" xr:uid="{26C57D95-3145-4390-B5D8-F177EDFD5871}"/>
    <cellStyle name="Normal 3 7 30 2 9 2 4" xfId="30380" xr:uid="{23DC3B8E-DB76-4AE8-9A78-2556D660CA3B}"/>
    <cellStyle name="Normal 3 7 30 2 9 2 5" xfId="30381" xr:uid="{64C2A104-8F0A-4C3D-98D2-6FA6E63163E7}"/>
    <cellStyle name="Normal 3 7 30 2 9 3" xfId="30382" xr:uid="{88094511-690C-440B-A65C-14C06ADE929F}"/>
    <cellStyle name="Normal 3 7 30 2 9 3 2" xfId="30383" xr:uid="{535F2533-9814-4393-B33E-20E2D1F140F5}"/>
    <cellStyle name="Normal 3 7 30 2 9 4" xfId="30384" xr:uid="{C69E72A1-AC1F-4272-B0A4-30B37CCCCB8E}"/>
    <cellStyle name="Normal 3 7 30 2 9 5" xfId="30385" xr:uid="{689D68F6-EE2F-48D2-9B68-31EE74A9B230}"/>
    <cellStyle name="Normal 3 7 30 3" xfId="30386" xr:uid="{2445FDC9-DB47-478A-9CF8-E37572491373}"/>
    <cellStyle name="Normal 3 7 30 3 10" xfId="30387" xr:uid="{5E1951A2-9C8B-4C70-8759-3239C092547F}"/>
    <cellStyle name="Normal 3 7 30 3 11" xfId="30388" xr:uid="{8F2AED61-C053-48C4-B6D8-AE2544E60F1D}"/>
    <cellStyle name="Normal 3 7 30 3 12" xfId="30389" xr:uid="{18C2297F-9FA7-4F3E-93A7-9510D3EA082F}"/>
    <cellStyle name="Normal 3 7 30 3 12 2" xfId="30390" xr:uid="{D68AC668-4B8C-41C2-98D8-8745B4A10D49}"/>
    <cellStyle name="Normal 3 7 30 3 13" xfId="30391" xr:uid="{B6E931DD-A611-4A72-AE4A-2EF5AD36E1A0}"/>
    <cellStyle name="Normal 3 7 30 3 14" xfId="30392" xr:uid="{0017A507-8011-4BF1-AD21-A38D36C865BD}"/>
    <cellStyle name="Normal 3 7 30 3 15" xfId="30393" xr:uid="{F5C75DDF-15AD-4F9E-B9EB-55C1CE777353}"/>
    <cellStyle name="Normal 3 7 30 3 2" xfId="30394" xr:uid="{59DBD9D2-9D44-4AE5-9EEB-590166305D5A}"/>
    <cellStyle name="Normal 3 7 30 3 2 2" xfId="30395" xr:uid="{413E08E2-3E9F-41C7-B1B1-381BF8897444}"/>
    <cellStyle name="Normal 3 7 30 3 2 2 2" xfId="30396" xr:uid="{E6B4415C-8AE3-4D90-922E-A18FEC30C4E8}"/>
    <cellStyle name="Normal 3 7 30 3 2 2 2 2" xfId="30397" xr:uid="{04FFFA2B-BAC2-44ED-841B-A1E82377B54B}"/>
    <cellStyle name="Normal 3 7 30 3 2 2 2 2 2" xfId="30398" xr:uid="{0981BF68-6C3E-4935-961F-1F7CE5D97634}"/>
    <cellStyle name="Normal 3 7 30 3 2 2 2 2 2 2" xfId="30399" xr:uid="{68AA03AC-DCE0-46AE-8ABA-71E972444A98}"/>
    <cellStyle name="Normal 3 7 30 3 2 2 2 2 3" xfId="30400" xr:uid="{A77C9405-E7C6-4663-8C01-3AC1D9F93307}"/>
    <cellStyle name="Normal 3 7 30 3 2 2 2 2 4" xfId="30401" xr:uid="{A344EE36-173C-4986-997C-63A8E0A7FAAC}"/>
    <cellStyle name="Normal 3 7 30 3 2 2 2 2 5" xfId="30402" xr:uid="{60D987B9-42A6-4355-9BEA-3EBB91D53376}"/>
    <cellStyle name="Normal 3 7 30 3 2 2 2 3" xfId="30403" xr:uid="{E9D0F5EE-A59D-4988-9567-7CD08FBB2E20}"/>
    <cellStyle name="Normal 3 7 30 3 2 2 2 3 2" xfId="30404" xr:uid="{8794FB77-E0C2-4315-BF05-CD1AC196E9B8}"/>
    <cellStyle name="Normal 3 7 30 3 2 2 2 4" xfId="30405" xr:uid="{B3C72EFC-E9F1-4722-BD74-92377D0701D2}"/>
    <cellStyle name="Normal 3 7 30 3 2 2 2 5" xfId="30406" xr:uid="{836B944F-EF8D-45AB-8C18-EB04A1BC9163}"/>
    <cellStyle name="Normal 3 7 30 3 2 2 3" xfId="30407" xr:uid="{FD125910-120C-4AF3-AC1B-9CF44412C89D}"/>
    <cellStyle name="Normal 3 7 30 3 2 2 4" xfId="30408" xr:uid="{72F9ACFC-34FD-44C5-88BD-6BFDA8831290}"/>
    <cellStyle name="Normal 3 7 30 3 2 2 5" xfId="30409" xr:uid="{839EE4B8-1D3C-47DD-B1E1-A16BC6874862}"/>
    <cellStyle name="Normal 3 7 30 3 2 2 6" xfId="30410" xr:uid="{1FCF0A4B-7183-4003-838E-5C85928B62C8}"/>
    <cellStyle name="Normal 3 7 30 3 2 2 6 2" xfId="30411" xr:uid="{A53B79C0-49C4-48A5-9E45-38EE05DE7C94}"/>
    <cellStyle name="Normal 3 7 30 3 2 2 7" xfId="30412" xr:uid="{BCE38B12-E103-4937-94EA-AF4E5222D258}"/>
    <cellStyle name="Normal 3 7 30 3 2 2 8" xfId="30413" xr:uid="{79B29409-0692-4B2E-B77D-227AB39B16F6}"/>
    <cellStyle name="Normal 3 7 30 3 2 2 9" xfId="30414" xr:uid="{DD8341B9-BEA1-4588-A0E6-42FEDB88EA17}"/>
    <cellStyle name="Normal 3 7 30 3 2 3" xfId="30415" xr:uid="{69C8F973-F126-4C69-AAD2-04156862AED1}"/>
    <cellStyle name="Normal 3 7 30 3 2 3 2" xfId="30416" xr:uid="{E1ED0CDE-4B19-4DBC-9B84-199C7B1B2EC6}"/>
    <cellStyle name="Normal 3 7 30 3 2 3 2 2" xfId="30417" xr:uid="{1286B047-3B54-4837-8F33-636D26FD89B6}"/>
    <cellStyle name="Normal 3 7 30 3 2 3 2 2 2" xfId="30418" xr:uid="{1F28FC60-37BF-4E04-A2B3-2AD42A01C209}"/>
    <cellStyle name="Normal 3 7 30 3 2 3 2 3" xfId="30419" xr:uid="{03FC74C4-3939-4C49-BBA2-3ADFABD4D830}"/>
    <cellStyle name="Normal 3 7 30 3 2 3 2 4" xfId="30420" xr:uid="{8B6C72DC-0B05-40F1-BAF4-8B387A916F5C}"/>
    <cellStyle name="Normal 3 7 30 3 2 3 2 5" xfId="30421" xr:uid="{003B9170-A42E-440B-B2C7-32B0E7892DA0}"/>
    <cellStyle name="Normal 3 7 30 3 2 3 3" xfId="30422" xr:uid="{52C15C56-006E-4B23-BE7D-B49ABF20E304}"/>
    <cellStyle name="Normal 3 7 30 3 2 3 3 2" xfId="30423" xr:uid="{74B38902-96E6-41CA-9F93-BBBB1512AB3B}"/>
    <cellStyle name="Normal 3 7 30 3 2 3 4" xfId="30424" xr:uid="{2469AED5-BDE1-4568-AD3E-798FD68AE73A}"/>
    <cellStyle name="Normal 3 7 30 3 2 3 5" xfId="30425" xr:uid="{D3490E76-A5A6-49D0-811C-4ABBB3F7E118}"/>
    <cellStyle name="Normal 3 7 30 3 2 4" xfId="30426" xr:uid="{6BF95360-52CC-4B79-B12E-4DA235C959B8}"/>
    <cellStyle name="Normal 3 7 30 3 2 5" xfId="30427" xr:uid="{35030667-09E0-4162-ACFF-5A3A7C677334}"/>
    <cellStyle name="Normal 3 7 30 3 2 6" xfId="30428" xr:uid="{7F7218B0-801E-47A5-9622-40DF8C9C337E}"/>
    <cellStyle name="Normal 3 7 30 3 2 6 2" xfId="30429" xr:uid="{7D2A1177-A0D1-409B-810A-DC96F5E1517A}"/>
    <cellStyle name="Normal 3 7 30 3 2 7" xfId="30430" xr:uid="{37F34B07-00A4-458C-B373-F193F2E0539E}"/>
    <cellStyle name="Normal 3 7 30 3 2 8" xfId="30431" xr:uid="{9EA36DB7-4E90-4C45-9C42-85318762B3B2}"/>
    <cellStyle name="Normal 3 7 30 3 2 9" xfId="30432" xr:uid="{B022EACF-108D-4319-83E7-FB7B2F10131F}"/>
    <cellStyle name="Normal 3 7 30 3 3" xfId="30433" xr:uid="{CC76F241-D960-4E71-985E-DD8A2DE98A76}"/>
    <cellStyle name="Normal 3 7 30 3 3 2" xfId="30434" xr:uid="{A6C5A116-C841-44A7-B7CF-AD19EF111496}"/>
    <cellStyle name="Normal 3 7 30 3 3 3" xfId="30435" xr:uid="{CF2E5E03-2673-4E60-BB1D-B8B9A230EA61}"/>
    <cellStyle name="Normal 3 7 30 3 4" xfId="30436" xr:uid="{17BC2678-3E2F-4F97-B925-778F239642AF}"/>
    <cellStyle name="Normal 3 7 30 3 4 2" xfId="30437" xr:uid="{D38518F1-E7AB-4170-AC90-400F8FF51ABE}"/>
    <cellStyle name="Normal 3 7 30 3 4 3" xfId="30438" xr:uid="{673EE4E1-81FD-4F88-B468-572CCC917CBF}"/>
    <cellStyle name="Normal 3 7 30 3 5" xfId="30439" xr:uid="{1967B4F1-7B19-4DCA-8CDD-0BD3E7F6DFFF}"/>
    <cellStyle name="Normal 3 7 30 3 5 2" xfId="30440" xr:uid="{21E973E3-6123-4762-91E7-DEC0B8134C59}"/>
    <cellStyle name="Normal 3 7 30 3 5 3" xfId="30441" xr:uid="{B7C89FC5-1AA5-4542-B365-37422B60C493}"/>
    <cellStyle name="Normal 3 7 30 3 6" xfId="30442" xr:uid="{89BD327F-CB5C-4A51-AE1D-148012E31CF5}"/>
    <cellStyle name="Normal 3 7 30 3 6 2" xfId="30443" xr:uid="{6FFDC27D-6766-481C-A605-B2D2D3AD7C29}"/>
    <cellStyle name="Normal 3 7 30 3 6 3" xfId="30444" xr:uid="{80A8DC88-409C-4465-A8E8-E28E3693BD34}"/>
    <cellStyle name="Normal 3 7 30 3 7" xfId="30445" xr:uid="{BBF66906-4512-4449-9474-4C408A586346}"/>
    <cellStyle name="Normal 3 7 30 3 7 2" xfId="30446" xr:uid="{AB453646-E530-43E5-AA2C-2D5EE9D20269}"/>
    <cellStyle name="Normal 3 7 30 3 7 3" xfId="30447" xr:uid="{33070BFB-A3AC-45F0-A26C-7648EB818669}"/>
    <cellStyle name="Normal 3 7 30 3 8" xfId="30448" xr:uid="{BDEA6EA0-9D7D-4DE4-804A-FD542C75F193}"/>
    <cellStyle name="Normal 3 7 30 3 8 2" xfId="30449" xr:uid="{26F8D6C9-B3E8-41B9-B57A-8FFBD3B3A017}"/>
    <cellStyle name="Normal 3 7 30 3 8 2 2" xfId="30450" xr:uid="{6F914240-3B35-45ED-A2E2-1E39ABD1FFFF}"/>
    <cellStyle name="Normal 3 7 30 3 8 2 2 2" xfId="30451" xr:uid="{45BE6678-4E20-4100-A471-0430D0927FD1}"/>
    <cellStyle name="Normal 3 7 30 3 8 2 3" xfId="30452" xr:uid="{A0352D8A-309F-4DE9-8C46-BF50394EA146}"/>
    <cellStyle name="Normal 3 7 30 3 8 2 4" xfId="30453" xr:uid="{DC9752B5-B98F-4D8F-B2A2-01ABA67A2F0D}"/>
    <cellStyle name="Normal 3 7 30 3 8 2 5" xfId="30454" xr:uid="{2E0EFE8D-F705-4889-BEDA-1C2FE72F8CC8}"/>
    <cellStyle name="Normal 3 7 30 3 8 3" xfId="30455" xr:uid="{6D654598-C1A0-429C-A77F-2C40F501CC3D}"/>
    <cellStyle name="Normal 3 7 30 3 8 3 2" xfId="30456" xr:uid="{E5F2DE6F-5E03-48A5-B773-216CE746A4A5}"/>
    <cellStyle name="Normal 3 7 30 3 8 4" xfId="30457" xr:uid="{5A23E880-8F6A-48C1-B367-2FDB70B16C67}"/>
    <cellStyle name="Normal 3 7 30 3 8 5" xfId="30458" xr:uid="{667A7931-DB6A-4765-9686-D2028CDAB620}"/>
    <cellStyle name="Normal 3 7 30 3 9" xfId="30459" xr:uid="{3CB1F68E-EF0A-42B3-A0BB-C1A889B8FD77}"/>
    <cellStyle name="Normal 3 7 30 4" xfId="30460" xr:uid="{444305C0-A625-4BD0-8B7C-6ECBE266B7F7}"/>
    <cellStyle name="Normal 3 7 30 4 2" xfId="30461" xr:uid="{D7A98A72-20F0-41E8-91BC-1BF45CA97559}"/>
    <cellStyle name="Normal 3 7 30 4 2 2" xfId="30462" xr:uid="{62723EC2-3B52-4112-9184-F58651D8D2FE}"/>
    <cellStyle name="Normal 3 7 30 4 2 2 2" xfId="30463" xr:uid="{87966DFF-F7A7-4C4C-828A-231CA9D19CAA}"/>
    <cellStyle name="Normal 3 7 30 4 2 2 2 2" xfId="30464" xr:uid="{ADB5B8EB-D917-42C8-BDA8-C035904A1828}"/>
    <cellStyle name="Normal 3 7 30 4 2 2 2 2 2" xfId="30465" xr:uid="{697FF45D-9AA4-413B-B321-5F03B5BA766D}"/>
    <cellStyle name="Normal 3 7 30 4 2 2 2 3" xfId="30466" xr:uid="{1F72F017-F6B3-495F-87ED-F7AF288244A3}"/>
    <cellStyle name="Normal 3 7 30 4 2 2 2 4" xfId="30467" xr:uid="{E847FB09-05E3-46FA-AA40-AAD15C0D7BBA}"/>
    <cellStyle name="Normal 3 7 30 4 2 2 2 5" xfId="30468" xr:uid="{23E23134-EAC9-4B4D-8803-76C2BFF9CA1E}"/>
    <cellStyle name="Normal 3 7 30 4 2 2 3" xfId="30469" xr:uid="{4F765F3D-61BD-4040-9349-3D7657EE7133}"/>
    <cellStyle name="Normal 3 7 30 4 2 2 3 2" xfId="30470" xr:uid="{168C6445-E022-4608-BBB0-3E0B47D536DF}"/>
    <cellStyle name="Normal 3 7 30 4 2 2 4" xfId="30471" xr:uid="{1EECCD72-678C-4BE6-8170-0842DA944652}"/>
    <cellStyle name="Normal 3 7 30 4 2 2 5" xfId="30472" xr:uid="{36EE901C-F4F7-4065-B400-146D906054C5}"/>
    <cellStyle name="Normal 3 7 30 4 2 3" xfId="30473" xr:uid="{C3A8AFE8-AA6D-4451-96FF-95A4AA77D25C}"/>
    <cellStyle name="Normal 3 7 30 4 2 4" xfId="30474" xr:uid="{82A1FE52-B94F-4CE1-83F6-74B59B8A78BE}"/>
    <cellStyle name="Normal 3 7 30 4 2 5" xfId="30475" xr:uid="{8E01B3D3-3387-43D0-8B21-A797ECF3CF91}"/>
    <cellStyle name="Normal 3 7 30 4 2 6" xfId="30476" xr:uid="{B1FDFA49-6323-4AE7-A03A-B1EA5E5746D1}"/>
    <cellStyle name="Normal 3 7 30 4 2 6 2" xfId="30477" xr:uid="{4C31D359-6D43-42C0-8F04-169AF07C2746}"/>
    <cellStyle name="Normal 3 7 30 4 2 7" xfId="30478" xr:uid="{EB197B3E-1EDF-4D01-80B2-8015C1FFC686}"/>
    <cellStyle name="Normal 3 7 30 4 2 8" xfId="30479" xr:uid="{256F7D5B-72C1-41E6-B0B2-387A49DF8D72}"/>
    <cellStyle name="Normal 3 7 30 4 2 9" xfId="30480" xr:uid="{9C6A02FF-5997-441E-87A3-58D8958878AF}"/>
    <cellStyle name="Normal 3 7 30 4 3" xfId="30481" xr:uid="{D9E868D9-16DE-4FC3-9FE4-7036019C48C5}"/>
    <cellStyle name="Normal 3 7 30 4 3 2" xfId="30482" xr:uid="{A462A096-F907-4AC2-82FC-B5D0268AEE6D}"/>
    <cellStyle name="Normal 3 7 30 4 3 2 2" xfId="30483" xr:uid="{07705861-95C1-4C12-861E-3D48305335F4}"/>
    <cellStyle name="Normal 3 7 30 4 3 2 2 2" xfId="30484" xr:uid="{08CED0FE-814F-445D-A30E-10A942276E56}"/>
    <cellStyle name="Normal 3 7 30 4 3 2 3" xfId="30485" xr:uid="{56BC2BC3-2375-4A85-9BA8-FFECE55B4DB1}"/>
    <cellStyle name="Normal 3 7 30 4 3 2 4" xfId="30486" xr:uid="{80BA5414-85D1-4D9F-8D0C-5EA6969EBEA6}"/>
    <cellStyle name="Normal 3 7 30 4 3 2 5" xfId="30487" xr:uid="{3BAA01B6-E63B-4EF0-B329-DB407C8F1EAB}"/>
    <cellStyle name="Normal 3 7 30 4 3 3" xfId="30488" xr:uid="{51594631-372C-470B-A2BF-948C5080D8A5}"/>
    <cellStyle name="Normal 3 7 30 4 3 3 2" xfId="30489" xr:uid="{8382A31E-EEC9-4C84-86C2-4C461CAE48A8}"/>
    <cellStyle name="Normal 3 7 30 4 3 4" xfId="30490" xr:uid="{C9F8232B-5754-42A7-A32C-78D67229FF93}"/>
    <cellStyle name="Normal 3 7 30 4 3 5" xfId="30491" xr:uid="{A6EBB783-D999-4DBA-8C98-58D71EAAF957}"/>
    <cellStyle name="Normal 3 7 30 4 4" xfId="30492" xr:uid="{00450FA5-4A76-446A-ADB4-ABF1D69D63F5}"/>
    <cellStyle name="Normal 3 7 30 4 5" xfId="30493" xr:uid="{AEC3C4C2-BE84-4B36-B8B9-332C974EF5A5}"/>
    <cellStyle name="Normal 3 7 30 4 6" xfId="30494" xr:uid="{3E30BBC5-66CF-436A-93DE-3D30E7CC2A35}"/>
    <cellStyle name="Normal 3 7 30 4 6 2" xfId="30495" xr:uid="{384D987B-5996-4CD0-864B-96E1BB6D3DE8}"/>
    <cellStyle name="Normal 3 7 30 4 7" xfId="30496" xr:uid="{5EECA07E-B697-4D35-A6BF-6B107791ECF0}"/>
    <cellStyle name="Normal 3 7 30 4 8" xfId="30497" xr:uid="{14214217-E56E-4DFA-AA6B-79D79DE6276D}"/>
    <cellStyle name="Normal 3 7 30 4 9" xfId="30498" xr:uid="{45E5772A-891D-47E1-AAB6-0969359348F6}"/>
    <cellStyle name="Normal 3 7 30 5" xfId="30499" xr:uid="{AFBCB609-41CA-4864-9680-971A0CA970B9}"/>
    <cellStyle name="Normal 3 7 30 6" xfId="30500" xr:uid="{C0E51682-4B32-43ED-A1DB-F156263F35E4}"/>
    <cellStyle name="Normal 3 7 30 7" xfId="30501" xr:uid="{69BBE8F6-7E82-4C36-9615-7A7134F8A841}"/>
    <cellStyle name="Normal 3 7 30 8" xfId="30502" xr:uid="{91AA768A-0F73-482E-BD26-CE0E950DFE89}"/>
    <cellStyle name="Normal 3 7 30 9" xfId="30503" xr:uid="{952733E9-86AD-42B8-AA8B-B5F94EC357D5}"/>
    <cellStyle name="Normal 3 7 30 9 2" xfId="30504" xr:uid="{99C58B4E-D708-4D4D-8847-CF408B914990}"/>
    <cellStyle name="Normal 3 7 30 9 2 2" xfId="30505" xr:uid="{50EFB691-1861-4922-9F5D-2DA426426040}"/>
    <cellStyle name="Normal 3 7 30 9 2 2 2" xfId="30506" xr:uid="{B280F8BB-C414-425C-9141-379D81B5A336}"/>
    <cellStyle name="Normal 3 7 30 9 2 3" xfId="30507" xr:uid="{CB66DA79-A50D-44CE-87C5-430000E0A2D1}"/>
    <cellStyle name="Normal 3 7 30 9 2 4" xfId="30508" xr:uid="{C6629B7C-BB80-4F62-90B2-2FD1469E4406}"/>
    <cellStyle name="Normal 3 7 30 9 2 5" xfId="30509" xr:uid="{084985B6-F7BD-476B-8333-8938A3DE7A55}"/>
    <cellStyle name="Normal 3 7 30 9 3" xfId="30510" xr:uid="{299CDFC2-0BBF-4621-9B99-7DE28BBF8113}"/>
    <cellStyle name="Normal 3 7 30 9 3 2" xfId="30511" xr:uid="{EB1F3565-3ACB-4115-AF77-6CECA85ADB0D}"/>
    <cellStyle name="Normal 3 7 30 9 4" xfId="30512" xr:uid="{5BBB11F0-27C9-4D93-8341-BC4E76BD1CC2}"/>
    <cellStyle name="Normal 3 7 30 9 5" xfId="30513" xr:uid="{33015CF2-C87E-4E8D-995C-01FE5B65F88A}"/>
    <cellStyle name="Normal 3 7 31" xfId="30514" xr:uid="{8C13B0ED-A1A9-4396-89D7-69FC6E22B95F}"/>
    <cellStyle name="Normal 3 7 31 10" xfId="30515" xr:uid="{9EC843E4-EB8E-4D27-ACFB-1E57DFD0D2CE}"/>
    <cellStyle name="Normal 3 7 31 11" xfId="30516" xr:uid="{E0D6DEA4-B47D-4FED-A2CD-25A72B430B82}"/>
    <cellStyle name="Normal 3 7 31 12" xfId="30517" xr:uid="{86155228-7EA4-4CD0-BB81-E3854CDBEE1E}"/>
    <cellStyle name="Normal 3 7 31 12 2" xfId="30518" xr:uid="{D218C501-A115-418B-BD38-79EB7932B850}"/>
    <cellStyle name="Normal 3 7 31 13" xfId="30519" xr:uid="{6BA9F9AB-EAB5-4F97-A7C4-9C8C82927AFD}"/>
    <cellStyle name="Normal 3 7 31 14" xfId="30520" xr:uid="{5DBC15D3-9F6E-4AF3-8D82-3117D9C4B05D}"/>
    <cellStyle name="Normal 3 7 31 15" xfId="30521" xr:uid="{DE1B267E-1CB5-4872-BDD2-7B51F0C2C8D2}"/>
    <cellStyle name="Normal 3 7 31 2" xfId="30522" xr:uid="{F8526A47-5694-4815-81CF-C340E0F0A727}"/>
    <cellStyle name="Normal 3 7 31 2 2" xfId="30523" xr:uid="{BE7FE025-0322-4BE4-86CB-086E1A603781}"/>
    <cellStyle name="Normal 3 7 31 2 2 2" xfId="30524" xr:uid="{1E1B5515-5AFB-4149-B244-21798D0C66A2}"/>
    <cellStyle name="Normal 3 7 31 2 2 2 2" xfId="30525" xr:uid="{736F7AF3-5CDA-445B-BFD7-BA9DC6B2872B}"/>
    <cellStyle name="Normal 3 7 31 2 2 2 2 2" xfId="30526" xr:uid="{4DB3875A-07B4-49AC-A3E5-2F579727ED8C}"/>
    <cellStyle name="Normal 3 7 31 2 2 2 2 2 2" xfId="30527" xr:uid="{3C0D9851-9A4E-46D3-91B6-B4E29C99E8C6}"/>
    <cellStyle name="Normal 3 7 31 2 2 2 2 3" xfId="30528" xr:uid="{53A7BC8E-7F64-46C8-A348-439CF6A411E1}"/>
    <cellStyle name="Normal 3 7 31 2 2 2 2 4" xfId="30529" xr:uid="{8C0FDB44-470E-490D-94BE-617B983BFAF2}"/>
    <cellStyle name="Normal 3 7 31 2 2 2 2 5" xfId="30530" xr:uid="{4767C56A-E320-4693-8471-870DE95AA3B7}"/>
    <cellStyle name="Normal 3 7 31 2 2 2 3" xfId="30531" xr:uid="{48E02E2F-5C75-4B7E-988B-0BD67FAB172E}"/>
    <cellStyle name="Normal 3 7 31 2 2 2 3 2" xfId="30532" xr:uid="{81207864-6C84-412D-9ED5-5A2CC8B0E5D2}"/>
    <cellStyle name="Normal 3 7 31 2 2 2 4" xfId="30533" xr:uid="{63EF4874-8A47-4AF5-83C1-9A865E5B7246}"/>
    <cellStyle name="Normal 3 7 31 2 2 2 5" xfId="30534" xr:uid="{CE659729-620A-4BDA-A071-323707B749F2}"/>
    <cellStyle name="Normal 3 7 31 2 2 3" xfId="30535" xr:uid="{983E6199-DF50-4B20-8913-FFFBDDA0413D}"/>
    <cellStyle name="Normal 3 7 31 2 2 4" xfId="30536" xr:uid="{1BBC1A1D-F8F8-48E9-BFA8-30FD6A2387C6}"/>
    <cellStyle name="Normal 3 7 31 2 2 5" xfId="30537" xr:uid="{E481190D-59E3-478F-801D-7DD6032E0457}"/>
    <cellStyle name="Normal 3 7 31 2 2 6" xfId="30538" xr:uid="{8AB1D50E-A953-41B0-BB5C-C926CC352C75}"/>
    <cellStyle name="Normal 3 7 31 2 2 6 2" xfId="30539" xr:uid="{3834F83A-B306-4F97-881F-4F0078BD51D7}"/>
    <cellStyle name="Normal 3 7 31 2 2 7" xfId="30540" xr:uid="{53B72852-1DD3-493A-96B0-21375C6142D5}"/>
    <cellStyle name="Normal 3 7 31 2 2 8" xfId="30541" xr:uid="{504B7B07-862E-4826-9BB4-087D7CF50223}"/>
    <cellStyle name="Normal 3 7 31 2 2 9" xfId="30542" xr:uid="{DD61F217-D2D0-4048-BC60-EA8A9AE3281A}"/>
    <cellStyle name="Normal 3 7 31 2 3" xfId="30543" xr:uid="{1DD438A3-427A-4210-8129-30C0CED64BAA}"/>
    <cellStyle name="Normal 3 7 31 2 3 2" xfId="30544" xr:uid="{8B742E0B-5C04-4419-BBDD-8F8832688EA9}"/>
    <cellStyle name="Normal 3 7 31 2 3 2 2" xfId="30545" xr:uid="{1624E595-0F46-47E5-A20F-DC4B32B5B710}"/>
    <cellStyle name="Normal 3 7 31 2 3 2 2 2" xfId="30546" xr:uid="{268B9B60-4A19-41B8-ACF9-B92105C8BDF3}"/>
    <cellStyle name="Normal 3 7 31 2 3 2 3" xfId="30547" xr:uid="{F3C09E23-4ACB-407A-9642-143BEAC6D23D}"/>
    <cellStyle name="Normal 3 7 31 2 3 2 4" xfId="30548" xr:uid="{11531D97-899E-4C18-9BE5-58F6C9C3F8F2}"/>
    <cellStyle name="Normal 3 7 31 2 3 2 5" xfId="30549" xr:uid="{C626FD3C-31E5-4B33-9CE9-C9F9AD0C4506}"/>
    <cellStyle name="Normal 3 7 31 2 3 3" xfId="30550" xr:uid="{B00B8F08-FF38-4DB1-947E-BEAD6B7B7E17}"/>
    <cellStyle name="Normal 3 7 31 2 3 3 2" xfId="30551" xr:uid="{D2F0CCCF-8490-47E6-81C4-B717065C71FC}"/>
    <cellStyle name="Normal 3 7 31 2 3 4" xfId="30552" xr:uid="{B8A53F66-0E58-4107-AA27-75C1FE349800}"/>
    <cellStyle name="Normal 3 7 31 2 3 5" xfId="30553" xr:uid="{7D524DFA-1F70-4357-A15C-275E633CD17C}"/>
    <cellStyle name="Normal 3 7 31 2 4" xfId="30554" xr:uid="{D9012332-270E-4338-9560-8FD3F72B5085}"/>
    <cellStyle name="Normal 3 7 31 2 5" xfId="30555" xr:uid="{3B0AC37B-3284-4B6B-BF6A-9CA0884E9F22}"/>
    <cellStyle name="Normal 3 7 31 2 6" xfId="30556" xr:uid="{3219AED7-4BD0-420D-820A-0BB8AC271509}"/>
    <cellStyle name="Normal 3 7 31 2 6 2" xfId="30557" xr:uid="{E9F48129-66E0-45E5-8049-C1BF9F3049F7}"/>
    <cellStyle name="Normal 3 7 31 2 7" xfId="30558" xr:uid="{00374D49-67B0-472F-9A84-287A7B04104E}"/>
    <cellStyle name="Normal 3 7 31 2 8" xfId="30559" xr:uid="{4060803D-35CB-450B-8136-02C68192ABF8}"/>
    <cellStyle name="Normal 3 7 31 2 9" xfId="30560" xr:uid="{2F82E006-22D7-48FA-A092-411BB0B18503}"/>
    <cellStyle name="Normal 3 7 31 3" xfId="30561" xr:uid="{CA225269-B387-430C-AFA9-D6C12F3D9BE8}"/>
    <cellStyle name="Normal 3 7 31 4" xfId="30562" xr:uid="{57B3F3A7-8150-478C-9A52-0493E45360BB}"/>
    <cellStyle name="Normal 3 7 31 5" xfId="30563" xr:uid="{60AD543E-B1AB-4F5F-83C4-25B63EFB59ED}"/>
    <cellStyle name="Normal 3 7 31 6" xfId="30564" xr:uid="{192BB64D-5DAB-4D7E-BCB3-D41C0334E0C2}"/>
    <cellStyle name="Normal 3 7 31 7" xfId="30565" xr:uid="{2C114F20-3237-4EDB-A12F-CD6AA9379411}"/>
    <cellStyle name="Normal 3 7 31 8" xfId="30566" xr:uid="{23216E94-97E7-4493-8A05-93A0CAAB4CC0}"/>
    <cellStyle name="Normal 3 7 31 8 2" xfId="30567" xr:uid="{A9D178A3-87A9-4D2E-B3AB-2A1925ED183C}"/>
    <cellStyle name="Normal 3 7 31 8 2 2" xfId="30568" xr:uid="{E1669CA2-F895-439E-99F6-5325FCECAA98}"/>
    <cellStyle name="Normal 3 7 31 8 2 2 2" xfId="30569" xr:uid="{3C70EC1B-058F-4521-B368-4722D7184E22}"/>
    <cellStyle name="Normal 3 7 31 8 2 3" xfId="30570" xr:uid="{E93B8C99-A454-4614-AC6E-1541BA47857A}"/>
    <cellStyle name="Normal 3 7 31 8 2 4" xfId="30571" xr:uid="{8DF505CE-8D7A-4A3D-A864-8D3C90A5050F}"/>
    <cellStyle name="Normal 3 7 31 8 2 5" xfId="30572" xr:uid="{4C66C3F9-B906-412E-B96A-2D321A860042}"/>
    <cellStyle name="Normal 3 7 31 8 3" xfId="30573" xr:uid="{9B37A9D2-E980-49F3-93DB-2D892DCBD145}"/>
    <cellStyle name="Normal 3 7 31 8 3 2" xfId="30574" xr:uid="{D68C5240-A434-4B6F-B2AD-7FBB5371B6F3}"/>
    <cellStyle name="Normal 3 7 31 8 4" xfId="30575" xr:uid="{2CEE46F4-4B36-41CC-93E9-AAA92C0841FF}"/>
    <cellStyle name="Normal 3 7 31 8 5" xfId="30576" xr:uid="{4A6E81B7-E369-42CB-ADA4-5737E7911FA3}"/>
    <cellStyle name="Normal 3 7 31 9" xfId="30577" xr:uid="{D9DD7EF1-E98A-407B-93E1-FDE378E4C584}"/>
    <cellStyle name="Normal 3 7 32" xfId="30578" xr:uid="{E0DF8C28-27D2-4056-A886-5F3A233F9986}"/>
    <cellStyle name="Normal 3 7 33" xfId="30579" xr:uid="{FCBEB934-4EE5-4C6B-9645-3621DA557C42}"/>
    <cellStyle name="Normal 3 7 33 2" xfId="30580" xr:uid="{58BA9D3D-4AB7-4018-93A8-1D7EAAD60AE6}"/>
    <cellStyle name="Normal 3 7 33 2 2" xfId="30581" xr:uid="{89B3ADA5-3666-463C-8494-EF93386C4C3C}"/>
    <cellStyle name="Normal 3 7 33 2 2 2" xfId="30582" xr:uid="{F6319E18-3862-4E95-B271-2CFA683191B5}"/>
    <cellStyle name="Normal 3 7 33 2 2 2 2" xfId="30583" xr:uid="{44F11335-9970-47D9-82BA-FEB25EB1ADB6}"/>
    <cellStyle name="Normal 3 7 33 2 2 2 2 2" xfId="30584" xr:uid="{F3DBBCF1-ABEB-4FF9-B8CD-B9975697B996}"/>
    <cellStyle name="Normal 3 7 33 2 2 2 3" xfId="30585" xr:uid="{B51D87DB-6E00-4B3C-A36D-D916E7D4DD91}"/>
    <cellStyle name="Normal 3 7 33 2 2 2 4" xfId="30586" xr:uid="{1192654E-4277-4DDD-A32E-F62181E4749E}"/>
    <cellStyle name="Normal 3 7 33 2 2 2 5" xfId="30587" xr:uid="{2D8D270C-A1D5-45EB-A968-55442E7B0CCF}"/>
    <cellStyle name="Normal 3 7 33 2 2 3" xfId="30588" xr:uid="{4B181392-BF7C-4E0E-9064-2557CCD86FFC}"/>
    <cellStyle name="Normal 3 7 33 2 2 3 2" xfId="30589" xr:uid="{05A076D6-8B34-4AD9-B58B-3871B0FE872A}"/>
    <cellStyle name="Normal 3 7 33 2 2 4" xfId="30590" xr:uid="{A3661F2B-0EAE-40B9-BBC2-684D34B1E5DF}"/>
    <cellStyle name="Normal 3 7 33 2 2 5" xfId="30591" xr:uid="{636E48F6-DB87-44A7-841A-5C9FC9D45CB6}"/>
    <cellStyle name="Normal 3 7 33 2 3" xfId="30592" xr:uid="{E9F94D4E-9A41-4E81-AFAD-B4DDAEA74DF9}"/>
    <cellStyle name="Normal 3 7 33 2 4" xfId="30593" xr:uid="{0880B156-ECBD-4497-8BBC-3AB2794DC5CC}"/>
    <cellStyle name="Normal 3 7 33 2 5" xfId="30594" xr:uid="{D97CAEC9-FA4B-40B5-94EA-0FCEA22BFF93}"/>
    <cellStyle name="Normal 3 7 33 2 6" xfId="30595" xr:uid="{0CB6CA8D-2BBD-47EF-B237-7E6F6BB3DA71}"/>
    <cellStyle name="Normal 3 7 33 2 6 2" xfId="30596" xr:uid="{666F7781-6390-46EB-A381-B0B619D9BD48}"/>
    <cellStyle name="Normal 3 7 33 2 7" xfId="30597" xr:uid="{6DC93DDE-D4B9-4A68-9C2E-398794AA12C4}"/>
    <cellStyle name="Normal 3 7 33 2 8" xfId="30598" xr:uid="{67E5CB46-F941-406C-AE0B-DA107E527BD2}"/>
    <cellStyle name="Normal 3 7 33 2 9" xfId="30599" xr:uid="{BC6E0EBD-1BA5-4011-A1D7-66F3E4360D66}"/>
    <cellStyle name="Normal 3 7 33 3" xfId="30600" xr:uid="{E57A17B5-C69E-4F23-A2CD-4CADB0109682}"/>
    <cellStyle name="Normal 3 7 33 3 2" xfId="30601" xr:uid="{3E217941-41A5-4443-BDD5-2E32A654A121}"/>
    <cellStyle name="Normal 3 7 33 3 2 2" xfId="30602" xr:uid="{C62194EA-ECD6-470A-BF29-AA15105D3C8F}"/>
    <cellStyle name="Normal 3 7 33 3 2 2 2" xfId="30603" xr:uid="{99DA2BFB-2F90-4B93-A63A-017FF5BA6214}"/>
    <cellStyle name="Normal 3 7 33 3 2 3" xfId="30604" xr:uid="{F4A562D3-8302-48D5-AD85-B2495CBFDE6B}"/>
    <cellStyle name="Normal 3 7 33 3 2 4" xfId="30605" xr:uid="{E4290E84-0BEF-4CFA-9D6D-A28E7AF164F5}"/>
    <cellStyle name="Normal 3 7 33 3 2 5" xfId="30606" xr:uid="{266DC0B8-8C88-4F15-B437-E105D20766BE}"/>
    <cellStyle name="Normal 3 7 33 3 3" xfId="30607" xr:uid="{DE0D92BF-67E7-4651-BA42-7021E004774A}"/>
    <cellStyle name="Normal 3 7 33 3 3 2" xfId="30608" xr:uid="{F0A3AC48-D8FF-482E-AC1F-5B4C118E7FA0}"/>
    <cellStyle name="Normal 3 7 33 3 4" xfId="30609" xr:uid="{79492882-20A4-4EAC-8214-EFB876344F11}"/>
    <cellStyle name="Normal 3 7 33 3 5" xfId="30610" xr:uid="{C576F5D5-6F42-4657-A691-61AC57B4A50B}"/>
    <cellStyle name="Normal 3 7 33 4" xfId="30611" xr:uid="{DB78D0A8-66E1-4C5B-9CDE-34BB2CB619E3}"/>
    <cellStyle name="Normal 3 7 33 5" xfId="30612" xr:uid="{FD25DCC2-E02B-43C2-B281-A5C4284EE57F}"/>
    <cellStyle name="Normal 3 7 33 6" xfId="30613" xr:uid="{54DBDB94-1A18-4E4A-B720-4855F6C5C3FD}"/>
    <cellStyle name="Normal 3 7 33 6 2" xfId="30614" xr:uid="{F30C3322-9AC2-49AA-9723-4A5D9F5D015B}"/>
    <cellStyle name="Normal 3 7 33 7" xfId="30615" xr:uid="{734CF0C3-A4D2-4965-8DEC-117C7AA52D3A}"/>
    <cellStyle name="Normal 3 7 33 8" xfId="30616" xr:uid="{D4A74B7A-31C9-4DB1-BDAF-805765135F48}"/>
    <cellStyle name="Normal 3 7 33 9" xfId="30617" xr:uid="{44BC267C-4C6F-4C8B-89A0-F8194CD94962}"/>
    <cellStyle name="Normal 3 7 34" xfId="30618" xr:uid="{E616F121-58A0-45C0-8E0F-ABA26E299EA5}"/>
    <cellStyle name="Normal 3 7 34 2" xfId="30619" xr:uid="{7962CD8F-1763-4147-80D8-09FDB365F94E}"/>
    <cellStyle name="Normal 3 7 34 3" xfId="30620" xr:uid="{E46C4BE9-1CE6-496F-AA7D-E280E9AF4C34}"/>
    <cellStyle name="Normal 3 7 35" xfId="30621" xr:uid="{5FE82B91-37DB-462F-B3E5-AC8B2B11F1B0}"/>
    <cellStyle name="Normal 3 7 35 2" xfId="30622" xr:uid="{48FEB63E-D0DE-49E7-AD20-AA68F5F2342A}"/>
    <cellStyle name="Normal 3 7 35 3" xfId="30623" xr:uid="{E56C9EA6-FD87-4BE0-B5DF-010740EA96AA}"/>
    <cellStyle name="Normal 3 7 36" xfId="30624" xr:uid="{F27D74DE-82A2-40F2-AC84-0DF41DEEA7AE}"/>
    <cellStyle name="Normal 3 7 36 2" xfId="30625" xr:uid="{8A14E1EB-EBDF-452E-B123-070DEC61E252}"/>
    <cellStyle name="Normal 3 7 36 3" xfId="30626" xr:uid="{80DBB960-8BEE-4618-B8EF-5DF3D8F6A938}"/>
    <cellStyle name="Normal 3 7 37" xfId="30627" xr:uid="{8DC0ABBF-9D70-4AA8-AED3-4079D73B6F96}"/>
    <cellStyle name="Normal 3 7 37 2" xfId="30628" xr:uid="{C4604B84-88B0-4D1B-9FFB-6D5D10F526D2}"/>
    <cellStyle name="Normal 3 7 37 3" xfId="30629" xr:uid="{1525EBEB-535B-4D51-9648-FF3641866C36}"/>
    <cellStyle name="Normal 3 7 38" xfId="30630" xr:uid="{883AC961-FB89-4E22-8C42-84B4319A9CDA}"/>
    <cellStyle name="Normal 3 7 38 2" xfId="30631" xr:uid="{41966C02-B8B2-4ED5-9538-AAA2982E3261}"/>
    <cellStyle name="Normal 3 7 38 2 2" xfId="30632" xr:uid="{129CB848-2B28-4F8A-933E-EA769E0A3891}"/>
    <cellStyle name="Normal 3 7 38 2 2 2" xfId="30633" xr:uid="{13E57CCF-ADED-427D-BA84-132BA3D8D5AF}"/>
    <cellStyle name="Normal 3 7 38 2 3" xfId="30634" xr:uid="{62959062-02F7-4EA8-B42F-48BFE5A0C83B}"/>
    <cellStyle name="Normal 3 7 38 2 4" xfId="30635" xr:uid="{B89101CD-8492-4D27-AF2D-DD5217ABECA3}"/>
    <cellStyle name="Normal 3 7 38 2 5" xfId="30636" xr:uid="{BCE3F492-0419-4923-8D3E-AC04EB9CFFE0}"/>
    <cellStyle name="Normal 3 7 38 3" xfId="30637" xr:uid="{9DDFBB77-1B05-4C69-BECA-A9EB5D1844D8}"/>
    <cellStyle name="Normal 3 7 38 3 2" xfId="30638" xr:uid="{7AEE6978-F357-4FB4-BED6-E4340E5EE782}"/>
    <cellStyle name="Normal 3 7 38 4" xfId="30639" xr:uid="{EB07A5E5-4209-4A13-9012-FAC0613CE495}"/>
    <cellStyle name="Normal 3 7 38 5" xfId="30640" xr:uid="{5E65BA09-0708-4753-8AA7-5FCD000E074A}"/>
    <cellStyle name="Normal 3 7 39" xfId="30641" xr:uid="{CF1B97DF-3880-49EA-A3F5-766CF1BDEFC3}"/>
    <cellStyle name="Normal 3 7 4" xfId="30642" xr:uid="{D32B1049-C05B-4672-8FC8-EDEED5C7188F}"/>
    <cellStyle name="Normal 3 7 4 2" xfId="30643" xr:uid="{4734CEC3-F22F-4AA0-96C7-4F5C3948321E}"/>
    <cellStyle name="Normal 3 7 4 2 2" xfId="30644" xr:uid="{6BBA2670-B1A9-49F2-AC50-28DED6C00DF1}"/>
    <cellStyle name="Normal 3 7 4 2 3" xfId="30645" xr:uid="{60A52ED4-2ECE-4024-8D10-C4D641CFC15D}"/>
    <cellStyle name="Normal 3 7 4 3" xfId="30646" xr:uid="{02480DC3-5E42-454C-9520-2487A69CF6CC}"/>
    <cellStyle name="Normal 3 7 4 3 2" xfId="30647" xr:uid="{F6F3627C-7CC5-43B1-87B1-3E5E3332CD4C}"/>
    <cellStyle name="Normal 3 7 4 3 3" xfId="30648" xr:uid="{AAD719A0-33A5-4425-A4CC-070F16FC5817}"/>
    <cellStyle name="Normal 3 7 4 4" xfId="30649" xr:uid="{3DDB1B97-C32F-411A-AA3F-88E35D2F0665}"/>
    <cellStyle name="Normal 3 7 4 5" xfId="30650" xr:uid="{F39A5B57-CFB2-4B59-9493-DA545FA8CD21}"/>
    <cellStyle name="Normal 3 7 40" xfId="30651" xr:uid="{A8C203B1-D367-42ED-903D-938456DC1C76}"/>
    <cellStyle name="Normal 3 7 41" xfId="30652" xr:uid="{ED68D8ED-120A-44CA-A88F-A265CFD400C1}"/>
    <cellStyle name="Normal 3 7 42" xfId="30653" xr:uid="{7300F511-C468-4030-A999-DDF6EE38FE32}"/>
    <cellStyle name="Normal 3 7 43" xfId="30654" xr:uid="{8EDC1837-BF90-4342-AE25-10904019E6BB}"/>
    <cellStyle name="Normal 3 7 44" xfId="30655" xr:uid="{2E8F5A04-D38B-410E-BB38-7AA8B9EC1AC9}"/>
    <cellStyle name="Normal 3 7 45" xfId="30656" xr:uid="{BDF00192-6F73-49C5-87E5-63B036E54F22}"/>
    <cellStyle name="Normal 3 7 46" xfId="30657" xr:uid="{9A3E09D1-8C2E-4DE7-A6B8-3F933F67888C}"/>
    <cellStyle name="Normal 3 7 47" xfId="30658" xr:uid="{63023C7B-DF50-46BD-B7DE-8656AB823C40}"/>
    <cellStyle name="Normal 3 7 48" xfId="30659" xr:uid="{050624D8-8586-4595-B9CD-B787F3CDB229}"/>
    <cellStyle name="Normal 3 7 49" xfId="30660" xr:uid="{B4322A13-6B8E-4F78-8A0C-FC4019FDC5D0}"/>
    <cellStyle name="Normal 3 7 5" xfId="30661" xr:uid="{A8C52193-C7DD-4A2D-84BD-ED7EDB9A96FB}"/>
    <cellStyle name="Normal 3 7 5 2" xfId="30662" xr:uid="{3FAD169D-F953-4012-832D-113E728E8DF7}"/>
    <cellStyle name="Normal 3 7 5 2 2" xfId="30663" xr:uid="{C2C6205D-9793-45FE-AB31-D195D51BAFD6}"/>
    <cellStyle name="Normal 3 7 5 2 3" xfId="30664" xr:uid="{778570C6-DAC1-4256-9998-C7899490B677}"/>
    <cellStyle name="Normal 3 7 5 3" xfId="30665" xr:uid="{E408C3AA-BB64-426A-8F53-05B84778CD2B}"/>
    <cellStyle name="Normal 3 7 5 3 2" xfId="30666" xr:uid="{E53FE3F8-DB04-4645-8937-DB481B6FDAF0}"/>
    <cellStyle name="Normal 3 7 5 3 3" xfId="30667" xr:uid="{3122D5BB-0CD1-4A36-828B-BC0B7D33300B}"/>
    <cellStyle name="Normal 3 7 5 4" xfId="30668" xr:uid="{5F1B9E11-771E-449B-9408-C459E599FD75}"/>
    <cellStyle name="Normal 3 7 5 5" xfId="30669" xr:uid="{AA1B3D5D-7F88-426C-8734-4DF0B0A96316}"/>
    <cellStyle name="Normal 3 7 50" xfId="30670" xr:uid="{2D9D216F-BA22-4B8A-8E2F-08735B7298D8}"/>
    <cellStyle name="Normal 3 7 51" xfId="30671" xr:uid="{D8FE3E17-5A7F-4D4A-BAB6-DF45527E8C6F}"/>
    <cellStyle name="Normal 3 7 52" xfId="30672" xr:uid="{5578813A-CF64-48D2-8A4E-25950F9BA729}"/>
    <cellStyle name="Normal 3 7 53" xfId="30673" xr:uid="{E2A9FA59-8B19-481A-893D-D1B26D21044B}"/>
    <cellStyle name="Normal 3 7 54" xfId="30674" xr:uid="{A2F8F244-77D9-478C-8CE8-4F30FBE71F36}"/>
    <cellStyle name="Normal 3 7 55" xfId="30675" xr:uid="{B711955B-24B6-49A4-9DF1-3B2ADCA24F76}"/>
    <cellStyle name="Normal 3 7 56" xfId="30676" xr:uid="{437D71C2-5572-4528-B16E-428D7ED620EC}"/>
    <cellStyle name="Normal 3 7 57" xfId="30677" xr:uid="{29B237ED-D5C3-4B49-BCC0-24A94C685793}"/>
    <cellStyle name="Normal 3 7 58" xfId="30678" xr:uid="{601145F3-3C65-44DF-91C0-AF3A884FED48}"/>
    <cellStyle name="Normal 3 7 59" xfId="30679" xr:uid="{6CF9FE57-7878-4010-8829-850BD12AC649}"/>
    <cellStyle name="Normal 3 7 6" xfId="30680" xr:uid="{1A74CFFE-0F85-463F-B006-6B554099B044}"/>
    <cellStyle name="Normal 3 7 6 2" xfId="30681" xr:uid="{4864FCCF-005F-4AB8-8BF2-9B22EAB76DB9}"/>
    <cellStyle name="Normal 3 7 6 2 2" xfId="30682" xr:uid="{7B40CCA2-81F5-4122-840A-ADBF14EC2D96}"/>
    <cellStyle name="Normal 3 7 6 2 3" xfId="30683" xr:uid="{75AAE8A3-3DAF-40DE-8A47-E957AEA8CA04}"/>
    <cellStyle name="Normal 3 7 6 3" xfId="30684" xr:uid="{8418D14F-5E40-4D23-BAD2-9908BA720276}"/>
    <cellStyle name="Normal 3 7 6 3 2" xfId="30685" xr:uid="{952938FE-C3B4-43B7-A9FE-B51F47618B2E}"/>
    <cellStyle name="Normal 3 7 6 3 3" xfId="30686" xr:uid="{E352A7C2-611F-4BAD-93AF-F2BF0900A563}"/>
    <cellStyle name="Normal 3 7 6 4" xfId="30687" xr:uid="{3B24E48A-F9C3-4532-A6F3-D72BEF46F758}"/>
    <cellStyle name="Normal 3 7 6 5" xfId="30688" xr:uid="{E692AB2A-76C0-4648-8984-E442D898F8E6}"/>
    <cellStyle name="Normal 3 7 60" xfId="30689" xr:uid="{7CDFD185-50D4-41BB-9632-FC09091061D2}"/>
    <cellStyle name="Normal 3 7 61" xfId="30690" xr:uid="{E296464E-72CF-4634-8D90-CF89F2EB8B1F}"/>
    <cellStyle name="Normal 3 7 62" xfId="30691" xr:uid="{DB9EBA29-FFF2-4A87-878A-23DEAC2008D8}"/>
    <cellStyle name="Normal 3 7 63" xfId="30692" xr:uid="{90679555-9D8F-48D2-8302-1B90CBC4D4BC}"/>
    <cellStyle name="Normal 3 7 64" xfId="30693" xr:uid="{027F8766-B548-4284-A04C-09693CF9EC2D}"/>
    <cellStyle name="Normal 3 7 65" xfId="30694" xr:uid="{F95180D4-C71E-4010-8B7C-902106E228C6}"/>
    <cellStyle name="Normal 3 7 66" xfId="30695" xr:uid="{E847E19E-39DC-491D-BB6D-3EB2D840A53F}"/>
    <cellStyle name="Normal 3 7 67" xfId="30696" xr:uid="{E47526D8-3095-4F68-A12C-494289B44F49}"/>
    <cellStyle name="Normal 3 7 68" xfId="30697" xr:uid="{79F47CCE-4AF5-462E-A1C8-9289286FB9C7}"/>
    <cellStyle name="Normal 3 7 69" xfId="30698" xr:uid="{B858D5B5-C93B-43E6-B9BF-6482D1BB8C49}"/>
    <cellStyle name="Normal 3 7 7" xfId="30699" xr:uid="{D78E77E7-801A-4671-91FA-B5F5EEEA0894}"/>
    <cellStyle name="Normal 3 7 7 2" xfId="30700" xr:uid="{F26A22BD-A643-47F3-A58F-E9F0E6379382}"/>
    <cellStyle name="Normal 3 7 7 2 2" xfId="30701" xr:uid="{F39C6096-A78F-47E4-A590-E8F01BDD14CF}"/>
    <cellStyle name="Normal 3 7 7 2 3" xfId="30702" xr:uid="{5C07BE89-A515-4F42-9ACD-AA8ACC61D456}"/>
    <cellStyle name="Normal 3 7 7 3" xfId="30703" xr:uid="{1A5625CF-D910-495C-9C47-D8665E168DDB}"/>
    <cellStyle name="Normal 3 7 7 3 2" xfId="30704" xr:uid="{258454A8-87DF-4AB8-BF30-5CA8BD259DCA}"/>
    <cellStyle name="Normal 3 7 7 3 3" xfId="30705" xr:uid="{0395C8E9-3082-42F5-BA91-FFF37F38B29E}"/>
    <cellStyle name="Normal 3 7 7 4" xfId="30706" xr:uid="{1BAA907F-471A-429B-ACBD-6AF83A7DBB75}"/>
    <cellStyle name="Normal 3 7 7 5" xfId="30707" xr:uid="{BA0CDD8B-DD09-43FC-9EAE-B6F14158FEB9}"/>
    <cellStyle name="Normal 3 7 70" xfId="30708" xr:uid="{2F4FE1DB-B7C5-4B7C-ACCC-F0673A2B684F}"/>
    <cellStyle name="Normal 3 7 71" xfId="30709" xr:uid="{8FEE2832-C405-4100-AA02-924452EE1012}"/>
    <cellStyle name="Normal 3 7 72" xfId="30710" xr:uid="{C3B1CC1B-B142-4E42-AE5F-AD5D71F20EB2}"/>
    <cellStyle name="Normal 3 7 73" xfId="30711" xr:uid="{0B0589BC-8B29-428E-AFFD-F4E6D816A6E8}"/>
    <cellStyle name="Normal 3 7 74" xfId="30712" xr:uid="{D8423665-4119-421C-9EC9-B6F9451A5030}"/>
    <cellStyle name="Normal 3 7 75" xfId="30713" xr:uid="{EC5EC519-FEAE-4F9A-959A-5DECC4CDE071}"/>
    <cellStyle name="Normal 3 7 76" xfId="30714" xr:uid="{6F9A236C-2D4A-4395-9BE5-901C02C03796}"/>
    <cellStyle name="Normal 3 7 77" xfId="30715" xr:uid="{3ADA89ED-3A6C-49D3-B1C8-2759E2D1A492}"/>
    <cellStyle name="Normal 3 7 78" xfId="30716" xr:uid="{C5CF5F6E-B2CD-486C-8C84-71C0F3F8CDCF}"/>
    <cellStyle name="Normal 3 7 79" xfId="30717" xr:uid="{D061A7E8-5CA9-40A7-9550-D0BE7ACA4AC1}"/>
    <cellStyle name="Normal 3 7 79 2" xfId="30718" xr:uid="{BECAE760-5A66-4B98-9D7E-D12E03CB578E}"/>
    <cellStyle name="Normal 3 7 8" xfId="30719" xr:uid="{68656F9E-0C8C-4CF7-B462-8D839D0DA35C}"/>
    <cellStyle name="Normal 3 7 8 2" xfId="30720" xr:uid="{846E71DA-122C-4DFA-8CD9-96F3F3642CA4}"/>
    <cellStyle name="Normal 3 7 8 2 2" xfId="30721" xr:uid="{A7DDC047-31F0-43DF-9D18-8859F3D7E392}"/>
    <cellStyle name="Normal 3 7 8 2 3" xfId="30722" xr:uid="{BF14C43D-7BAD-4CF6-A47F-5EE29531BCD2}"/>
    <cellStyle name="Normal 3 7 8 3" xfId="30723" xr:uid="{3252BD2E-62F0-4379-A8A3-09B11C7CAF12}"/>
    <cellStyle name="Normal 3 7 8 3 2" xfId="30724" xr:uid="{8E9F6AAB-B139-40C9-B86E-93AFBD199896}"/>
    <cellStyle name="Normal 3 7 8 3 3" xfId="30725" xr:uid="{C62E24E6-D8A3-4666-A256-AC203B42D536}"/>
    <cellStyle name="Normal 3 7 8 4" xfId="30726" xr:uid="{49A7C791-5B94-46D5-86A9-29C1291D4247}"/>
    <cellStyle name="Normal 3 7 8 5" xfId="30727" xr:uid="{8DD13C96-EB2F-4483-BB07-BB843C7CDCB2}"/>
    <cellStyle name="Normal 3 7 80" xfId="30728" xr:uid="{4993759F-BD40-47DD-A3F1-F610D6EE61B6}"/>
    <cellStyle name="Normal 3 7 81" xfId="30729" xr:uid="{0B384C00-2E8D-4C91-B04B-5EB8068205B5}"/>
    <cellStyle name="Normal 3 7 82" xfId="30730" xr:uid="{0B6A2E36-FAD2-4E38-BFB1-2CB73881FB17}"/>
    <cellStyle name="Normal 3 7 9" xfId="30731" xr:uid="{F8113473-ED2E-408F-8656-7AA887E3CF2A}"/>
    <cellStyle name="Normal 3 7 9 2" xfId="30732" xr:uid="{29E646A6-BFFD-4A4E-B927-3728650E60CF}"/>
    <cellStyle name="Normal 3 7 9 2 2" xfId="30733" xr:uid="{E2FDDB22-895A-4F89-8886-28531A9D8C39}"/>
    <cellStyle name="Normal 3 7 9 2 3" xfId="30734" xr:uid="{9C93EBDC-DF6C-4544-B5C7-097E314CB5E6}"/>
    <cellStyle name="Normal 3 7 9 3" xfId="30735" xr:uid="{AF5944B4-AC4E-4A57-9774-A6029C04C557}"/>
    <cellStyle name="Normal 3 7 9 3 2" xfId="30736" xr:uid="{E8D518CD-7D0E-4842-8F57-D00DDA4F960B}"/>
    <cellStyle name="Normal 3 7 9 3 3" xfId="30737" xr:uid="{E4DAC275-740F-4A51-8C50-DC5C0B07377A}"/>
    <cellStyle name="Normal 3 7 9 4" xfId="30738" xr:uid="{77EF9E08-5AA0-40CD-ADD9-3B8EC902A07E}"/>
    <cellStyle name="Normal 3 7 9 5" xfId="30739" xr:uid="{13B7F131-69FB-4DEB-B51C-32E91FEBDCB5}"/>
    <cellStyle name="Normal 3 70" xfId="30740" xr:uid="{B2734D26-2182-4F96-A8B3-EDCE0A535026}"/>
    <cellStyle name="Normal 3 70 2" xfId="30741" xr:uid="{DF732A34-63A1-455C-B2FE-599A1D8A4E4B}"/>
    <cellStyle name="Normal 3 70 2 2" xfId="30742" xr:uid="{DF702A53-E224-4418-AEC8-16EFE60D3225}"/>
    <cellStyle name="Normal 3 70 2 3" xfId="30743" xr:uid="{134FC86E-8751-4396-9059-673E037530B0}"/>
    <cellStyle name="Normal 3 70 3" xfId="30744" xr:uid="{B50D54AF-51B5-49DF-BBEB-D9E4775DC7DA}"/>
    <cellStyle name="Normal 3 70 3 2" xfId="30745" xr:uid="{F23EA47E-9358-435D-B26B-83582B18B9D5}"/>
    <cellStyle name="Normal 3 70 3 3" xfId="30746" xr:uid="{FA7A252E-D53B-4392-8701-B165C3BB92F8}"/>
    <cellStyle name="Normal 3 70 4" xfId="30747" xr:uid="{BEF8C19F-F0F6-4823-AC22-C25F44DAAA05}"/>
    <cellStyle name="Normal 3 70 5" xfId="30748" xr:uid="{8B81461D-A01A-4E50-8475-60A1CFB04B0C}"/>
    <cellStyle name="Normal 3 71" xfId="30749" xr:uid="{FA2B5522-5C66-46FF-BFEF-18DDB507FD78}"/>
    <cellStyle name="Normal 3 71 2" xfId="30750" xr:uid="{713563B9-57D3-4CFF-A7D8-51E6A7A0F6C3}"/>
    <cellStyle name="Normal 3 71 2 2" xfId="30751" xr:uid="{54C93866-CB0E-4ECA-B487-C5FBC87BF1C5}"/>
    <cellStyle name="Normal 3 71 2 3" xfId="30752" xr:uid="{B00659FF-3747-476A-A1D9-6C301537E59F}"/>
    <cellStyle name="Normal 3 71 3" xfId="30753" xr:uid="{71B3CA21-A240-44AE-AE97-1F340E7B9C9B}"/>
    <cellStyle name="Normal 3 71 3 2" xfId="30754" xr:uid="{68C3B95F-5EAC-46D1-B24D-D2DD3724C51D}"/>
    <cellStyle name="Normal 3 71 3 3" xfId="30755" xr:uid="{78B19722-4264-4028-8790-0FE597412F3A}"/>
    <cellStyle name="Normal 3 71 4" xfId="30756" xr:uid="{4D25C871-6F4E-4411-9D31-69C71869B1A8}"/>
    <cellStyle name="Normal 3 71 5" xfId="30757" xr:uid="{B24E60D6-2349-455D-AC90-2A989EBA1CE4}"/>
    <cellStyle name="Normal 3 72" xfId="30758" xr:uid="{3AF10CA1-B77F-42E0-A553-2388DD3996EF}"/>
    <cellStyle name="Normal 3 72 2" xfId="30759" xr:uid="{7D41B0A5-2FA4-4BD9-9FA4-AB1FC9B7F2AA}"/>
    <cellStyle name="Normal 3 72 2 2" xfId="30760" xr:uid="{565B05B9-E1CD-4F4C-97D2-0E05BA4D0DB9}"/>
    <cellStyle name="Normal 3 72 2 3" xfId="30761" xr:uid="{BBB7DE93-507A-468E-A77D-6D4EEA8B4DDF}"/>
    <cellStyle name="Normal 3 72 3" xfId="30762" xr:uid="{2154A16A-3472-4CE3-988C-338F948D3B49}"/>
    <cellStyle name="Normal 3 72 3 2" xfId="30763" xr:uid="{4101F3BE-7A44-4424-835F-CCD78CEF2EE9}"/>
    <cellStyle name="Normal 3 72 3 3" xfId="30764" xr:uid="{07351CAE-1401-4EEE-A876-AFEF16026047}"/>
    <cellStyle name="Normal 3 72 4" xfId="30765" xr:uid="{8766CC2C-92A0-42CA-8A72-35DC718C17EF}"/>
    <cellStyle name="Normal 3 72 5" xfId="30766" xr:uid="{7B95499F-6A30-411F-91D7-11551AAEFF67}"/>
    <cellStyle name="Normal 3 73" xfId="30767" xr:uid="{88FF56E2-87CA-4EED-A2FB-1A96D5C0FFE2}"/>
    <cellStyle name="Normal 3 73 2" xfId="30768" xr:uid="{AEC30306-F160-4722-A200-6684CD1F236B}"/>
    <cellStyle name="Normal 3 73 2 2" xfId="30769" xr:uid="{89280223-253F-447C-96C2-7A695648D9AA}"/>
    <cellStyle name="Normal 3 73 2 3" xfId="30770" xr:uid="{8592F75B-C4D8-466F-8506-9C68341D948A}"/>
    <cellStyle name="Normal 3 73 3" xfId="30771" xr:uid="{86D73625-A9FF-4F5C-8E4F-3518ACB28E2E}"/>
    <cellStyle name="Normal 3 73 3 2" xfId="30772" xr:uid="{18CB82A0-231C-4AEF-B936-7D24FBC665B0}"/>
    <cellStyle name="Normal 3 73 3 3" xfId="30773" xr:uid="{2CC13F0A-3962-42B4-9293-EBAEE4A4E270}"/>
    <cellStyle name="Normal 3 73 4" xfId="30774" xr:uid="{CCA9E008-87DE-4FF7-8E6C-3703BD8B666E}"/>
    <cellStyle name="Normal 3 73 5" xfId="30775" xr:uid="{67DF2A7D-BBA2-43C0-8C02-8E0FA6C30750}"/>
    <cellStyle name="Normal 3 74" xfId="30776" xr:uid="{F3766E5D-9422-486C-A297-59C9879DD510}"/>
    <cellStyle name="Normal 3 74 2" xfId="30777" xr:uid="{46BC3D8C-F5A2-498C-8DD3-1E9E900C1EA1}"/>
    <cellStyle name="Normal 3 74 2 2" xfId="30778" xr:uid="{B0FACDA8-FF5B-44B3-8C40-2CC76A57E070}"/>
    <cellStyle name="Normal 3 74 2 3" xfId="30779" xr:uid="{F07A5BC7-4DB2-4F85-B461-B34E10A72942}"/>
    <cellStyle name="Normal 3 74 3" xfId="30780" xr:uid="{D1947CA1-F0F2-44CC-8660-79F00228D8F4}"/>
    <cellStyle name="Normal 3 74 3 2" xfId="30781" xr:uid="{EA1CC627-8EDC-495B-B920-5A6511D90D70}"/>
    <cellStyle name="Normal 3 74 3 3" xfId="30782" xr:uid="{13D8A18B-BEC7-490A-8133-DD53DDB06798}"/>
    <cellStyle name="Normal 3 74 4" xfId="30783" xr:uid="{1F615DC2-3D2F-4798-8446-90FF285ECC12}"/>
    <cellStyle name="Normal 3 74 5" xfId="30784" xr:uid="{FC6B405D-5726-4439-901B-061C69496CA7}"/>
    <cellStyle name="Normal 3 75" xfId="30785" xr:uid="{1939B9EB-6B38-4B57-9CAE-697359A0C00A}"/>
    <cellStyle name="Normal 3 75 2" xfId="30786" xr:uid="{58E8E1AD-9178-42A6-A68C-142DA38ADF29}"/>
    <cellStyle name="Normal 3 75 2 2" xfId="30787" xr:uid="{6C9AA10F-0D8C-4F89-85E5-AC68389BA0DD}"/>
    <cellStyle name="Normal 3 75 2 3" xfId="30788" xr:uid="{CE994E90-D661-4BCB-A30A-6D33967FC573}"/>
    <cellStyle name="Normal 3 75 3" xfId="30789" xr:uid="{0FF05326-9477-4997-A108-DC36EF0FA801}"/>
    <cellStyle name="Normal 3 75 3 2" xfId="30790" xr:uid="{AF0F5900-2528-4F24-A04D-2AE698D07B0F}"/>
    <cellStyle name="Normal 3 75 3 3" xfId="30791" xr:uid="{78E50543-5FC8-45AB-B326-467DD7DB6AA4}"/>
    <cellStyle name="Normal 3 75 4" xfId="30792" xr:uid="{2C04796D-5CF0-48D3-86D6-C7F6E31B80D4}"/>
    <cellStyle name="Normal 3 75 5" xfId="30793" xr:uid="{3B3187CF-0B47-4F18-8B18-F4061CC4EC8F}"/>
    <cellStyle name="Normal 3 76" xfId="30794" xr:uid="{7358FD39-273C-4E06-A3CF-E4801444F901}"/>
    <cellStyle name="Normal 3 76 2" xfId="30795" xr:uid="{97CEC703-EE9B-496B-856C-5FA3A035A924}"/>
    <cellStyle name="Normal 3 76 2 2" xfId="30796" xr:uid="{11DBFA10-F8A7-4AA5-8959-69D46471B446}"/>
    <cellStyle name="Normal 3 76 2 3" xfId="30797" xr:uid="{DA733463-29C6-4881-BD6E-40A8C253929B}"/>
    <cellStyle name="Normal 3 76 3" xfId="30798" xr:uid="{14EAAF28-E502-49F3-B36D-E1CD10674201}"/>
    <cellStyle name="Normal 3 76 3 2" xfId="30799" xr:uid="{3D174F0B-C5E8-4F4B-AABD-D0D890FCE459}"/>
    <cellStyle name="Normal 3 76 3 3" xfId="30800" xr:uid="{51A33BFF-34BB-4546-9A27-A69D35D9BBAF}"/>
    <cellStyle name="Normal 3 76 4" xfId="30801" xr:uid="{2C5852E8-1C46-4A6B-9D56-35973419AEA0}"/>
    <cellStyle name="Normal 3 76 5" xfId="30802" xr:uid="{1CEDB23C-3AA5-43C8-9F03-AF5289B9939E}"/>
    <cellStyle name="Normal 3 77" xfId="30803" xr:uid="{DAC5A395-F93F-4C0D-9049-8B3D711BCCC8}"/>
    <cellStyle name="Normal 3 77 2" xfId="30804" xr:uid="{578A9102-4A6D-4532-B732-BD505412C680}"/>
    <cellStyle name="Normal 3 77 2 2" xfId="30805" xr:uid="{D37A29C5-225A-4D42-8F8C-307A1138D3CC}"/>
    <cellStyle name="Normal 3 77 2 3" xfId="30806" xr:uid="{04F54843-334B-464F-AA2C-11C1D390CD84}"/>
    <cellStyle name="Normal 3 77 3" xfId="30807" xr:uid="{98B62FCF-E5BB-41BF-B8F6-6B6BF5093AE5}"/>
    <cellStyle name="Normal 3 77 3 2" xfId="30808" xr:uid="{4AEDF20B-B298-49D3-99F0-766B44687A32}"/>
    <cellStyle name="Normal 3 77 3 3" xfId="30809" xr:uid="{700ABCB1-5BB3-4C73-9DB6-9126D5E740AC}"/>
    <cellStyle name="Normal 3 77 4" xfId="30810" xr:uid="{8F9C6943-4B83-439F-95CE-1D95D5B4BA4C}"/>
    <cellStyle name="Normal 3 77 5" xfId="30811" xr:uid="{A4B0546B-77BC-435E-8D75-B1CE80055E77}"/>
    <cellStyle name="Normal 3 78" xfId="30812" xr:uid="{512308DE-E724-479F-B594-6C709432D5EB}"/>
    <cellStyle name="Normal 3 78 2" xfId="30813" xr:uid="{90E61206-3506-4275-9DD5-1478BB7A4596}"/>
    <cellStyle name="Normal 3 78 2 2" xfId="30814" xr:uid="{7B1419C0-7AC5-4D1F-9CDC-7C7887AF7FE5}"/>
    <cellStyle name="Normal 3 78 2 3" xfId="30815" xr:uid="{45C2B886-6092-48A9-8127-015CCBB30892}"/>
    <cellStyle name="Normal 3 78 3" xfId="30816" xr:uid="{F0584789-DBAD-4132-96BC-03DD862D64DB}"/>
    <cellStyle name="Normal 3 78 3 2" xfId="30817" xr:uid="{4EC6314F-E883-4A61-AE64-84659AA48600}"/>
    <cellStyle name="Normal 3 78 3 3" xfId="30818" xr:uid="{CA43739A-5D68-46ED-A9F0-DE80A4DFB2D0}"/>
    <cellStyle name="Normal 3 78 4" xfId="30819" xr:uid="{9D652969-9409-4E69-A382-FDC61D997632}"/>
    <cellStyle name="Normal 3 78 5" xfId="30820" xr:uid="{3DE4D010-271F-4E92-BBC8-1437F89951D0}"/>
    <cellStyle name="Normal 3 79" xfId="30821" xr:uid="{2E182C29-7F07-45FC-BAF2-F46DA16366F4}"/>
    <cellStyle name="Normal 3 79 2" xfId="30822" xr:uid="{6F16BEEE-C408-407B-BA46-061464138FDC}"/>
    <cellStyle name="Normal 3 79 2 2" xfId="30823" xr:uid="{DA7F61FA-4587-4A21-BC52-32F7CB1C9338}"/>
    <cellStyle name="Normal 3 79 2 3" xfId="30824" xr:uid="{B3A7DF38-057D-45B6-B221-CE3D45FAB676}"/>
    <cellStyle name="Normal 3 79 3" xfId="30825" xr:uid="{67537CB5-45E4-4739-BAC8-40A4B2C39352}"/>
    <cellStyle name="Normal 3 79 3 2" xfId="30826" xr:uid="{511162D5-90FB-4182-96C3-5078098D34FB}"/>
    <cellStyle name="Normal 3 79 3 3" xfId="30827" xr:uid="{9326D860-F0FC-4684-9355-881710E06E19}"/>
    <cellStyle name="Normal 3 79 4" xfId="30828" xr:uid="{C5859C70-B859-4907-8C98-8D77B49D3BAF}"/>
    <cellStyle name="Normal 3 79 5" xfId="30829" xr:uid="{37C374CB-A77A-4569-B8EC-B5A432944EEC}"/>
    <cellStyle name="Normal 3 8" xfId="30830" xr:uid="{BCAB52D7-48BD-4FCA-BEAE-DD794A1BCA38}"/>
    <cellStyle name="Normal 3 8 10" xfId="30831" xr:uid="{C0BC743D-7C2B-4FD9-A5BD-CA63B858B01F}"/>
    <cellStyle name="Normal 3 8 10 2" xfId="30832" xr:uid="{B0DA10D2-C7E7-45D7-8797-E2431171B2B1}"/>
    <cellStyle name="Normal 3 8 10 2 2" xfId="30833" xr:uid="{A7E5E76D-F321-4033-BCAD-7A34A738751F}"/>
    <cellStyle name="Normal 3 8 10 2 3" xfId="30834" xr:uid="{88BE4228-DBB2-405B-AA84-07BD14F01496}"/>
    <cellStyle name="Normal 3 8 10 3" xfId="30835" xr:uid="{A77ED23E-5CE6-4C56-83DC-9FB3E6061A4D}"/>
    <cellStyle name="Normal 3 8 10 3 2" xfId="30836" xr:uid="{A0E2EB29-BB5E-410D-8265-514508CC64FE}"/>
    <cellStyle name="Normal 3 8 10 3 3" xfId="30837" xr:uid="{7D21BA01-AEC2-4152-AD28-6BDAFA04F6D0}"/>
    <cellStyle name="Normal 3 8 10 4" xfId="30838" xr:uid="{B35E3938-8FB5-463A-82AE-9342ECAB3DCD}"/>
    <cellStyle name="Normal 3 8 10 5" xfId="30839" xr:uid="{F380A250-2F11-4A74-BD59-7C25DA9BC50B}"/>
    <cellStyle name="Normal 3 8 11" xfId="30840" xr:uid="{A960121E-66EA-431F-AEAC-8477C75A9346}"/>
    <cellStyle name="Normal 3 8 11 2" xfId="30841" xr:uid="{9D55B9A1-06F7-40FA-8F37-7BBE4376E655}"/>
    <cellStyle name="Normal 3 8 11 2 2" xfId="30842" xr:uid="{9E167A98-C440-4EF5-8F19-FF6CDF0516EF}"/>
    <cellStyle name="Normal 3 8 11 2 3" xfId="30843" xr:uid="{3A0B8164-405E-4141-B50A-C4E9CBD9080E}"/>
    <cellStyle name="Normal 3 8 11 3" xfId="30844" xr:uid="{D651F50B-DFEC-43BF-A163-685B800B022F}"/>
    <cellStyle name="Normal 3 8 11 3 2" xfId="30845" xr:uid="{BD623CC5-CCDF-4137-972B-A60561A4C9FD}"/>
    <cellStyle name="Normal 3 8 11 3 3" xfId="30846" xr:uid="{201E4B4A-48D9-4090-B842-F03B8E6A53DB}"/>
    <cellStyle name="Normal 3 8 11 4" xfId="30847" xr:uid="{BC13A57B-CB34-49A2-8D32-108337D433BE}"/>
    <cellStyle name="Normal 3 8 11 5" xfId="30848" xr:uid="{74364269-510C-4B83-9EFC-71134B3E224A}"/>
    <cellStyle name="Normal 3 8 12" xfId="30849" xr:uid="{E7FFC049-583E-44EC-AD65-72C37BF4E031}"/>
    <cellStyle name="Normal 3 8 12 2" xfId="30850" xr:uid="{5A757E55-09E2-49FD-BF3A-C67909B5B1D3}"/>
    <cellStyle name="Normal 3 8 12 2 2" xfId="30851" xr:uid="{7D834573-B515-4A9E-95C6-3B7323732F9C}"/>
    <cellStyle name="Normal 3 8 12 2 3" xfId="30852" xr:uid="{B523FFD8-575A-44B0-9B7F-78D49AE68486}"/>
    <cellStyle name="Normal 3 8 12 3" xfId="30853" xr:uid="{28282412-4576-497E-9114-6A56FEC3F72B}"/>
    <cellStyle name="Normal 3 8 12 3 2" xfId="30854" xr:uid="{656A861C-0FA3-42E0-B0C9-3D71A16480DD}"/>
    <cellStyle name="Normal 3 8 12 3 3" xfId="30855" xr:uid="{F4411C1B-15DA-4DC4-896D-66E215965A4D}"/>
    <cellStyle name="Normal 3 8 12 4" xfId="30856" xr:uid="{25B3483A-8148-4DFB-B9FB-EB0D0F58C76B}"/>
    <cellStyle name="Normal 3 8 12 5" xfId="30857" xr:uid="{A6AB6E74-3253-48B2-A8F5-A7AB14B0F1F9}"/>
    <cellStyle name="Normal 3 8 13" xfId="30858" xr:uid="{56C0EB82-F6BE-4D05-B1FE-7E3C8D59E778}"/>
    <cellStyle name="Normal 3 8 13 2" xfId="30859" xr:uid="{E293D874-B094-44DC-82DB-B358F96E1B9E}"/>
    <cellStyle name="Normal 3 8 13 2 2" xfId="30860" xr:uid="{4AA1B0C3-F062-41A4-A97A-620D6E4C351A}"/>
    <cellStyle name="Normal 3 8 13 2 3" xfId="30861" xr:uid="{DF5EF439-F8CF-417D-A00C-58CAF52710C9}"/>
    <cellStyle name="Normal 3 8 13 3" xfId="30862" xr:uid="{CD4CEE4F-FE48-407D-952A-010F57EB2962}"/>
    <cellStyle name="Normal 3 8 13 3 2" xfId="30863" xr:uid="{10A19BAC-912E-4F17-AEB5-F4B014343F05}"/>
    <cellStyle name="Normal 3 8 13 3 3" xfId="30864" xr:uid="{84DBF0E6-B0AC-43A0-8185-B79CED1C1698}"/>
    <cellStyle name="Normal 3 8 13 4" xfId="30865" xr:uid="{F36B4D7D-9893-469C-8111-F979AC1E8ABC}"/>
    <cellStyle name="Normal 3 8 13 5" xfId="30866" xr:uid="{A5EEF11C-A994-4C7C-9D35-B33E0A1C9B34}"/>
    <cellStyle name="Normal 3 8 14" xfId="30867" xr:uid="{92EA7FDA-87CE-4CE6-8E9D-C667140DF7DE}"/>
    <cellStyle name="Normal 3 8 14 2" xfId="30868" xr:uid="{2EB99E95-685B-4C13-A764-A2DEA0B28CBB}"/>
    <cellStyle name="Normal 3 8 14 2 2" xfId="30869" xr:uid="{2DF100E7-B12B-4438-A878-268CD2CF73F9}"/>
    <cellStyle name="Normal 3 8 14 2 3" xfId="30870" xr:uid="{E28BE713-26F2-4773-B5A0-6F8CBF2C5EF8}"/>
    <cellStyle name="Normal 3 8 14 3" xfId="30871" xr:uid="{ADBE7055-CCDB-4907-B1FC-8FFE53B09EB1}"/>
    <cellStyle name="Normal 3 8 14 3 2" xfId="30872" xr:uid="{03EB88CF-D3D8-4204-8748-94C806886B90}"/>
    <cellStyle name="Normal 3 8 14 3 3" xfId="30873" xr:uid="{E68BF186-DB40-4510-8392-958BD4F20B01}"/>
    <cellStyle name="Normal 3 8 14 4" xfId="30874" xr:uid="{A57502CA-4B00-4A0A-BD67-97091588CCAF}"/>
    <cellStyle name="Normal 3 8 14 5" xfId="30875" xr:uid="{A3FF86B8-3AF7-49BE-AA19-FDDF53175CAF}"/>
    <cellStyle name="Normal 3 8 15" xfId="30876" xr:uid="{FA43DE12-A07C-4430-B1B4-B3ED88AFE5E8}"/>
    <cellStyle name="Normal 3 8 15 2" xfId="30877" xr:uid="{7132158A-80D5-487D-93DB-E722A0105952}"/>
    <cellStyle name="Normal 3 8 15 2 2" xfId="30878" xr:uid="{E50FBA0F-8B5F-4AF5-AD51-4C922376BDA8}"/>
    <cellStyle name="Normal 3 8 15 2 3" xfId="30879" xr:uid="{BA5EBE27-3536-4526-8C08-73B8920FF0EB}"/>
    <cellStyle name="Normal 3 8 15 3" xfId="30880" xr:uid="{79E3FFD1-62ED-457E-BA85-08C61DE5D031}"/>
    <cellStyle name="Normal 3 8 15 3 2" xfId="30881" xr:uid="{58B45D6C-0607-4C29-B6A2-2D83D6B94A2F}"/>
    <cellStyle name="Normal 3 8 15 3 3" xfId="30882" xr:uid="{DEEBC690-8D22-4038-9C0D-0BF86D68EBF3}"/>
    <cellStyle name="Normal 3 8 15 4" xfId="30883" xr:uid="{3B906D72-21A0-4187-AAEA-2E0A401D5999}"/>
    <cellStyle name="Normal 3 8 15 5" xfId="30884" xr:uid="{F0A19D57-9AB7-426B-8A14-5F02DCDFA06B}"/>
    <cellStyle name="Normal 3 8 16" xfId="30885" xr:uid="{00B6D111-8C35-422A-ABCB-104BB38F01BD}"/>
    <cellStyle name="Normal 3 8 16 2" xfId="30886" xr:uid="{FE575B46-77AF-413A-AF73-980692809783}"/>
    <cellStyle name="Normal 3 8 16 2 2" xfId="30887" xr:uid="{0616FF3B-06D1-4824-B2D3-C3BCF0151A89}"/>
    <cellStyle name="Normal 3 8 16 2 3" xfId="30888" xr:uid="{5E56E532-F4EB-4BC2-8C58-3AF3F7B31C83}"/>
    <cellStyle name="Normal 3 8 16 3" xfId="30889" xr:uid="{5DC8DFE5-8FA6-4CAB-AB93-FB36D1F20C17}"/>
    <cellStyle name="Normal 3 8 16 3 2" xfId="30890" xr:uid="{06C01CFA-13A8-4DAD-907D-B10438152171}"/>
    <cellStyle name="Normal 3 8 16 3 3" xfId="30891" xr:uid="{21F3170C-0F4D-43E0-96A8-D90C90C3A320}"/>
    <cellStyle name="Normal 3 8 16 4" xfId="30892" xr:uid="{4CDFD1E6-95AB-4F8D-A551-40EA1644127C}"/>
    <cellStyle name="Normal 3 8 16 5" xfId="30893" xr:uid="{5FBCE6F7-1866-4223-812F-1EB583886872}"/>
    <cellStyle name="Normal 3 8 17" xfId="30894" xr:uid="{0A3218F5-11DD-4C58-8FE5-C55D59DC4A43}"/>
    <cellStyle name="Normal 3 8 17 2" xfId="30895" xr:uid="{01ADDD4A-4211-43D2-BCFC-05DACFD43480}"/>
    <cellStyle name="Normal 3 8 17 2 2" xfId="30896" xr:uid="{45B929B7-F504-42E1-87A6-688AB0C370C3}"/>
    <cellStyle name="Normal 3 8 17 2 3" xfId="30897" xr:uid="{067B86A8-9D28-42BB-9E7F-58FB3C7B7F6E}"/>
    <cellStyle name="Normal 3 8 17 3" xfId="30898" xr:uid="{C5F4F0D1-92E6-4323-AE19-B749081D406C}"/>
    <cellStyle name="Normal 3 8 17 3 2" xfId="30899" xr:uid="{9ABBD730-2665-441A-82A4-76BA1D7054CF}"/>
    <cellStyle name="Normal 3 8 17 3 3" xfId="30900" xr:uid="{26719710-3BA4-4B1C-B2EC-3D844CBF4BB1}"/>
    <cellStyle name="Normal 3 8 17 4" xfId="30901" xr:uid="{9D1C22B1-32BF-4E65-8222-8342913839F7}"/>
    <cellStyle name="Normal 3 8 17 5" xfId="30902" xr:uid="{5AEBC1E6-F2CC-4E1B-9AA4-B77A2EC3659A}"/>
    <cellStyle name="Normal 3 8 18" xfId="30903" xr:uid="{FCC21621-8CB7-49F5-A403-FF96E7AE5496}"/>
    <cellStyle name="Normal 3 8 18 2" xfId="30904" xr:uid="{43863A26-A33A-40E7-A0FF-13B493FE57DE}"/>
    <cellStyle name="Normal 3 8 18 2 2" xfId="30905" xr:uid="{42C5CE80-0D65-4D95-9C1B-77FAABDB5206}"/>
    <cellStyle name="Normal 3 8 18 2 3" xfId="30906" xr:uid="{144ABF99-4438-4CD1-87F8-20875C086C73}"/>
    <cellStyle name="Normal 3 8 18 3" xfId="30907" xr:uid="{CA8F8DB8-3D18-48C5-AC0F-B78CA4D7EF15}"/>
    <cellStyle name="Normal 3 8 18 3 2" xfId="30908" xr:uid="{AC7C1C8A-3DEE-4425-BCBC-A95AA7B822DA}"/>
    <cellStyle name="Normal 3 8 18 3 3" xfId="30909" xr:uid="{9A5ABE86-C825-4742-93A6-2C460A9F16D0}"/>
    <cellStyle name="Normal 3 8 18 4" xfId="30910" xr:uid="{C3A1A579-BCED-4E5B-9A08-2392309489DC}"/>
    <cellStyle name="Normal 3 8 18 5" xfId="30911" xr:uid="{0EE4FA46-4BCD-49F2-8DCA-8AA69DA7BD3A}"/>
    <cellStyle name="Normal 3 8 19" xfId="30912" xr:uid="{A8E6D9EC-BCDE-4589-AC46-57A416FE8809}"/>
    <cellStyle name="Normal 3 8 19 2" xfId="30913" xr:uid="{6B5884BA-7DD0-4AD1-86AC-70F532A97B56}"/>
    <cellStyle name="Normal 3 8 19 2 2" xfId="30914" xr:uid="{9CA60541-7860-4229-BC64-6C70C018677D}"/>
    <cellStyle name="Normal 3 8 19 2 3" xfId="30915" xr:uid="{066C8E9C-D93A-4641-B808-73F8A925F9E6}"/>
    <cellStyle name="Normal 3 8 19 3" xfId="30916" xr:uid="{04DC9083-D142-40FD-8B5F-F0FC7885A402}"/>
    <cellStyle name="Normal 3 8 19 3 2" xfId="30917" xr:uid="{CFE44DBA-2249-47E5-9127-9BFB579DCAD0}"/>
    <cellStyle name="Normal 3 8 19 3 3" xfId="30918" xr:uid="{7B13E6B3-DF27-419A-9B89-EA92EE0E7D40}"/>
    <cellStyle name="Normal 3 8 19 4" xfId="30919" xr:uid="{46DAB5AE-748D-4466-93D6-6293A373F43C}"/>
    <cellStyle name="Normal 3 8 19 5" xfId="30920" xr:uid="{83CF1949-261D-46BC-B82A-4BDC22CB0EC9}"/>
    <cellStyle name="Normal 3 8 2" xfId="30921" xr:uid="{045FB475-89C4-4B66-9F43-51BF7218234F}"/>
    <cellStyle name="Normal 3 8 2 2" xfId="30922" xr:uid="{72848801-78C2-4408-AA63-EC1324712862}"/>
    <cellStyle name="Normal 3 8 2 2 2" xfId="30923" xr:uid="{690EEA18-FFFE-430B-BED5-69F7EBC63E15}"/>
    <cellStyle name="Normal 3 8 2 2 3" xfId="30924" xr:uid="{CFB55ED5-DA95-4799-9518-C4F5C090A97E}"/>
    <cellStyle name="Normal 3 8 2 3" xfId="30925" xr:uid="{DCB27214-5628-492A-B04A-5BA90660895E}"/>
    <cellStyle name="Normal 3 8 2 3 2" xfId="30926" xr:uid="{886BC538-0189-4D13-A74F-F2AFD3572810}"/>
    <cellStyle name="Normal 3 8 2 3 3" xfId="30927" xr:uid="{21565C08-115D-410C-BE83-296D51522CB6}"/>
    <cellStyle name="Normal 3 8 2 4" xfId="30928" xr:uid="{364CE8C9-81DB-4D00-A6BD-02F763C322CF}"/>
    <cellStyle name="Normal 3 8 2 5" xfId="30929" xr:uid="{AFEFB5EB-D535-4EA2-AA68-844A38D6A4C2}"/>
    <cellStyle name="Normal 3 8 20" xfId="30930" xr:uid="{55834B83-36D3-4D8A-A97B-C5603EBCDE40}"/>
    <cellStyle name="Normal 3 8 20 2" xfId="30931" xr:uid="{DC62A040-C2C4-4AF6-A609-ABEC374EAC05}"/>
    <cellStyle name="Normal 3 8 20 2 2" xfId="30932" xr:uid="{144CB08B-70EE-4359-B07B-9F770D71D1B6}"/>
    <cellStyle name="Normal 3 8 20 2 3" xfId="30933" xr:uid="{356C58CF-6BC8-479E-9686-30A1640B7637}"/>
    <cellStyle name="Normal 3 8 20 3" xfId="30934" xr:uid="{5384E26D-20A1-4A81-9F34-7A8B0D8EDCF9}"/>
    <cellStyle name="Normal 3 8 20 3 2" xfId="30935" xr:uid="{0488052A-C490-4311-95AF-45F4205840B8}"/>
    <cellStyle name="Normal 3 8 20 3 3" xfId="30936" xr:uid="{F550E5AC-1E79-4D0D-9C9F-22B27F239C78}"/>
    <cellStyle name="Normal 3 8 20 4" xfId="30937" xr:uid="{C3535BA4-CA0A-4D58-9174-99E950E1C37A}"/>
    <cellStyle name="Normal 3 8 20 5" xfId="30938" xr:uid="{A5A0A97E-F496-4F5A-BBA8-5FEC11CDC210}"/>
    <cellStyle name="Normal 3 8 21" xfId="30939" xr:uid="{577F3681-CFD7-4112-823F-475BA3A55F33}"/>
    <cellStyle name="Normal 3 8 21 2" xfId="30940" xr:uid="{7706EA4C-6EE3-4106-AE9C-42C3AE9A2713}"/>
    <cellStyle name="Normal 3 8 21 2 2" xfId="30941" xr:uid="{BCB71867-BD57-410E-8F47-4DC2E86AF393}"/>
    <cellStyle name="Normal 3 8 21 2 3" xfId="30942" xr:uid="{6E9CD026-3A3D-4262-9034-6D4E55E58EFD}"/>
    <cellStyle name="Normal 3 8 21 3" xfId="30943" xr:uid="{066AD4EB-C0CF-4A34-87D1-F03749218322}"/>
    <cellStyle name="Normal 3 8 21 3 2" xfId="30944" xr:uid="{5AD8FB04-4957-4DE1-8F91-5C9EA224AEA1}"/>
    <cellStyle name="Normal 3 8 21 3 3" xfId="30945" xr:uid="{3A8A1B65-A716-4903-97B5-3843E1E2C243}"/>
    <cellStyle name="Normal 3 8 21 4" xfId="30946" xr:uid="{BDD854BF-6558-41F5-9F2A-8519D046BB6C}"/>
    <cellStyle name="Normal 3 8 21 5" xfId="30947" xr:uid="{70BA053E-2476-4DB1-A4AA-81581E79AB7B}"/>
    <cellStyle name="Normal 3 8 22" xfId="30948" xr:uid="{EAA0DAA3-B69D-4EC5-A340-3FC1BFD37242}"/>
    <cellStyle name="Normal 3 8 22 2" xfId="30949" xr:uid="{6BC8D48A-9BD9-429F-878E-F2DFA06FBCBE}"/>
    <cellStyle name="Normal 3 8 22 2 2" xfId="30950" xr:uid="{A1FDE1F0-FF38-47C9-8A03-1A70DE6C14F1}"/>
    <cellStyle name="Normal 3 8 22 2 3" xfId="30951" xr:uid="{2FD13F28-BFAD-4AA9-9647-536BB754097B}"/>
    <cellStyle name="Normal 3 8 22 3" xfId="30952" xr:uid="{F7B0F99A-3422-4D59-AA81-36DFF80A1673}"/>
    <cellStyle name="Normal 3 8 22 3 2" xfId="30953" xr:uid="{42DE9651-9E20-4786-A7D7-384473B9CB3C}"/>
    <cellStyle name="Normal 3 8 22 3 3" xfId="30954" xr:uid="{A29C84C4-BE16-44E9-8DC7-4C5FC6498C29}"/>
    <cellStyle name="Normal 3 8 22 4" xfId="30955" xr:uid="{272B3211-8DA7-48DA-AD12-028A1B528636}"/>
    <cellStyle name="Normal 3 8 22 5" xfId="30956" xr:uid="{0C809108-3C37-4B88-801E-01A944ED2420}"/>
    <cellStyle name="Normal 3 8 23" xfId="30957" xr:uid="{1DB55D27-54C3-4C89-9E11-188A2130E05F}"/>
    <cellStyle name="Normal 3 8 23 2" xfId="30958" xr:uid="{5F5A49F8-8553-4344-A73A-783F5F779823}"/>
    <cellStyle name="Normal 3 8 23 2 2" xfId="30959" xr:uid="{D977959A-9C29-4C37-A032-193974BFEB53}"/>
    <cellStyle name="Normal 3 8 23 2 3" xfId="30960" xr:uid="{538FCB6E-13E1-44B9-B368-DDA4246131C9}"/>
    <cellStyle name="Normal 3 8 23 3" xfId="30961" xr:uid="{F194EFDB-C80E-41C0-B67B-5FB24A450672}"/>
    <cellStyle name="Normal 3 8 23 3 2" xfId="30962" xr:uid="{410C6F59-E774-4344-B875-CFB98F251F74}"/>
    <cellStyle name="Normal 3 8 23 3 3" xfId="30963" xr:uid="{860EBBCC-B78E-4E29-9F02-1131E893C01E}"/>
    <cellStyle name="Normal 3 8 23 4" xfId="30964" xr:uid="{E63C208A-C3C2-40DF-AE2E-9C3E493CDD2F}"/>
    <cellStyle name="Normal 3 8 23 5" xfId="30965" xr:uid="{DABFDF25-2C9D-43CF-BC17-5331DFAEDBA1}"/>
    <cellStyle name="Normal 3 8 24" xfId="30966" xr:uid="{621F5A43-9B7F-48DA-BD11-81CE8C3AC677}"/>
    <cellStyle name="Normal 3 8 24 10" xfId="30967" xr:uid="{1C3171ED-2B36-4649-86C4-E1F4BF79303A}"/>
    <cellStyle name="Normal 3 8 24 11" xfId="30968" xr:uid="{B30545F6-F52A-4DE5-A32A-52A430307728}"/>
    <cellStyle name="Normal 3 8 24 11 2" xfId="30969" xr:uid="{7BAC413F-3F4D-4A2C-B915-B8FE928D09D9}"/>
    <cellStyle name="Normal 3 8 24 11 2 2" xfId="30970" xr:uid="{EC9A15AB-690B-4FAE-827E-1B0EA17CA1F5}"/>
    <cellStyle name="Normal 3 8 24 11 2 2 2" xfId="30971" xr:uid="{AEBC7949-4719-4BB3-B2DC-096439F236A2}"/>
    <cellStyle name="Normal 3 8 24 11 2 3" xfId="30972" xr:uid="{B8723D80-93A8-45C1-837F-58FC22CD4CF3}"/>
    <cellStyle name="Normal 3 8 24 11 2 4" xfId="30973" xr:uid="{C22012C2-1EB8-4E34-A849-610305E933AC}"/>
    <cellStyle name="Normal 3 8 24 11 2 5" xfId="30974" xr:uid="{18F56FEC-124C-499C-A860-FB977FC7C14E}"/>
    <cellStyle name="Normal 3 8 24 11 3" xfId="30975" xr:uid="{4663CA85-7F44-4850-B7C6-53F5C733319F}"/>
    <cellStyle name="Normal 3 8 24 11 3 2" xfId="30976" xr:uid="{A583B5A3-79D7-404E-98F1-6B7A10E27B15}"/>
    <cellStyle name="Normal 3 8 24 11 4" xfId="30977" xr:uid="{525AEA20-16A7-44CF-BC3F-68DA782EE285}"/>
    <cellStyle name="Normal 3 8 24 11 5" xfId="30978" xr:uid="{708FCF6D-7A6C-4EF0-B1F8-B3CF98E59EF8}"/>
    <cellStyle name="Normal 3 8 24 12" xfId="30979" xr:uid="{2309F6C0-EF33-4F50-8358-B5D990DE30CD}"/>
    <cellStyle name="Normal 3 8 24 13" xfId="30980" xr:uid="{A84D9754-BC65-4023-8908-3B7E8DFD2888}"/>
    <cellStyle name="Normal 3 8 24 14" xfId="30981" xr:uid="{A2B2A87D-FD64-47CA-99F8-8A4BFD8FE89D}"/>
    <cellStyle name="Normal 3 8 24 15" xfId="30982" xr:uid="{27FE55B0-69A1-429B-ADD7-69AF045EF81A}"/>
    <cellStyle name="Normal 3 8 24 15 2" xfId="30983" xr:uid="{96BD3556-B23D-4992-BC5E-90BD13B2F154}"/>
    <cellStyle name="Normal 3 8 24 16" xfId="30984" xr:uid="{EAF54865-1B54-45DE-AD71-09C47017BEEC}"/>
    <cellStyle name="Normal 3 8 24 17" xfId="30985" xr:uid="{C5E7352C-BC00-4C85-90A0-94B971730B6B}"/>
    <cellStyle name="Normal 3 8 24 18" xfId="30986" xr:uid="{583B2883-5A27-46F4-B823-A92DA310D2D5}"/>
    <cellStyle name="Normal 3 8 24 2" xfId="30987" xr:uid="{8B9D8FFF-AC93-48CB-9860-30B993DCDE92}"/>
    <cellStyle name="Normal 3 8 24 2 10" xfId="30988" xr:uid="{C914F9F9-083A-4B87-BDFB-E13BB875D144}"/>
    <cellStyle name="Normal 3 8 24 2 11" xfId="30989" xr:uid="{2E4A94AF-CC8F-48ED-9096-0F8EB788E2E8}"/>
    <cellStyle name="Normal 3 8 24 2 12" xfId="30990" xr:uid="{939824C1-1BBD-4A8A-9870-F08298AAD2D8}"/>
    <cellStyle name="Normal 3 8 24 2 13" xfId="30991" xr:uid="{7E18C240-A06C-484E-AD5C-BA90DFBF51EC}"/>
    <cellStyle name="Normal 3 8 24 2 13 2" xfId="30992" xr:uid="{A4A13BE7-2EB2-49EF-8BD0-75FB5AD465D5}"/>
    <cellStyle name="Normal 3 8 24 2 14" xfId="30993" xr:uid="{09FBC8A6-27B7-446E-81BD-0CEF14F65402}"/>
    <cellStyle name="Normal 3 8 24 2 15" xfId="30994" xr:uid="{9CF3F882-D676-4C8A-BAF8-B4B04B609CEC}"/>
    <cellStyle name="Normal 3 8 24 2 16" xfId="30995" xr:uid="{A643346B-EABA-4DDE-9E73-FBB695435600}"/>
    <cellStyle name="Normal 3 8 24 2 2" xfId="30996" xr:uid="{D87234C5-1A59-4B77-B594-16DE5A2A97E6}"/>
    <cellStyle name="Normal 3 8 24 2 2 10" xfId="30997" xr:uid="{67550310-7F50-4154-8E7F-B9356DB9CB10}"/>
    <cellStyle name="Normal 3 8 24 2 2 11" xfId="30998" xr:uid="{DA6F4945-A3C8-4D56-896D-C7322FF71402}"/>
    <cellStyle name="Normal 3 8 24 2 2 12" xfId="30999" xr:uid="{FA1BE03B-1FC1-4383-9097-5286B1248880}"/>
    <cellStyle name="Normal 3 8 24 2 2 13" xfId="31000" xr:uid="{58C99797-A251-468D-8458-B889745F4850}"/>
    <cellStyle name="Normal 3 8 24 2 2 13 2" xfId="31001" xr:uid="{EA24356D-A34B-451D-B7E4-89F68A804262}"/>
    <cellStyle name="Normal 3 8 24 2 2 14" xfId="31002" xr:uid="{3494D6B1-3890-481A-A6A6-C7A3071D19B6}"/>
    <cellStyle name="Normal 3 8 24 2 2 15" xfId="31003" xr:uid="{29CE10F4-A325-4542-A47F-F8F0FDD84B01}"/>
    <cellStyle name="Normal 3 8 24 2 2 16" xfId="31004" xr:uid="{1170EFBC-5FC9-4467-8E1B-93CD60206E30}"/>
    <cellStyle name="Normal 3 8 24 2 2 2" xfId="31005" xr:uid="{308087B3-FEBD-4387-9935-A8ACFC1FDF33}"/>
    <cellStyle name="Normal 3 8 24 2 2 2 10" xfId="31006" xr:uid="{C0DE233F-0ABA-4104-9AAE-86C93853AFB5}"/>
    <cellStyle name="Normal 3 8 24 2 2 2 11" xfId="31007" xr:uid="{1DF24A59-00BD-41AA-8338-D030D173D733}"/>
    <cellStyle name="Normal 3 8 24 2 2 2 12" xfId="31008" xr:uid="{7C675E95-A76B-4994-94DB-2E4BA31B28B3}"/>
    <cellStyle name="Normal 3 8 24 2 2 2 12 2" xfId="31009" xr:uid="{37DF48C1-E88A-4F11-8580-692895424A27}"/>
    <cellStyle name="Normal 3 8 24 2 2 2 13" xfId="31010" xr:uid="{749F27D0-8526-4BEF-8C94-B73BA3A2B930}"/>
    <cellStyle name="Normal 3 8 24 2 2 2 14" xfId="31011" xr:uid="{D18579D7-CFD1-4FA6-B9B2-1234C0540D64}"/>
    <cellStyle name="Normal 3 8 24 2 2 2 15" xfId="31012" xr:uid="{DE215957-1676-4C2B-8BD2-72FC427873EB}"/>
    <cellStyle name="Normal 3 8 24 2 2 2 2" xfId="31013" xr:uid="{3BF88482-2C21-4205-9CF3-5B0AFE601AAF}"/>
    <cellStyle name="Normal 3 8 24 2 2 2 2 2" xfId="31014" xr:uid="{C4B5AA1A-40AE-41EE-AB2E-E33F476A4D82}"/>
    <cellStyle name="Normal 3 8 24 2 2 2 2 2 2" xfId="31015" xr:uid="{533D465E-6508-41B4-B366-FD925D3B64E4}"/>
    <cellStyle name="Normal 3 8 24 2 2 2 2 2 2 2" xfId="31016" xr:uid="{6067F011-DAA7-4F3D-8F1F-ACA9F1F9F32E}"/>
    <cellStyle name="Normal 3 8 24 2 2 2 2 2 2 2 2" xfId="31017" xr:uid="{3225B7DE-4266-4707-B7B2-114537A86B30}"/>
    <cellStyle name="Normal 3 8 24 2 2 2 2 2 2 2 2 2" xfId="31018" xr:uid="{F1AB1B1A-A8E4-414F-A014-D34E47E7FAAC}"/>
    <cellStyle name="Normal 3 8 24 2 2 2 2 2 2 2 3" xfId="31019" xr:uid="{DF60E34C-7F29-4091-A5CA-C47BF03C7B07}"/>
    <cellStyle name="Normal 3 8 24 2 2 2 2 2 2 2 4" xfId="31020" xr:uid="{439D3B83-5AAB-48B8-BE70-44C921A4512E}"/>
    <cellStyle name="Normal 3 8 24 2 2 2 2 2 2 2 5" xfId="31021" xr:uid="{932EA417-329C-49FB-BC10-A302A868E878}"/>
    <cellStyle name="Normal 3 8 24 2 2 2 2 2 2 3" xfId="31022" xr:uid="{26A5403F-7820-41DB-856B-A3F481B8B9D3}"/>
    <cellStyle name="Normal 3 8 24 2 2 2 2 2 2 3 2" xfId="31023" xr:uid="{424D2922-5710-40AB-98C4-7981266D4F0B}"/>
    <cellStyle name="Normal 3 8 24 2 2 2 2 2 2 4" xfId="31024" xr:uid="{6E118B90-79DE-4997-9CD3-4B7BF4E4A92D}"/>
    <cellStyle name="Normal 3 8 24 2 2 2 2 2 2 5" xfId="31025" xr:uid="{C60AA711-0ECF-4197-9236-E59128A5F267}"/>
    <cellStyle name="Normal 3 8 24 2 2 2 2 2 3" xfId="31026" xr:uid="{09AB08FE-90FF-4880-BC15-0BA23435906C}"/>
    <cellStyle name="Normal 3 8 24 2 2 2 2 2 4" xfId="31027" xr:uid="{F8135066-E3CD-4437-8951-93E7C38E3AE8}"/>
    <cellStyle name="Normal 3 8 24 2 2 2 2 2 5" xfId="31028" xr:uid="{EE904E0A-7C8E-449F-A1C9-FD177729D07C}"/>
    <cellStyle name="Normal 3 8 24 2 2 2 2 2 6" xfId="31029" xr:uid="{C21C5726-51DD-4FF9-AFE2-49CB6BDCA8FF}"/>
    <cellStyle name="Normal 3 8 24 2 2 2 2 2 6 2" xfId="31030" xr:uid="{FEB0E87C-3AE4-40D5-8345-43E2DD126296}"/>
    <cellStyle name="Normal 3 8 24 2 2 2 2 2 7" xfId="31031" xr:uid="{555B3BF5-D8F1-4261-B912-69EAE75128A5}"/>
    <cellStyle name="Normal 3 8 24 2 2 2 2 2 8" xfId="31032" xr:uid="{B6FEF271-66FC-4CE9-B9FB-0230B2D6DC7B}"/>
    <cellStyle name="Normal 3 8 24 2 2 2 2 2 9" xfId="31033" xr:uid="{B5206264-4A87-40A3-968C-DE1B50EB86C2}"/>
    <cellStyle name="Normal 3 8 24 2 2 2 2 3" xfId="31034" xr:uid="{5C16D955-30A4-461A-BC2C-B1D8BB5C3151}"/>
    <cellStyle name="Normal 3 8 24 2 2 2 2 3 2" xfId="31035" xr:uid="{D49A5BC5-25F9-4C78-88E0-4EAAC20BB350}"/>
    <cellStyle name="Normal 3 8 24 2 2 2 2 3 2 2" xfId="31036" xr:uid="{9570423D-E92D-452D-AA40-F4C7FEABE687}"/>
    <cellStyle name="Normal 3 8 24 2 2 2 2 3 2 2 2" xfId="31037" xr:uid="{182C8A13-5CDE-4C83-8C16-2FC4D6897A5F}"/>
    <cellStyle name="Normal 3 8 24 2 2 2 2 3 2 3" xfId="31038" xr:uid="{760F5A03-493A-4A2C-942C-FD3321381C91}"/>
    <cellStyle name="Normal 3 8 24 2 2 2 2 3 2 4" xfId="31039" xr:uid="{1EB7D3E6-ED89-4D60-BDE4-A13826BDBBAC}"/>
    <cellStyle name="Normal 3 8 24 2 2 2 2 3 2 5" xfId="31040" xr:uid="{87E95843-D4DB-434F-A058-4E018C472C27}"/>
    <cellStyle name="Normal 3 8 24 2 2 2 2 3 3" xfId="31041" xr:uid="{6DB41B5C-7299-45FF-8F1B-7EEF44CB6B51}"/>
    <cellStyle name="Normal 3 8 24 2 2 2 2 3 3 2" xfId="31042" xr:uid="{260ABD01-B159-464F-B529-168CC24D48BA}"/>
    <cellStyle name="Normal 3 8 24 2 2 2 2 3 4" xfId="31043" xr:uid="{D1C57A6C-BA85-4102-AF17-FEBA11490DBA}"/>
    <cellStyle name="Normal 3 8 24 2 2 2 2 3 5" xfId="31044" xr:uid="{990FE761-EC11-453C-82D8-9139D7B336B1}"/>
    <cellStyle name="Normal 3 8 24 2 2 2 2 4" xfId="31045" xr:uid="{38CE393D-7A84-4DC4-9D28-6A331B7B5415}"/>
    <cellStyle name="Normal 3 8 24 2 2 2 2 5" xfId="31046" xr:uid="{DB122E51-38B6-44AC-A5EB-33A4272BEF1B}"/>
    <cellStyle name="Normal 3 8 24 2 2 2 2 6" xfId="31047" xr:uid="{9869EA74-433B-4275-9329-F87BE9C782BB}"/>
    <cellStyle name="Normal 3 8 24 2 2 2 2 6 2" xfId="31048" xr:uid="{6948C7F0-53B4-4019-9F8D-4858F2D21ADF}"/>
    <cellStyle name="Normal 3 8 24 2 2 2 2 7" xfId="31049" xr:uid="{9BE4A15B-D40A-4C22-B4F9-09A23A6FC41E}"/>
    <cellStyle name="Normal 3 8 24 2 2 2 2 8" xfId="31050" xr:uid="{BD9B1620-6333-4ACC-9C11-853BFE0DC23F}"/>
    <cellStyle name="Normal 3 8 24 2 2 2 2 9" xfId="31051" xr:uid="{AEE955C0-65A0-4C71-BC46-719F99051098}"/>
    <cellStyle name="Normal 3 8 24 2 2 2 3" xfId="31052" xr:uid="{A3C06EBB-E0EA-4D06-AA15-6EAF521C030E}"/>
    <cellStyle name="Normal 3 8 24 2 2 2 3 2" xfId="31053" xr:uid="{CA645D26-86F4-49B2-BFE6-C5EB639A4B35}"/>
    <cellStyle name="Normal 3 8 24 2 2 2 3 3" xfId="31054" xr:uid="{37310976-9076-4BD1-8772-69DD2F4F22F3}"/>
    <cellStyle name="Normal 3 8 24 2 2 2 4" xfId="31055" xr:uid="{9089F653-CEAB-4EAE-8CFB-40554906F2F1}"/>
    <cellStyle name="Normal 3 8 24 2 2 2 4 2" xfId="31056" xr:uid="{9464EC63-392D-434D-B618-0E26D1A2F642}"/>
    <cellStyle name="Normal 3 8 24 2 2 2 4 3" xfId="31057" xr:uid="{11FA4F32-CBC8-4798-9646-AF7912E0BC54}"/>
    <cellStyle name="Normal 3 8 24 2 2 2 5" xfId="31058" xr:uid="{035F9A2C-C7EE-4BE9-919A-F66A3F89B180}"/>
    <cellStyle name="Normal 3 8 24 2 2 2 5 2" xfId="31059" xr:uid="{A38FF369-1C1A-4590-9E86-E6E80142F9B7}"/>
    <cellStyle name="Normal 3 8 24 2 2 2 5 3" xfId="31060" xr:uid="{1CC4FB86-10F9-4FD5-9509-995BFAEFF921}"/>
    <cellStyle name="Normal 3 8 24 2 2 2 6" xfId="31061" xr:uid="{3F2B5778-9F94-4C84-9E2C-30AFCFA7D795}"/>
    <cellStyle name="Normal 3 8 24 2 2 2 6 2" xfId="31062" xr:uid="{BDDB296C-1434-42DB-8BED-43CD6886E708}"/>
    <cellStyle name="Normal 3 8 24 2 2 2 6 3" xfId="31063" xr:uid="{6E0CE180-453D-4E7A-AEAE-5E701CC76D78}"/>
    <cellStyle name="Normal 3 8 24 2 2 2 7" xfId="31064" xr:uid="{34F1F7DA-A88B-4363-B279-34457C3B9E1C}"/>
    <cellStyle name="Normal 3 8 24 2 2 2 7 2" xfId="31065" xr:uid="{541BFDE5-6C46-49DF-8D1F-CDB9124A3701}"/>
    <cellStyle name="Normal 3 8 24 2 2 2 7 3" xfId="31066" xr:uid="{27057FBD-A06A-44C7-B27D-5A842E28FB4A}"/>
    <cellStyle name="Normal 3 8 24 2 2 2 8" xfId="31067" xr:uid="{1BD1F905-C734-4721-B356-581F490548F0}"/>
    <cellStyle name="Normal 3 8 24 2 2 2 8 2" xfId="31068" xr:uid="{93B7B7EA-B442-4C09-9CB4-3652065A2758}"/>
    <cellStyle name="Normal 3 8 24 2 2 2 8 2 2" xfId="31069" xr:uid="{5B98C831-7B2F-4839-8535-4437863BAF8E}"/>
    <cellStyle name="Normal 3 8 24 2 2 2 8 2 2 2" xfId="31070" xr:uid="{D6317555-64F1-43F8-88BA-BC33780FDBCC}"/>
    <cellStyle name="Normal 3 8 24 2 2 2 8 2 3" xfId="31071" xr:uid="{B7068DBA-402B-4AFA-943C-1B46AFC025D3}"/>
    <cellStyle name="Normal 3 8 24 2 2 2 8 2 4" xfId="31072" xr:uid="{64E46F4B-DE82-49FB-89EF-2A17D3ED0C85}"/>
    <cellStyle name="Normal 3 8 24 2 2 2 8 2 5" xfId="31073" xr:uid="{E64DE399-F1AF-4A1A-AD9E-65D553B61698}"/>
    <cellStyle name="Normal 3 8 24 2 2 2 8 3" xfId="31074" xr:uid="{4C42A6DC-EA7D-43E2-B11D-5D3269722CE0}"/>
    <cellStyle name="Normal 3 8 24 2 2 2 8 3 2" xfId="31075" xr:uid="{FF88945E-06CA-46BA-8107-51F3BD01C09F}"/>
    <cellStyle name="Normal 3 8 24 2 2 2 8 4" xfId="31076" xr:uid="{856B6B1F-2B5D-41A5-A25A-23078FB00357}"/>
    <cellStyle name="Normal 3 8 24 2 2 2 8 5" xfId="31077" xr:uid="{83805DD3-BFAE-4533-8EC0-0D9F0D0C1A75}"/>
    <cellStyle name="Normal 3 8 24 2 2 2 9" xfId="31078" xr:uid="{2BD96AE6-BCED-4216-A9D9-5A5257B5D208}"/>
    <cellStyle name="Normal 3 8 24 2 2 3" xfId="31079" xr:uid="{737D0DC1-7384-42BE-AB93-6174EC31BF0E}"/>
    <cellStyle name="Normal 3 8 24 2 2 3 2" xfId="31080" xr:uid="{E145C2B2-7894-41E2-ACF3-7C2D790138F1}"/>
    <cellStyle name="Normal 3 8 24 2 2 3 3" xfId="31081" xr:uid="{2123F44D-426C-4C11-AD80-40E628A7E219}"/>
    <cellStyle name="Normal 3 8 24 2 2 4" xfId="31082" xr:uid="{C617296E-2C00-4300-BA7B-8C469F687086}"/>
    <cellStyle name="Normal 3 8 24 2 2 4 2" xfId="31083" xr:uid="{C34505E8-1AF7-47E3-8B00-019E06B7D1DB}"/>
    <cellStyle name="Normal 3 8 24 2 2 4 2 2" xfId="31084" xr:uid="{F34D95CA-7A93-4D7E-931C-6F3C2F8697DC}"/>
    <cellStyle name="Normal 3 8 24 2 2 4 2 2 2" xfId="31085" xr:uid="{8CD252C6-ECB5-4812-BD73-DFF6050AB8D7}"/>
    <cellStyle name="Normal 3 8 24 2 2 4 2 2 2 2" xfId="31086" xr:uid="{E5F1CB6A-86CF-40F5-A110-DAD8F772D170}"/>
    <cellStyle name="Normal 3 8 24 2 2 4 2 2 2 2 2" xfId="31087" xr:uid="{5EBDB420-B7E5-4D5B-B1AC-02BD35C704D5}"/>
    <cellStyle name="Normal 3 8 24 2 2 4 2 2 2 3" xfId="31088" xr:uid="{59829476-E632-4709-BD95-368799F49880}"/>
    <cellStyle name="Normal 3 8 24 2 2 4 2 2 2 4" xfId="31089" xr:uid="{C6419BD6-3A05-4820-8016-8264145E8412}"/>
    <cellStyle name="Normal 3 8 24 2 2 4 2 2 2 5" xfId="31090" xr:uid="{0F6287A5-A28D-422F-B826-901AD6A7B739}"/>
    <cellStyle name="Normal 3 8 24 2 2 4 2 2 3" xfId="31091" xr:uid="{21530128-5626-46CA-8A66-427890239943}"/>
    <cellStyle name="Normal 3 8 24 2 2 4 2 2 3 2" xfId="31092" xr:uid="{7EE0E0CD-4BCF-4375-B7EA-BB1E91016769}"/>
    <cellStyle name="Normal 3 8 24 2 2 4 2 2 4" xfId="31093" xr:uid="{00432959-A9EF-45AD-91AD-650279FF7636}"/>
    <cellStyle name="Normal 3 8 24 2 2 4 2 2 5" xfId="31094" xr:uid="{378E3D3E-875C-4CFF-83EF-D77645416B8B}"/>
    <cellStyle name="Normal 3 8 24 2 2 4 2 3" xfId="31095" xr:uid="{9953E46E-F029-4878-95B5-4B7963619C6B}"/>
    <cellStyle name="Normal 3 8 24 2 2 4 2 4" xfId="31096" xr:uid="{7D083CE8-3243-42B1-BDA4-C2BE98D5D2EE}"/>
    <cellStyle name="Normal 3 8 24 2 2 4 2 5" xfId="31097" xr:uid="{E6B904EE-DA4E-4697-B3C9-8D21AD7CC288}"/>
    <cellStyle name="Normal 3 8 24 2 2 4 2 6" xfId="31098" xr:uid="{89C08A97-F836-4B35-AD2B-8196E969AF66}"/>
    <cellStyle name="Normal 3 8 24 2 2 4 2 6 2" xfId="31099" xr:uid="{82D4022B-6F31-4EF0-BBEF-82F36D3C1741}"/>
    <cellStyle name="Normal 3 8 24 2 2 4 2 7" xfId="31100" xr:uid="{0E59CDE6-1BA2-4298-A83C-C49E19BA7DA6}"/>
    <cellStyle name="Normal 3 8 24 2 2 4 2 8" xfId="31101" xr:uid="{F82872F7-DD2C-4971-805C-A447974B1511}"/>
    <cellStyle name="Normal 3 8 24 2 2 4 2 9" xfId="31102" xr:uid="{50888521-69C6-47E8-ACC9-AC8BE22D30C2}"/>
    <cellStyle name="Normal 3 8 24 2 2 4 3" xfId="31103" xr:uid="{D533B02A-D4BA-4195-8244-FAE2A2AD2FA9}"/>
    <cellStyle name="Normal 3 8 24 2 2 4 3 2" xfId="31104" xr:uid="{1419EBC7-8DD9-4788-B4A3-5AAFF0B2861B}"/>
    <cellStyle name="Normal 3 8 24 2 2 4 3 2 2" xfId="31105" xr:uid="{7ADB93C0-333C-473D-B234-2B354153FAB8}"/>
    <cellStyle name="Normal 3 8 24 2 2 4 3 2 2 2" xfId="31106" xr:uid="{CD85163F-A453-45DF-B610-917C5FCEA134}"/>
    <cellStyle name="Normal 3 8 24 2 2 4 3 2 3" xfId="31107" xr:uid="{0983B2D4-208F-4A2E-B2E7-D1DEB3010886}"/>
    <cellStyle name="Normal 3 8 24 2 2 4 3 2 4" xfId="31108" xr:uid="{1680A424-8F60-4CC5-853D-F41BF28CCBCD}"/>
    <cellStyle name="Normal 3 8 24 2 2 4 3 2 5" xfId="31109" xr:uid="{7B7376B3-EAA5-4E46-BD2A-7B85BB300C08}"/>
    <cellStyle name="Normal 3 8 24 2 2 4 3 3" xfId="31110" xr:uid="{06954CDF-F075-4FED-8303-E2226B6E102F}"/>
    <cellStyle name="Normal 3 8 24 2 2 4 3 3 2" xfId="31111" xr:uid="{9239297E-E0E5-46E9-8B02-5B8AB00C6DF6}"/>
    <cellStyle name="Normal 3 8 24 2 2 4 3 4" xfId="31112" xr:uid="{1F25D7C3-0E48-4BAE-8DBD-B3E23E814A22}"/>
    <cellStyle name="Normal 3 8 24 2 2 4 3 5" xfId="31113" xr:uid="{27C147FA-1334-44CB-BCD6-581E9E4624B1}"/>
    <cellStyle name="Normal 3 8 24 2 2 4 4" xfId="31114" xr:uid="{F91C6EDE-82F0-4F9D-AB25-891CC5BEBD30}"/>
    <cellStyle name="Normal 3 8 24 2 2 4 5" xfId="31115" xr:uid="{9B2F4C76-27C1-469A-B480-27A4FD121174}"/>
    <cellStyle name="Normal 3 8 24 2 2 4 6" xfId="31116" xr:uid="{9232521C-3327-4196-80BB-F1F9B8AE8903}"/>
    <cellStyle name="Normal 3 8 24 2 2 4 6 2" xfId="31117" xr:uid="{53803542-7D5B-4E90-AB6E-921E501C73C0}"/>
    <cellStyle name="Normal 3 8 24 2 2 4 7" xfId="31118" xr:uid="{9285C9B6-6AE9-49AB-9656-735DB1643B97}"/>
    <cellStyle name="Normal 3 8 24 2 2 4 8" xfId="31119" xr:uid="{10E20EC3-D468-4C41-B6B8-AECD2FD6FFAA}"/>
    <cellStyle name="Normal 3 8 24 2 2 4 9" xfId="31120" xr:uid="{D300AEF9-4E81-4F95-B196-AA6A8760DAA5}"/>
    <cellStyle name="Normal 3 8 24 2 2 5" xfId="31121" xr:uid="{BF11CEDE-4C77-4110-A352-56798F4B4E59}"/>
    <cellStyle name="Normal 3 8 24 2 2 6" xfId="31122" xr:uid="{966A078B-8DD9-4D19-BAE0-96000FE2BADA}"/>
    <cellStyle name="Normal 3 8 24 2 2 7" xfId="31123" xr:uid="{5AB11197-5ABA-4B9C-A726-7580C0B63EE6}"/>
    <cellStyle name="Normal 3 8 24 2 2 8" xfId="31124" xr:uid="{A81CB4CF-FCCD-41EB-9B79-1E5D3E766B0E}"/>
    <cellStyle name="Normal 3 8 24 2 2 9" xfId="31125" xr:uid="{DB7A054A-4AED-4D5D-9ACF-D13840834371}"/>
    <cellStyle name="Normal 3 8 24 2 2 9 2" xfId="31126" xr:uid="{B06622D8-F2E2-49D4-94B9-DED53FF9A65F}"/>
    <cellStyle name="Normal 3 8 24 2 2 9 2 2" xfId="31127" xr:uid="{73A970E6-036F-4571-9D07-7F7A41C47099}"/>
    <cellStyle name="Normal 3 8 24 2 2 9 2 2 2" xfId="31128" xr:uid="{D99CC690-FC7E-4395-95AF-71B3A82432B5}"/>
    <cellStyle name="Normal 3 8 24 2 2 9 2 3" xfId="31129" xr:uid="{30291CB9-7083-4CB1-A00D-62EAE0363183}"/>
    <cellStyle name="Normal 3 8 24 2 2 9 2 4" xfId="31130" xr:uid="{9DF65551-A8EE-43DD-862E-F7D17CCF4045}"/>
    <cellStyle name="Normal 3 8 24 2 2 9 2 5" xfId="31131" xr:uid="{E84852A2-2985-4A45-892E-39CF025C1879}"/>
    <cellStyle name="Normal 3 8 24 2 2 9 3" xfId="31132" xr:uid="{490FC0B9-E9C2-4969-A751-CB627E590B9D}"/>
    <cellStyle name="Normal 3 8 24 2 2 9 3 2" xfId="31133" xr:uid="{B3128F5C-75E2-48F8-A1BE-C0D9BBC6027D}"/>
    <cellStyle name="Normal 3 8 24 2 2 9 4" xfId="31134" xr:uid="{88B5565D-CF83-4FE4-8495-52BDBF03C736}"/>
    <cellStyle name="Normal 3 8 24 2 2 9 5" xfId="31135" xr:uid="{D6DA63C0-DAFD-4D36-9E56-94012BA768AA}"/>
    <cellStyle name="Normal 3 8 24 2 3" xfId="31136" xr:uid="{75F05A45-EFDB-4E8F-9494-4D4208F77AA1}"/>
    <cellStyle name="Normal 3 8 24 2 3 10" xfId="31137" xr:uid="{BA0AC4D5-C82F-44E5-938B-9B778B75DB19}"/>
    <cellStyle name="Normal 3 8 24 2 3 11" xfId="31138" xr:uid="{BD2B3C80-74BA-437A-BFCC-76EA272546D9}"/>
    <cellStyle name="Normal 3 8 24 2 3 12" xfId="31139" xr:uid="{D88FB681-26C6-4E10-860D-CB4069C79546}"/>
    <cellStyle name="Normal 3 8 24 2 3 12 2" xfId="31140" xr:uid="{4CF6CC3A-375C-4B14-8AF8-8C1E6456206B}"/>
    <cellStyle name="Normal 3 8 24 2 3 13" xfId="31141" xr:uid="{B47E7BEF-0F19-4FC1-A2BD-3AC8AD92419A}"/>
    <cellStyle name="Normal 3 8 24 2 3 14" xfId="31142" xr:uid="{0877BA13-D1DE-4E6C-8FF4-10F16053B884}"/>
    <cellStyle name="Normal 3 8 24 2 3 15" xfId="31143" xr:uid="{5CE98533-398A-449F-9A78-A360C61889D3}"/>
    <cellStyle name="Normal 3 8 24 2 3 2" xfId="31144" xr:uid="{4AF0DA53-2A49-4F46-A4B3-DC63B8DA23ED}"/>
    <cellStyle name="Normal 3 8 24 2 3 2 2" xfId="31145" xr:uid="{C09FD13D-F042-4125-9E39-B07A6473CAFC}"/>
    <cellStyle name="Normal 3 8 24 2 3 2 2 2" xfId="31146" xr:uid="{F4894E53-C088-48E9-87F5-DB59CF9C1622}"/>
    <cellStyle name="Normal 3 8 24 2 3 2 2 2 2" xfId="31147" xr:uid="{A791446D-8FEA-4ED1-8832-DD250F723BA0}"/>
    <cellStyle name="Normal 3 8 24 2 3 2 2 2 2 2" xfId="31148" xr:uid="{DE589920-F53F-435F-BDD3-E8B7C8D070C9}"/>
    <cellStyle name="Normal 3 8 24 2 3 2 2 2 2 2 2" xfId="31149" xr:uid="{5E67C0AA-E27B-41FD-94F1-5088D1AAA017}"/>
    <cellStyle name="Normal 3 8 24 2 3 2 2 2 2 3" xfId="31150" xr:uid="{AF9746D8-03E1-4B36-97EB-C7AC375F2F47}"/>
    <cellStyle name="Normal 3 8 24 2 3 2 2 2 2 4" xfId="31151" xr:uid="{52A4F0D4-DF72-4511-814D-32B206705941}"/>
    <cellStyle name="Normal 3 8 24 2 3 2 2 2 2 5" xfId="31152" xr:uid="{C94F837A-FCF3-4B7D-9638-AD467AD12166}"/>
    <cellStyle name="Normal 3 8 24 2 3 2 2 2 3" xfId="31153" xr:uid="{68D93750-5067-4BA6-B8C7-A2161AB2A0D2}"/>
    <cellStyle name="Normal 3 8 24 2 3 2 2 2 3 2" xfId="31154" xr:uid="{EFE74539-76DD-4B6D-8967-EA3D4C042948}"/>
    <cellStyle name="Normal 3 8 24 2 3 2 2 2 4" xfId="31155" xr:uid="{5736FE0D-422E-4501-8546-F2440754FE72}"/>
    <cellStyle name="Normal 3 8 24 2 3 2 2 2 5" xfId="31156" xr:uid="{3DAA55C0-9F9C-46E5-9CD7-0ED932FCB8E2}"/>
    <cellStyle name="Normal 3 8 24 2 3 2 2 3" xfId="31157" xr:uid="{92D7F52E-870D-4458-99FB-F584A776ACBF}"/>
    <cellStyle name="Normal 3 8 24 2 3 2 2 4" xfId="31158" xr:uid="{F01F18A3-0583-4054-A37F-CBB40047D0D4}"/>
    <cellStyle name="Normal 3 8 24 2 3 2 2 5" xfId="31159" xr:uid="{57D2F71B-FBFE-4AAC-B030-EF3F3A0D525C}"/>
    <cellStyle name="Normal 3 8 24 2 3 2 2 6" xfId="31160" xr:uid="{A290BA64-60DC-4FCF-B571-F60806AED085}"/>
    <cellStyle name="Normal 3 8 24 2 3 2 2 6 2" xfId="31161" xr:uid="{6C348888-0762-4348-AA92-79901B76874A}"/>
    <cellStyle name="Normal 3 8 24 2 3 2 2 7" xfId="31162" xr:uid="{1607AE6A-4649-4F39-B62F-90F00D279C21}"/>
    <cellStyle name="Normal 3 8 24 2 3 2 2 8" xfId="31163" xr:uid="{A5970B58-BBE1-4BC1-AA10-0EF569ACE27B}"/>
    <cellStyle name="Normal 3 8 24 2 3 2 2 9" xfId="31164" xr:uid="{E9ED1BE3-DF88-41CF-AA37-F70AD893E5F1}"/>
    <cellStyle name="Normal 3 8 24 2 3 2 3" xfId="31165" xr:uid="{1D8571E5-2488-4467-B002-B12C0A138973}"/>
    <cellStyle name="Normal 3 8 24 2 3 2 3 2" xfId="31166" xr:uid="{46EE187C-7A70-43B6-B9B1-BD5A4AEF1234}"/>
    <cellStyle name="Normal 3 8 24 2 3 2 3 2 2" xfId="31167" xr:uid="{0EAC39D6-77FA-4D63-91E8-722CD2EAC0BB}"/>
    <cellStyle name="Normal 3 8 24 2 3 2 3 2 2 2" xfId="31168" xr:uid="{B5AE5B05-41A1-442E-9D48-8E97E5D3522B}"/>
    <cellStyle name="Normal 3 8 24 2 3 2 3 2 3" xfId="31169" xr:uid="{A11C46A8-F078-47E3-A8BC-10F6FA296C19}"/>
    <cellStyle name="Normal 3 8 24 2 3 2 3 2 4" xfId="31170" xr:uid="{CE15854C-F1B4-4BEE-9D05-F2E76E8E2BF5}"/>
    <cellStyle name="Normal 3 8 24 2 3 2 3 2 5" xfId="31171" xr:uid="{5B97C86F-09AE-4AE2-81B5-6785B85E6D27}"/>
    <cellStyle name="Normal 3 8 24 2 3 2 3 3" xfId="31172" xr:uid="{003F3816-30D9-42A9-8902-FB6B1FD03988}"/>
    <cellStyle name="Normal 3 8 24 2 3 2 3 3 2" xfId="31173" xr:uid="{84B7163E-726C-45A3-9D3C-A99B0372B726}"/>
    <cellStyle name="Normal 3 8 24 2 3 2 3 4" xfId="31174" xr:uid="{97CD2558-B1F1-4C38-B773-93F77EF8501B}"/>
    <cellStyle name="Normal 3 8 24 2 3 2 3 5" xfId="31175" xr:uid="{1F6C0883-111F-4E71-A31E-A30A8E519AEC}"/>
    <cellStyle name="Normal 3 8 24 2 3 2 4" xfId="31176" xr:uid="{FBBDF4E3-773B-4001-AD03-C33C27E127B1}"/>
    <cellStyle name="Normal 3 8 24 2 3 2 5" xfId="31177" xr:uid="{5DFB4B3F-B515-42BF-8100-32171EA553B6}"/>
    <cellStyle name="Normal 3 8 24 2 3 2 6" xfId="31178" xr:uid="{4590D81C-9521-4676-9BBA-74A6ECCC1D4A}"/>
    <cellStyle name="Normal 3 8 24 2 3 2 6 2" xfId="31179" xr:uid="{E8A9CF6D-D3D6-411D-8A74-62238992398C}"/>
    <cellStyle name="Normal 3 8 24 2 3 2 7" xfId="31180" xr:uid="{BDC0490A-27F0-4934-83AE-6D0C95958E98}"/>
    <cellStyle name="Normal 3 8 24 2 3 2 8" xfId="31181" xr:uid="{E482703B-228F-42F6-85F4-9B07208B5065}"/>
    <cellStyle name="Normal 3 8 24 2 3 2 9" xfId="31182" xr:uid="{ADBF1C0A-D7ED-4D56-A62D-BE20B048619B}"/>
    <cellStyle name="Normal 3 8 24 2 3 3" xfId="31183" xr:uid="{915F7B06-8197-4CB4-B9F0-FAD75963F146}"/>
    <cellStyle name="Normal 3 8 24 2 3 4" xfId="31184" xr:uid="{20E71079-C2E1-446A-AFD0-BC57BB8FC4D7}"/>
    <cellStyle name="Normal 3 8 24 2 3 5" xfId="31185" xr:uid="{52AA77B2-50BB-4978-AACE-CBEDCBA19BA1}"/>
    <cellStyle name="Normal 3 8 24 2 3 6" xfId="31186" xr:uid="{D908EE88-8E13-4204-9287-6DCF74346DB1}"/>
    <cellStyle name="Normal 3 8 24 2 3 7" xfId="31187" xr:uid="{FE2C9359-9393-488C-9605-5ECA95B6097E}"/>
    <cellStyle name="Normal 3 8 24 2 3 8" xfId="31188" xr:uid="{3292E633-77D3-4594-84A8-133F308307A4}"/>
    <cellStyle name="Normal 3 8 24 2 3 8 2" xfId="31189" xr:uid="{4F5026D8-AE50-4405-8C5E-EB241BC91296}"/>
    <cellStyle name="Normal 3 8 24 2 3 8 2 2" xfId="31190" xr:uid="{C9EEEA93-E44F-499F-A521-6B939769D85E}"/>
    <cellStyle name="Normal 3 8 24 2 3 8 2 2 2" xfId="31191" xr:uid="{61DD3E47-B72C-4EC8-B493-C2557E34F209}"/>
    <cellStyle name="Normal 3 8 24 2 3 8 2 3" xfId="31192" xr:uid="{40616583-F505-4A78-AB40-E67DF26E634D}"/>
    <cellStyle name="Normal 3 8 24 2 3 8 2 4" xfId="31193" xr:uid="{315FD58C-EA5D-4638-B3ED-A5C3DA94AF11}"/>
    <cellStyle name="Normal 3 8 24 2 3 8 2 5" xfId="31194" xr:uid="{DF43BF36-DCDE-4E5D-85C8-D1A54F7D3EBB}"/>
    <cellStyle name="Normal 3 8 24 2 3 8 3" xfId="31195" xr:uid="{0E86DAF1-6B20-444A-BC76-1B0528F13505}"/>
    <cellStyle name="Normal 3 8 24 2 3 8 3 2" xfId="31196" xr:uid="{7FA169BC-B111-4343-B2AC-90DD20E9F552}"/>
    <cellStyle name="Normal 3 8 24 2 3 8 4" xfId="31197" xr:uid="{D0AEA329-1A31-4CE5-9A06-2A39A751924D}"/>
    <cellStyle name="Normal 3 8 24 2 3 8 5" xfId="31198" xr:uid="{B1B7EB56-C37F-4920-A638-475050161BAF}"/>
    <cellStyle name="Normal 3 8 24 2 3 9" xfId="31199" xr:uid="{93A3238D-049B-43E8-BB77-FABED7E66FE4}"/>
    <cellStyle name="Normal 3 8 24 2 4" xfId="31200" xr:uid="{3728CAF6-2A27-4CB2-8664-E4C82230AB39}"/>
    <cellStyle name="Normal 3 8 24 2 4 2" xfId="31201" xr:uid="{DCAD2C30-D207-470D-A203-B5327CD24213}"/>
    <cellStyle name="Normal 3 8 24 2 4 2 2" xfId="31202" xr:uid="{EBF960C2-5B4D-4669-9868-8323AF41C75C}"/>
    <cellStyle name="Normal 3 8 24 2 4 2 2 2" xfId="31203" xr:uid="{178A3957-154E-452C-BCE1-44F9B78AD47F}"/>
    <cellStyle name="Normal 3 8 24 2 4 2 2 2 2" xfId="31204" xr:uid="{B1306234-0B24-49F8-A8B5-9633AE249B55}"/>
    <cellStyle name="Normal 3 8 24 2 4 2 2 2 2 2" xfId="31205" xr:uid="{9519789D-21A6-40EA-9E24-E1FC901D7157}"/>
    <cellStyle name="Normal 3 8 24 2 4 2 2 2 3" xfId="31206" xr:uid="{56835372-C6F6-4F0F-BBBB-7E32DCF74F46}"/>
    <cellStyle name="Normal 3 8 24 2 4 2 2 2 4" xfId="31207" xr:uid="{F51A0BCA-67B3-4A71-813B-51FFC7D29D0F}"/>
    <cellStyle name="Normal 3 8 24 2 4 2 2 2 5" xfId="31208" xr:uid="{4C810F85-67D7-4A0B-9411-DA0C65FD6FD5}"/>
    <cellStyle name="Normal 3 8 24 2 4 2 2 3" xfId="31209" xr:uid="{423FF167-D77B-45C5-8D3F-CAC2FEB32ABF}"/>
    <cellStyle name="Normal 3 8 24 2 4 2 2 3 2" xfId="31210" xr:uid="{42F5DA57-0565-4686-9A92-05E5E7578736}"/>
    <cellStyle name="Normal 3 8 24 2 4 2 2 4" xfId="31211" xr:uid="{4334DBA9-4957-458A-823B-74052FA79263}"/>
    <cellStyle name="Normal 3 8 24 2 4 2 2 5" xfId="31212" xr:uid="{8955A540-0B62-4FD0-83F1-775D1CE784CC}"/>
    <cellStyle name="Normal 3 8 24 2 4 2 3" xfId="31213" xr:uid="{73112FB6-6995-4310-BAA0-6FD46247A591}"/>
    <cellStyle name="Normal 3 8 24 2 4 2 4" xfId="31214" xr:uid="{BE996DAF-FFFF-4C10-8CA7-D1C0B8DB073A}"/>
    <cellStyle name="Normal 3 8 24 2 4 2 5" xfId="31215" xr:uid="{2FDE7EF4-5102-4360-8A98-5C05AEF5BD14}"/>
    <cellStyle name="Normal 3 8 24 2 4 2 6" xfId="31216" xr:uid="{C68D1663-3CCC-4E05-A453-439F9D42E0F8}"/>
    <cellStyle name="Normal 3 8 24 2 4 2 6 2" xfId="31217" xr:uid="{56160490-781D-4560-A61F-D3EE3AC53E88}"/>
    <cellStyle name="Normal 3 8 24 2 4 2 7" xfId="31218" xr:uid="{ED16360D-F5B8-4995-A3E5-DED44F374ECA}"/>
    <cellStyle name="Normal 3 8 24 2 4 2 8" xfId="31219" xr:uid="{FF182537-1CE1-41D9-AE6C-E0AEBEEB06AE}"/>
    <cellStyle name="Normal 3 8 24 2 4 2 9" xfId="31220" xr:uid="{564B1C84-30A3-4C40-878F-3BE8376919B0}"/>
    <cellStyle name="Normal 3 8 24 2 4 3" xfId="31221" xr:uid="{812B479A-31A1-42E6-921C-EA8D1CE2F6CE}"/>
    <cellStyle name="Normal 3 8 24 2 4 3 2" xfId="31222" xr:uid="{6F6025C0-85D2-401A-9491-B79CB5643EF2}"/>
    <cellStyle name="Normal 3 8 24 2 4 3 2 2" xfId="31223" xr:uid="{A5F349BA-3542-460D-9A79-E5D787D7483E}"/>
    <cellStyle name="Normal 3 8 24 2 4 3 2 2 2" xfId="31224" xr:uid="{22F305E8-7A84-4833-8BB9-129C400CDDCF}"/>
    <cellStyle name="Normal 3 8 24 2 4 3 2 3" xfId="31225" xr:uid="{E16B0B9A-1948-49D0-8F15-E477C9B4C90F}"/>
    <cellStyle name="Normal 3 8 24 2 4 3 2 4" xfId="31226" xr:uid="{9C452BED-5279-486C-86F8-1647D6775E70}"/>
    <cellStyle name="Normal 3 8 24 2 4 3 2 5" xfId="31227" xr:uid="{E7CD30AA-0691-4409-AC8E-9339D5EC5CD4}"/>
    <cellStyle name="Normal 3 8 24 2 4 3 3" xfId="31228" xr:uid="{3D43FD8C-1D3A-468A-A2C3-A66CB0B49F5D}"/>
    <cellStyle name="Normal 3 8 24 2 4 3 3 2" xfId="31229" xr:uid="{C82DAABE-70E1-4B43-BEDA-C5F4672DF25A}"/>
    <cellStyle name="Normal 3 8 24 2 4 3 4" xfId="31230" xr:uid="{5D70776E-7988-4E72-AE0F-7F038141BD5A}"/>
    <cellStyle name="Normal 3 8 24 2 4 3 5" xfId="31231" xr:uid="{A5F1AFDE-AE52-4939-88A8-5A64F8EEC138}"/>
    <cellStyle name="Normal 3 8 24 2 4 4" xfId="31232" xr:uid="{5E536AB4-E107-43D2-A8DB-E7EFBA281F3F}"/>
    <cellStyle name="Normal 3 8 24 2 4 5" xfId="31233" xr:uid="{821A5059-2051-4D13-B894-B5DD747F168D}"/>
    <cellStyle name="Normal 3 8 24 2 4 6" xfId="31234" xr:uid="{D52961AD-6B29-4E24-8D59-32D1A5A0369A}"/>
    <cellStyle name="Normal 3 8 24 2 4 6 2" xfId="31235" xr:uid="{FDEBEEC5-F2BF-4095-83B4-DFDA02BC3CE0}"/>
    <cellStyle name="Normal 3 8 24 2 4 7" xfId="31236" xr:uid="{5D754F32-1A29-4ED5-8BED-53F60A8E3BD7}"/>
    <cellStyle name="Normal 3 8 24 2 4 8" xfId="31237" xr:uid="{0B7E2FC3-99F1-4962-BA1A-AEC0DE50605E}"/>
    <cellStyle name="Normal 3 8 24 2 4 9" xfId="31238" xr:uid="{9D6C5499-A7D4-4E32-9257-0132B1BE166B}"/>
    <cellStyle name="Normal 3 8 24 2 5" xfId="31239" xr:uid="{88BD4A54-1E1B-4C7A-A492-8BA98C26BAFD}"/>
    <cellStyle name="Normal 3 8 24 2 5 2" xfId="31240" xr:uid="{FC9EA0D7-BE3B-40AF-839A-AF6C715005A8}"/>
    <cellStyle name="Normal 3 8 24 2 5 3" xfId="31241" xr:uid="{9A9F3629-4A26-4787-9055-D0B2ACFD36A9}"/>
    <cellStyle name="Normal 3 8 24 2 6" xfId="31242" xr:uid="{7D5D7F90-692C-463A-8D50-D7544EC4E84B}"/>
    <cellStyle name="Normal 3 8 24 2 6 2" xfId="31243" xr:uid="{EF50242E-9EF6-442F-9CE8-E89BC2BC19FB}"/>
    <cellStyle name="Normal 3 8 24 2 6 3" xfId="31244" xr:uid="{50879378-C60F-4663-9CD5-6C4DEB8B0EAD}"/>
    <cellStyle name="Normal 3 8 24 2 7" xfId="31245" xr:uid="{610E6810-6BAD-4F0D-9559-F53DD5BDF262}"/>
    <cellStyle name="Normal 3 8 24 2 7 2" xfId="31246" xr:uid="{9A7CFB83-D7B4-4334-89BB-8BE8A213EDE0}"/>
    <cellStyle name="Normal 3 8 24 2 7 3" xfId="31247" xr:uid="{C3933CC8-B99B-46A3-A150-69E51D12B3B3}"/>
    <cellStyle name="Normal 3 8 24 2 8" xfId="31248" xr:uid="{647B728C-5F22-4F36-9EF5-B003162C9A48}"/>
    <cellStyle name="Normal 3 8 24 2 8 2" xfId="31249" xr:uid="{475E75DB-33F3-406C-BBFB-10427115D5FD}"/>
    <cellStyle name="Normal 3 8 24 2 8 3" xfId="31250" xr:uid="{EE2626B5-7D49-433F-836F-9D32ADA5AD41}"/>
    <cellStyle name="Normal 3 8 24 2 9" xfId="31251" xr:uid="{7C4C1832-FC94-4B19-BB0C-C74C5774BD15}"/>
    <cellStyle name="Normal 3 8 24 2 9 2" xfId="31252" xr:uid="{EA0D04D7-699F-4DB8-AABB-7FB22FF23AAB}"/>
    <cellStyle name="Normal 3 8 24 2 9 2 2" xfId="31253" xr:uid="{82ABDC9C-C864-4F43-BAD1-7D23BBF1125E}"/>
    <cellStyle name="Normal 3 8 24 2 9 2 2 2" xfId="31254" xr:uid="{69C0E5F7-7D82-4603-B1AE-5591ED0D5096}"/>
    <cellStyle name="Normal 3 8 24 2 9 2 3" xfId="31255" xr:uid="{81ADE3D9-0C97-443C-A3E5-2227E2B71275}"/>
    <cellStyle name="Normal 3 8 24 2 9 2 4" xfId="31256" xr:uid="{758F7602-07AD-4471-960D-952A6E182B1A}"/>
    <cellStyle name="Normal 3 8 24 2 9 2 5" xfId="31257" xr:uid="{8CA8EECB-7870-4F79-AA42-022560613783}"/>
    <cellStyle name="Normal 3 8 24 2 9 3" xfId="31258" xr:uid="{E235BB57-6A6B-45ED-ADF4-8CAD12A6B446}"/>
    <cellStyle name="Normal 3 8 24 2 9 3 2" xfId="31259" xr:uid="{6D06B709-87AD-4640-90B1-C91B3A44F091}"/>
    <cellStyle name="Normal 3 8 24 2 9 4" xfId="31260" xr:uid="{F3B415A5-E8F9-4294-984F-EA35B662FAB6}"/>
    <cellStyle name="Normal 3 8 24 2 9 5" xfId="31261" xr:uid="{53EF1B15-1F5E-4503-BC3B-DF4BE498F676}"/>
    <cellStyle name="Normal 3 8 24 3" xfId="31262" xr:uid="{828C402B-8308-4BDB-9B1A-2D2368D7D685}"/>
    <cellStyle name="Normal 3 8 24 3 2" xfId="31263" xr:uid="{EDF29996-390A-49C1-B842-5D67DFB3FCAC}"/>
    <cellStyle name="Normal 3 8 24 3 3" xfId="31264" xr:uid="{92B8C554-B005-4B66-9618-8DAE09C65243}"/>
    <cellStyle name="Normal 3 8 24 4" xfId="31265" xr:uid="{8F041D22-B0EC-4EBB-9FD1-A054891CDC04}"/>
    <cellStyle name="Normal 3 8 24 4 10" xfId="31266" xr:uid="{691A8B90-FBD2-47C4-97A5-0F5FC2F4F36C}"/>
    <cellStyle name="Normal 3 8 24 4 11" xfId="31267" xr:uid="{62622F59-5F20-494E-97AB-0B6BC6A1A0EA}"/>
    <cellStyle name="Normal 3 8 24 4 12" xfId="31268" xr:uid="{D6304C01-B5CA-4474-B180-B036BE7E7677}"/>
    <cellStyle name="Normal 3 8 24 4 12 2" xfId="31269" xr:uid="{6F006DBD-E15E-4DD8-9D90-42B9C554B8B0}"/>
    <cellStyle name="Normal 3 8 24 4 13" xfId="31270" xr:uid="{67A509A8-750C-4069-8C43-9C1712DF5CA5}"/>
    <cellStyle name="Normal 3 8 24 4 14" xfId="31271" xr:uid="{3A2541CF-258F-4E20-9F73-3164DC803422}"/>
    <cellStyle name="Normal 3 8 24 4 15" xfId="31272" xr:uid="{A1C54C49-EF7A-41ED-AC81-6BBCAA83C8DB}"/>
    <cellStyle name="Normal 3 8 24 4 2" xfId="31273" xr:uid="{08D2FDA0-8B9F-4C6A-9454-00EED94BDB95}"/>
    <cellStyle name="Normal 3 8 24 4 2 2" xfId="31274" xr:uid="{B4475CA3-2422-45F2-9003-7A9AC3203EB6}"/>
    <cellStyle name="Normal 3 8 24 4 2 2 2" xfId="31275" xr:uid="{96B42397-1272-4BB7-BDC5-CC207E49FEBE}"/>
    <cellStyle name="Normal 3 8 24 4 2 2 2 2" xfId="31276" xr:uid="{8F42F7E1-0CD5-489F-B093-8A8C09C81BF3}"/>
    <cellStyle name="Normal 3 8 24 4 2 2 2 2 2" xfId="31277" xr:uid="{38E59E6B-398D-45EB-A927-1D5527081E5D}"/>
    <cellStyle name="Normal 3 8 24 4 2 2 2 2 2 2" xfId="31278" xr:uid="{16863B90-EF2E-4A01-9B61-DEC0EBAB5686}"/>
    <cellStyle name="Normal 3 8 24 4 2 2 2 2 3" xfId="31279" xr:uid="{6CE775A0-614C-426B-90B7-1BFCC3DB3F2C}"/>
    <cellStyle name="Normal 3 8 24 4 2 2 2 2 4" xfId="31280" xr:uid="{A0685490-CBD5-41DB-9B6B-8926EA54886A}"/>
    <cellStyle name="Normal 3 8 24 4 2 2 2 2 5" xfId="31281" xr:uid="{A468BC55-5F54-4361-AB4D-835C0E866C08}"/>
    <cellStyle name="Normal 3 8 24 4 2 2 2 3" xfId="31282" xr:uid="{EDFE2375-9766-47B8-952D-093816485A33}"/>
    <cellStyle name="Normal 3 8 24 4 2 2 2 3 2" xfId="31283" xr:uid="{2C81183D-080D-4679-8DED-096641849ABE}"/>
    <cellStyle name="Normal 3 8 24 4 2 2 2 4" xfId="31284" xr:uid="{5A90A88A-0DAB-44CB-8829-EB388448314E}"/>
    <cellStyle name="Normal 3 8 24 4 2 2 2 5" xfId="31285" xr:uid="{ADB1FEA8-4623-4F3D-ACBD-53214E4F72BE}"/>
    <cellStyle name="Normal 3 8 24 4 2 2 3" xfId="31286" xr:uid="{ADC63DBD-7EB0-4A0A-92C5-B80A04677EF8}"/>
    <cellStyle name="Normal 3 8 24 4 2 2 4" xfId="31287" xr:uid="{C2E4BB1D-B530-41E8-A64B-11F80218A86D}"/>
    <cellStyle name="Normal 3 8 24 4 2 2 5" xfId="31288" xr:uid="{9C2EF6F1-12F7-4423-8A1C-CE6A632090CA}"/>
    <cellStyle name="Normal 3 8 24 4 2 2 6" xfId="31289" xr:uid="{77132B17-1BCD-40BC-BF2E-3D0681CE205F}"/>
    <cellStyle name="Normal 3 8 24 4 2 2 6 2" xfId="31290" xr:uid="{EB8400B5-7466-4E03-97A0-FB936AA74CCD}"/>
    <cellStyle name="Normal 3 8 24 4 2 2 7" xfId="31291" xr:uid="{5869830F-8C7F-469D-8E3D-1B9AFBE9DA09}"/>
    <cellStyle name="Normal 3 8 24 4 2 2 8" xfId="31292" xr:uid="{434EAB28-74EB-4057-8D5D-0623F2DDA1ED}"/>
    <cellStyle name="Normal 3 8 24 4 2 2 9" xfId="31293" xr:uid="{32D4FB59-AED3-446E-86F4-41AD7D1A23D0}"/>
    <cellStyle name="Normal 3 8 24 4 2 3" xfId="31294" xr:uid="{5B336261-C1A8-4354-A4FC-AF9AFDD119F5}"/>
    <cellStyle name="Normal 3 8 24 4 2 3 2" xfId="31295" xr:uid="{D2DF04DD-0D74-499D-A7CF-C3E958BF5013}"/>
    <cellStyle name="Normal 3 8 24 4 2 3 2 2" xfId="31296" xr:uid="{C2F9AF17-2F99-43DB-B018-5BD414081F61}"/>
    <cellStyle name="Normal 3 8 24 4 2 3 2 2 2" xfId="31297" xr:uid="{1F45099D-B2D4-48BD-9483-88986E39E9C6}"/>
    <cellStyle name="Normal 3 8 24 4 2 3 2 3" xfId="31298" xr:uid="{0299AE3D-3CAE-41D4-8241-CEE3E9055D03}"/>
    <cellStyle name="Normal 3 8 24 4 2 3 2 4" xfId="31299" xr:uid="{45ED2EF2-9656-4962-A057-D34AC6CF608B}"/>
    <cellStyle name="Normal 3 8 24 4 2 3 2 5" xfId="31300" xr:uid="{50A99DB1-B5BF-4FA8-86EB-821C22105321}"/>
    <cellStyle name="Normal 3 8 24 4 2 3 3" xfId="31301" xr:uid="{F2984957-FAAA-4BC9-8A75-2771AFCD9380}"/>
    <cellStyle name="Normal 3 8 24 4 2 3 3 2" xfId="31302" xr:uid="{A84F0F22-28C8-4815-AA1E-D65E93CDB9E4}"/>
    <cellStyle name="Normal 3 8 24 4 2 3 4" xfId="31303" xr:uid="{9F88F59E-13B9-4CBA-B649-38CD6A77D988}"/>
    <cellStyle name="Normal 3 8 24 4 2 3 5" xfId="31304" xr:uid="{D5992178-773C-400A-A470-C75A9E8CB5EA}"/>
    <cellStyle name="Normal 3 8 24 4 2 4" xfId="31305" xr:uid="{38B0CB3A-813C-490B-93D7-9D65D276F756}"/>
    <cellStyle name="Normal 3 8 24 4 2 5" xfId="31306" xr:uid="{F4D8D7C2-3499-4E08-817F-C967CCA93CB0}"/>
    <cellStyle name="Normal 3 8 24 4 2 6" xfId="31307" xr:uid="{89AE043D-6912-4B34-99FF-50C86CB82C9A}"/>
    <cellStyle name="Normal 3 8 24 4 2 6 2" xfId="31308" xr:uid="{A3EE3015-C8DA-438B-8EB0-8542CA1B14AB}"/>
    <cellStyle name="Normal 3 8 24 4 2 7" xfId="31309" xr:uid="{4AB77094-E6FF-46BE-BC29-79ABEC1B225D}"/>
    <cellStyle name="Normal 3 8 24 4 2 8" xfId="31310" xr:uid="{77120CF8-B7DD-4778-B6D9-CD277B1E9E3B}"/>
    <cellStyle name="Normal 3 8 24 4 2 9" xfId="31311" xr:uid="{F3802813-E09C-41FA-8902-0934E39DCA5B}"/>
    <cellStyle name="Normal 3 8 24 4 3" xfId="31312" xr:uid="{C1AC6BB9-8F14-4C89-877A-3F65BB517F80}"/>
    <cellStyle name="Normal 3 8 24 4 3 2" xfId="31313" xr:uid="{DAB3B187-36B0-44E5-B79F-923D3B80111B}"/>
    <cellStyle name="Normal 3 8 24 4 3 3" xfId="31314" xr:uid="{2BDC9D52-D980-4576-8835-F27A7B8BB5B1}"/>
    <cellStyle name="Normal 3 8 24 4 4" xfId="31315" xr:uid="{D26A1B5C-E4EB-455B-8D2E-B9A4BDB2FE2D}"/>
    <cellStyle name="Normal 3 8 24 4 4 2" xfId="31316" xr:uid="{F2AF5673-D97F-4F7E-909F-140F15A22DF0}"/>
    <cellStyle name="Normal 3 8 24 4 4 3" xfId="31317" xr:uid="{C1A7A8FD-0379-4250-95A1-1841019C0312}"/>
    <cellStyle name="Normal 3 8 24 4 5" xfId="31318" xr:uid="{535B3ECA-D83F-4A7A-B72F-CB3426CC2BD5}"/>
    <cellStyle name="Normal 3 8 24 4 5 2" xfId="31319" xr:uid="{8B23A2A6-DF10-47D7-AB8F-64BD9EFBA39B}"/>
    <cellStyle name="Normal 3 8 24 4 5 3" xfId="31320" xr:uid="{AD8CE140-E520-46FD-958E-EA6F4CED9FDB}"/>
    <cellStyle name="Normal 3 8 24 4 6" xfId="31321" xr:uid="{ADF25C65-0E14-4BAC-A11E-64972B7AD4A5}"/>
    <cellStyle name="Normal 3 8 24 4 6 2" xfId="31322" xr:uid="{965F8C6E-B200-43E7-AEA0-944D1D33F492}"/>
    <cellStyle name="Normal 3 8 24 4 6 3" xfId="31323" xr:uid="{3B0AA53D-B0EC-4D8D-B767-045B18A1DAD8}"/>
    <cellStyle name="Normal 3 8 24 4 7" xfId="31324" xr:uid="{B5F80954-CEF2-4478-A191-7F1F4A7D9FE3}"/>
    <cellStyle name="Normal 3 8 24 4 7 2" xfId="31325" xr:uid="{F6FC1744-F792-47F6-81A4-FCB8C5C26710}"/>
    <cellStyle name="Normal 3 8 24 4 7 3" xfId="31326" xr:uid="{DB94C852-47FB-4279-84C5-DF2A72283742}"/>
    <cellStyle name="Normal 3 8 24 4 8" xfId="31327" xr:uid="{E9C5C00C-D103-4DAB-A54E-D226C8D2E920}"/>
    <cellStyle name="Normal 3 8 24 4 8 2" xfId="31328" xr:uid="{062741FA-C478-4FF9-A830-1A6C6CB7BB7C}"/>
    <cellStyle name="Normal 3 8 24 4 8 2 2" xfId="31329" xr:uid="{22380DF9-592B-43AD-9E9C-5C6C6931ACC7}"/>
    <cellStyle name="Normal 3 8 24 4 8 2 2 2" xfId="31330" xr:uid="{B11593C8-4682-4090-BC33-C93BA306F221}"/>
    <cellStyle name="Normal 3 8 24 4 8 2 3" xfId="31331" xr:uid="{6385359E-611F-479E-9BB6-FBD50D083AF0}"/>
    <cellStyle name="Normal 3 8 24 4 8 2 4" xfId="31332" xr:uid="{206FD78B-DCC6-4083-AE21-004429DF09DD}"/>
    <cellStyle name="Normal 3 8 24 4 8 2 5" xfId="31333" xr:uid="{6696E63B-7D98-4622-B95C-ACECFEC51E6D}"/>
    <cellStyle name="Normal 3 8 24 4 8 3" xfId="31334" xr:uid="{A09BB474-E7CF-4623-8B48-232B2706B167}"/>
    <cellStyle name="Normal 3 8 24 4 8 3 2" xfId="31335" xr:uid="{4FDA9BE9-564A-4D49-A87D-D4CE5C90414A}"/>
    <cellStyle name="Normal 3 8 24 4 8 4" xfId="31336" xr:uid="{C651C375-2289-4103-B2F0-9D1218BA8C49}"/>
    <cellStyle name="Normal 3 8 24 4 8 5" xfId="31337" xr:uid="{F22C0F71-8FE8-4A2B-8C1F-98EEEC3EA463}"/>
    <cellStyle name="Normal 3 8 24 4 9" xfId="31338" xr:uid="{251199A4-1CF8-4EC2-81D7-2E5C21E78259}"/>
    <cellStyle name="Normal 3 8 24 5" xfId="31339" xr:uid="{8A72A7AB-63E9-46B1-B4C6-A2FCC3C36734}"/>
    <cellStyle name="Normal 3 8 24 5 2" xfId="31340" xr:uid="{3B8B0309-3EF2-494F-8B80-0E9BE25360D8}"/>
    <cellStyle name="Normal 3 8 24 5 3" xfId="31341" xr:uid="{4F4D987B-148D-4752-8F86-A9EB5AEB4FCB}"/>
    <cellStyle name="Normal 3 8 24 6" xfId="31342" xr:uid="{148668B2-9A83-4E79-96B8-44BD1EA18E31}"/>
    <cellStyle name="Normal 3 8 24 6 2" xfId="31343" xr:uid="{0F1CBE96-D1F3-48BD-BD22-E1ACC3BAC75A}"/>
    <cellStyle name="Normal 3 8 24 6 2 2" xfId="31344" xr:uid="{2DA394EB-7A43-4496-9AB9-40B5F53E80B6}"/>
    <cellStyle name="Normal 3 8 24 6 2 2 2" xfId="31345" xr:uid="{D2D20515-DCD1-496A-B30E-6F8A05F7B70C}"/>
    <cellStyle name="Normal 3 8 24 6 2 2 2 2" xfId="31346" xr:uid="{1BB3CF8D-DCF8-46D1-A473-0710534A0D5C}"/>
    <cellStyle name="Normal 3 8 24 6 2 2 2 2 2" xfId="31347" xr:uid="{42ABFAF5-1394-44D5-AFDD-AF7A231CAC49}"/>
    <cellStyle name="Normal 3 8 24 6 2 2 2 3" xfId="31348" xr:uid="{E6B7CA50-83BB-4071-B1C4-E701F86CF53A}"/>
    <cellStyle name="Normal 3 8 24 6 2 2 2 4" xfId="31349" xr:uid="{F55E149D-41C3-4C10-BC1B-2848C41C4777}"/>
    <cellStyle name="Normal 3 8 24 6 2 2 2 5" xfId="31350" xr:uid="{B3394AB2-0FD1-4725-9780-DD24FFD13B24}"/>
    <cellStyle name="Normal 3 8 24 6 2 2 3" xfId="31351" xr:uid="{40318728-86C9-4BEF-8A80-4EBAEF38C7CD}"/>
    <cellStyle name="Normal 3 8 24 6 2 2 3 2" xfId="31352" xr:uid="{B5BF9806-26C2-4569-AD52-0EE5AB76E74E}"/>
    <cellStyle name="Normal 3 8 24 6 2 2 4" xfId="31353" xr:uid="{C45A77B6-E7E0-472B-8828-8B678FC6F020}"/>
    <cellStyle name="Normal 3 8 24 6 2 2 5" xfId="31354" xr:uid="{8AC03BAC-3B4F-4E5B-A5C9-1AF67C1195E5}"/>
    <cellStyle name="Normal 3 8 24 6 2 3" xfId="31355" xr:uid="{62B26721-47C6-4E88-B723-F3195614EEDD}"/>
    <cellStyle name="Normal 3 8 24 6 2 4" xfId="31356" xr:uid="{1A5199B9-87B8-456D-B523-3029880A4BD9}"/>
    <cellStyle name="Normal 3 8 24 6 2 5" xfId="31357" xr:uid="{1C6DA721-56AD-4190-B66D-B71F343DBF46}"/>
    <cellStyle name="Normal 3 8 24 6 2 6" xfId="31358" xr:uid="{A83D5D5F-0DC6-4BFC-B4DB-E123CED5CE6E}"/>
    <cellStyle name="Normal 3 8 24 6 2 6 2" xfId="31359" xr:uid="{C648D90F-3548-4E81-9B9E-D80A30AF540B}"/>
    <cellStyle name="Normal 3 8 24 6 2 7" xfId="31360" xr:uid="{7132156E-6DD7-4E16-8773-57B4DDE32245}"/>
    <cellStyle name="Normal 3 8 24 6 2 8" xfId="31361" xr:uid="{8FB5011C-5D15-49A5-A7BE-5AE8ADA07B87}"/>
    <cellStyle name="Normal 3 8 24 6 2 9" xfId="31362" xr:uid="{4BFC0AAE-8EBB-445F-8524-789DCDD5D8D8}"/>
    <cellStyle name="Normal 3 8 24 6 3" xfId="31363" xr:uid="{0B90C9B4-2B74-497C-9EBC-18B50CCA1669}"/>
    <cellStyle name="Normal 3 8 24 6 3 2" xfId="31364" xr:uid="{EB92C7A7-F0C9-4DA5-9911-2F6A57E09468}"/>
    <cellStyle name="Normal 3 8 24 6 3 2 2" xfId="31365" xr:uid="{687BE636-D4BF-496E-8BFF-5CEBCD109AA3}"/>
    <cellStyle name="Normal 3 8 24 6 3 2 2 2" xfId="31366" xr:uid="{D816C071-5E7D-4A8E-AB90-443B4DA460BF}"/>
    <cellStyle name="Normal 3 8 24 6 3 2 3" xfId="31367" xr:uid="{0893D627-6E6B-492F-A6F4-701BA7B34929}"/>
    <cellStyle name="Normal 3 8 24 6 3 2 4" xfId="31368" xr:uid="{CD027A26-C0D5-4670-B83D-E4F62B38B335}"/>
    <cellStyle name="Normal 3 8 24 6 3 2 5" xfId="31369" xr:uid="{AC49088A-BCE8-4578-A5F7-50D80B530EEE}"/>
    <cellStyle name="Normal 3 8 24 6 3 3" xfId="31370" xr:uid="{B87B42D6-CE06-46EF-BB47-DD65C83B7B43}"/>
    <cellStyle name="Normal 3 8 24 6 3 3 2" xfId="31371" xr:uid="{5E17A374-07EC-448D-86E6-7C118408F909}"/>
    <cellStyle name="Normal 3 8 24 6 3 4" xfId="31372" xr:uid="{D5F42C89-28D9-45F2-BE3A-98976A429DD3}"/>
    <cellStyle name="Normal 3 8 24 6 3 5" xfId="31373" xr:uid="{17633656-9A24-41BC-AD9F-AFBE1CA42462}"/>
    <cellStyle name="Normal 3 8 24 6 4" xfId="31374" xr:uid="{496AAE74-5C5A-4C3A-95F7-42F8496F3ABB}"/>
    <cellStyle name="Normal 3 8 24 6 5" xfId="31375" xr:uid="{763BF6E2-EC0A-4FF0-838D-4F1004933A5C}"/>
    <cellStyle name="Normal 3 8 24 6 6" xfId="31376" xr:uid="{114CE95F-4F94-4B3A-BA32-3CDDF1A1E5A1}"/>
    <cellStyle name="Normal 3 8 24 6 6 2" xfId="31377" xr:uid="{6719B76F-346B-49D6-9192-610C8371B266}"/>
    <cellStyle name="Normal 3 8 24 6 7" xfId="31378" xr:uid="{06092A1F-CB79-43D6-8BE3-D1EFCA410E91}"/>
    <cellStyle name="Normal 3 8 24 6 8" xfId="31379" xr:uid="{111E83D8-73E0-4BF2-A330-1867A7FEF69E}"/>
    <cellStyle name="Normal 3 8 24 6 9" xfId="31380" xr:uid="{3AF71376-4B11-44B5-A63B-23EF0FBB8CF2}"/>
    <cellStyle name="Normal 3 8 24 7" xfId="31381" xr:uid="{F73491B6-D2B6-4360-B51D-DAD92691BF7B}"/>
    <cellStyle name="Normal 3 8 24 8" xfId="31382" xr:uid="{6BC44DEA-8AFB-4520-B31B-A1812EE27F0A}"/>
    <cellStyle name="Normal 3 8 24 9" xfId="31383" xr:uid="{8E4B1049-E378-4929-8B59-F174F29D5F8C}"/>
    <cellStyle name="Normal 3 8 25" xfId="31384" xr:uid="{787374E1-4568-4A01-8AC0-39A27A5FB250}"/>
    <cellStyle name="Normal 3 8 25 2" xfId="31385" xr:uid="{1B096253-B56F-42F6-B507-9AC9624300C8}"/>
    <cellStyle name="Normal 3 8 25 3" xfId="31386" xr:uid="{FD14D896-8157-4FA7-A01A-1AA396114D4A}"/>
    <cellStyle name="Normal 3 8 26" xfId="31387" xr:uid="{1711F471-3CB8-42A1-AF7D-063F6B1EDBDB}"/>
    <cellStyle name="Normal 3 8 26 2" xfId="31388" xr:uid="{F6849A73-A9BA-4AAF-8CD4-5C6B060D9913}"/>
    <cellStyle name="Normal 3 8 26 3" xfId="31389" xr:uid="{A9D00F9D-AAC1-4683-99F5-854065F59616}"/>
    <cellStyle name="Normal 3 8 27" xfId="31390" xr:uid="{35F4DE33-55EE-4239-B06C-5DA4D2E589DE}"/>
    <cellStyle name="Normal 3 8 27 2" xfId="31391" xr:uid="{3F516FD8-DC12-4970-8C50-E3920192A663}"/>
    <cellStyle name="Normal 3 8 27 3" xfId="31392" xr:uid="{48F493A1-B22F-403E-8422-22D794DA012C}"/>
    <cellStyle name="Normal 3 8 28" xfId="31393" xr:uid="{02D449A0-034B-41D8-9743-FF10E2E802F2}"/>
    <cellStyle name="Normal 3 8 28 2" xfId="31394" xr:uid="{11F50A6D-150E-40AA-86A6-09544A13A170}"/>
    <cellStyle name="Normal 3 8 28 3" xfId="31395" xr:uid="{C21E28DB-1EE7-48F2-8DE5-AF1BA1C527F5}"/>
    <cellStyle name="Normal 3 8 29" xfId="31396" xr:uid="{0BDEBB4D-64AE-4658-8E2F-74D3571FD9AA}"/>
    <cellStyle name="Normal 3 8 29 2" xfId="31397" xr:uid="{31C37B66-0634-46C9-8473-250AC83F5ADD}"/>
    <cellStyle name="Normal 3 8 29 3" xfId="31398" xr:uid="{F6179F2A-27A0-418D-A346-05A972D8BDF9}"/>
    <cellStyle name="Normal 3 8 3" xfId="31399" xr:uid="{94D885F9-A45A-4B22-8441-F9DF78E4A41A}"/>
    <cellStyle name="Normal 3 8 3 2" xfId="31400" xr:uid="{CE9B56A0-1C9E-49F3-B867-93AD17C240FD}"/>
    <cellStyle name="Normal 3 8 3 2 2" xfId="31401" xr:uid="{2EFE4A2D-6F1A-4B0E-B1FC-CE9FB1509EE4}"/>
    <cellStyle name="Normal 3 8 3 2 3" xfId="31402" xr:uid="{FA810926-977C-4B04-81C2-2711E4212D57}"/>
    <cellStyle name="Normal 3 8 3 3" xfId="31403" xr:uid="{4CDE4C60-C260-407F-9BAB-D077308AF20D}"/>
    <cellStyle name="Normal 3 8 3 3 2" xfId="31404" xr:uid="{9E0AADA1-7408-43B1-AFD9-88174E7D0D07}"/>
    <cellStyle name="Normal 3 8 3 3 3" xfId="31405" xr:uid="{BE229F77-6C72-49A8-B98B-FDB90531FAC2}"/>
    <cellStyle name="Normal 3 8 3 4" xfId="31406" xr:uid="{76B2B7B7-7514-42DB-808F-601AE646B793}"/>
    <cellStyle name="Normal 3 8 3 5" xfId="31407" xr:uid="{C46AB57D-1128-447E-B547-126FB85B17D3}"/>
    <cellStyle name="Normal 3 8 30" xfId="31408" xr:uid="{1252B038-B4A8-468E-A9D0-9F7A900BC171}"/>
    <cellStyle name="Normal 3 8 30 10" xfId="31409" xr:uid="{055C2BEE-973F-448F-A988-4EA2F47BF163}"/>
    <cellStyle name="Normal 3 8 30 11" xfId="31410" xr:uid="{F0FE37BB-B677-4486-8262-9AA830CC834A}"/>
    <cellStyle name="Normal 3 8 30 12" xfId="31411" xr:uid="{A4FB3D69-386F-41BB-9755-9F51D8393776}"/>
    <cellStyle name="Normal 3 8 30 13" xfId="31412" xr:uid="{2BFFEFC6-1362-40DA-ADEC-0AAA206AC067}"/>
    <cellStyle name="Normal 3 8 30 13 2" xfId="31413" xr:uid="{73DF8B7B-D0A6-49E9-B86C-EA1AF3B6A60A}"/>
    <cellStyle name="Normal 3 8 30 14" xfId="31414" xr:uid="{E7FDAA7E-DBA5-4ED8-ACAE-D8C012294B82}"/>
    <cellStyle name="Normal 3 8 30 15" xfId="31415" xr:uid="{F179339E-0138-45A0-BB57-52AF62BEE48A}"/>
    <cellStyle name="Normal 3 8 30 16" xfId="31416" xr:uid="{E0B80290-455C-4256-901B-0FB82F302ED7}"/>
    <cellStyle name="Normal 3 8 30 2" xfId="31417" xr:uid="{644EB874-C463-467E-809C-36E7C83F5A42}"/>
    <cellStyle name="Normal 3 8 30 2 10" xfId="31418" xr:uid="{836C9123-50AD-4822-A4F6-F7A98E4971C6}"/>
    <cellStyle name="Normal 3 8 30 2 11" xfId="31419" xr:uid="{B54E0254-D6DC-4A8D-8392-540357737B12}"/>
    <cellStyle name="Normal 3 8 30 2 12" xfId="31420" xr:uid="{363F43A7-A782-4A61-AE97-8DC4768A4D90}"/>
    <cellStyle name="Normal 3 8 30 2 13" xfId="31421" xr:uid="{877288B3-3279-49B2-8088-EF69B60D0E54}"/>
    <cellStyle name="Normal 3 8 30 2 13 2" xfId="31422" xr:uid="{BA783F30-F36A-4245-8677-0BD2E6127A01}"/>
    <cellStyle name="Normal 3 8 30 2 14" xfId="31423" xr:uid="{C3FE1120-210B-4A5C-A9E0-B9D2EC6A9EB0}"/>
    <cellStyle name="Normal 3 8 30 2 15" xfId="31424" xr:uid="{099C636A-0BC7-4A22-8696-F013E09D8887}"/>
    <cellStyle name="Normal 3 8 30 2 16" xfId="31425" xr:uid="{7B467203-18B5-4FE9-9C7B-CCB266D09FE6}"/>
    <cellStyle name="Normal 3 8 30 2 2" xfId="31426" xr:uid="{6B177B3D-D54C-4788-896F-11ED5564284C}"/>
    <cellStyle name="Normal 3 8 30 2 2 10" xfId="31427" xr:uid="{BD323881-ED51-409B-A2C3-C4600E1024B7}"/>
    <cellStyle name="Normal 3 8 30 2 2 11" xfId="31428" xr:uid="{FF4C40B5-305D-4FA1-9A08-01DAA1D605B8}"/>
    <cellStyle name="Normal 3 8 30 2 2 12" xfId="31429" xr:uid="{D5893612-4F76-4F8D-B77F-CFCA1EE5C177}"/>
    <cellStyle name="Normal 3 8 30 2 2 12 2" xfId="31430" xr:uid="{CF05B302-0949-4538-8B40-4DCF028B163D}"/>
    <cellStyle name="Normal 3 8 30 2 2 13" xfId="31431" xr:uid="{9200A94C-FBE5-4997-AF77-7F5DE68AF46E}"/>
    <cellStyle name="Normal 3 8 30 2 2 14" xfId="31432" xr:uid="{CCAF6198-A19F-4A21-8C60-B413F0248D7C}"/>
    <cellStyle name="Normal 3 8 30 2 2 15" xfId="31433" xr:uid="{BFC3B08F-A642-4899-8190-AB6EF612CB42}"/>
    <cellStyle name="Normal 3 8 30 2 2 2" xfId="31434" xr:uid="{18068391-35D5-4B41-8644-A29AEE0870D4}"/>
    <cellStyle name="Normal 3 8 30 2 2 2 2" xfId="31435" xr:uid="{1E345215-A43A-421A-A365-BC5C84E68EF8}"/>
    <cellStyle name="Normal 3 8 30 2 2 2 2 2" xfId="31436" xr:uid="{35BD53A7-155E-487D-AF30-C551EDA6D387}"/>
    <cellStyle name="Normal 3 8 30 2 2 2 2 2 2" xfId="31437" xr:uid="{D398C601-6460-42BB-96D5-92CA374F2F5E}"/>
    <cellStyle name="Normal 3 8 30 2 2 2 2 2 2 2" xfId="31438" xr:uid="{676EF0DE-1DE1-4B0C-AE02-F68C83B6A24A}"/>
    <cellStyle name="Normal 3 8 30 2 2 2 2 2 2 2 2" xfId="31439" xr:uid="{642A2A01-735D-435F-97A0-3C114FFCEF29}"/>
    <cellStyle name="Normal 3 8 30 2 2 2 2 2 2 3" xfId="31440" xr:uid="{BDBC4539-E0C3-4C3A-991F-12787BD351FE}"/>
    <cellStyle name="Normal 3 8 30 2 2 2 2 2 2 4" xfId="31441" xr:uid="{8AF999D0-6A6F-4219-9735-DECB91A9C8E8}"/>
    <cellStyle name="Normal 3 8 30 2 2 2 2 2 2 5" xfId="31442" xr:uid="{34BC2CF3-1DC9-49E4-93CB-307CE43ADD40}"/>
    <cellStyle name="Normal 3 8 30 2 2 2 2 2 3" xfId="31443" xr:uid="{6F32DDB8-9AD3-4232-9F54-4A61B5F93835}"/>
    <cellStyle name="Normal 3 8 30 2 2 2 2 2 3 2" xfId="31444" xr:uid="{C6B59B9F-B639-40F3-934D-9D93032C3069}"/>
    <cellStyle name="Normal 3 8 30 2 2 2 2 2 4" xfId="31445" xr:uid="{A8680311-7C48-41CF-B54A-6A2372831A5B}"/>
    <cellStyle name="Normal 3 8 30 2 2 2 2 2 5" xfId="31446" xr:uid="{0057B3EE-4860-4EDE-BCE6-EBD96958F51E}"/>
    <cellStyle name="Normal 3 8 30 2 2 2 2 3" xfId="31447" xr:uid="{3525D339-7CE0-488F-9A74-443B67370587}"/>
    <cellStyle name="Normal 3 8 30 2 2 2 2 4" xfId="31448" xr:uid="{BBE485F2-3236-45C8-8329-5C4531EC9413}"/>
    <cellStyle name="Normal 3 8 30 2 2 2 2 5" xfId="31449" xr:uid="{2C762C12-341D-448E-B801-1019F64615BE}"/>
    <cellStyle name="Normal 3 8 30 2 2 2 2 6" xfId="31450" xr:uid="{97D93C09-1AAA-430B-9C22-11278214D016}"/>
    <cellStyle name="Normal 3 8 30 2 2 2 2 6 2" xfId="31451" xr:uid="{CCBD7BC1-2728-4C4A-A4FA-D8572A8519AA}"/>
    <cellStyle name="Normal 3 8 30 2 2 2 2 7" xfId="31452" xr:uid="{568BA08B-B196-4430-AE11-FDC6AE48FF91}"/>
    <cellStyle name="Normal 3 8 30 2 2 2 2 8" xfId="31453" xr:uid="{4B88D7D1-7DAB-4703-8EDE-6C819A27E056}"/>
    <cellStyle name="Normal 3 8 30 2 2 2 2 9" xfId="31454" xr:uid="{EA897F95-5448-424B-A90F-37305EEC298E}"/>
    <cellStyle name="Normal 3 8 30 2 2 2 3" xfId="31455" xr:uid="{13273BD7-C610-4274-8B45-8527C79E1B9D}"/>
    <cellStyle name="Normal 3 8 30 2 2 2 3 2" xfId="31456" xr:uid="{BD185458-AC60-4641-BF08-4CCF544AE9DC}"/>
    <cellStyle name="Normal 3 8 30 2 2 2 3 2 2" xfId="31457" xr:uid="{3819A961-3456-4BA2-9C48-87C107A66B8A}"/>
    <cellStyle name="Normal 3 8 30 2 2 2 3 2 2 2" xfId="31458" xr:uid="{27CAC7B2-42B8-4748-AAA9-4F42B8A65395}"/>
    <cellStyle name="Normal 3 8 30 2 2 2 3 2 3" xfId="31459" xr:uid="{046F5B1C-F481-4672-B3A7-0A1ABB560FD1}"/>
    <cellStyle name="Normal 3 8 30 2 2 2 3 2 4" xfId="31460" xr:uid="{D45C2835-C374-4E9A-9F1B-E066E23B2BDD}"/>
    <cellStyle name="Normal 3 8 30 2 2 2 3 2 5" xfId="31461" xr:uid="{0D9035A4-CBCE-4662-B2CC-6A873465C9B7}"/>
    <cellStyle name="Normal 3 8 30 2 2 2 3 3" xfId="31462" xr:uid="{F43E1F62-0346-46CB-B87F-2D0756663A8E}"/>
    <cellStyle name="Normal 3 8 30 2 2 2 3 3 2" xfId="31463" xr:uid="{49A0C386-1724-4A55-B49D-878A16562DF9}"/>
    <cellStyle name="Normal 3 8 30 2 2 2 3 4" xfId="31464" xr:uid="{D7C67EAC-4A89-4662-8864-EEC2C21F5EBB}"/>
    <cellStyle name="Normal 3 8 30 2 2 2 3 5" xfId="31465" xr:uid="{83932C22-1E0C-4733-8684-39F64C8365B7}"/>
    <cellStyle name="Normal 3 8 30 2 2 2 4" xfId="31466" xr:uid="{A41A9A15-42F8-4549-986D-247190C8D74E}"/>
    <cellStyle name="Normal 3 8 30 2 2 2 5" xfId="31467" xr:uid="{AAADBFE8-83EE-49EB-B9E4-CD382F3BE095}"/>
    <cellStyle name="Normal 3 8 30 2 2 2 6" xfId="31468" xr:uid="{C1B8AF10-5E78-482E-A76B-BA8FCF4586D9}"/>
    <cellStyle name="Normal 3 8 30 2 2 2 6 2" xfId="31469" xr:uid="{54BF67E9-EDB4-4C9F-AC80-37AD7599E7BA}"/>
    <cellStyle name="Normal 3 8 30 2 2 2 7" xfId="31470" xr:uid="{F7251559-F2B0-448E-9167-61E14EA427B0}"/>
    <cellStyle name="Normal 3 8 30 2 2 2 8" xfId="31471" xr:uid="{B404A3D5-952B-4639-B09E-DE823ED4C109}"/>
    <cellStyle name="Normal 3 8 30 2 2 2 9" xfId="31472" xr:uid="{76436994-185A-45ED-B1C0-AFF88467DAD6}"/>
    <cellStyle name="Normal 3 8 30 2 2 3" xfId="31473" xr:uid="{4F020372-EF07-48B2-A774-E0E3373E90EF}"/>
    <cellStyle name="Normal 3 8 30 2 2 4" xfId="31474" xr:uid="{522C72B6-8D72-4248-A1D4-2A1B7DB7F9DE}"/>
    <cellStyle name="Normal 3 8 30 2 2 5" xfId="31475" xr:uid="{6DA1D4C3-7374-415D-A1EF-A3E49DA6EF6F}"/>
    <cellStyle name="Normal 3 8 30 2 2 6" xfId="31476" xr:uid="{7CF6E79A-A9B6-4BA7-B4AF-EC8BBCAEAC53}"/>
    <cellStyle name="Normal 3 8 30 2 2 7" xfId="31477" xr:uid="{83162130-6000-46E4-AB8C-C9E821D689E8}"/>
    <cellStyle name="Normal 3 8 30 2 2 8" xfId="31478" xr:uid="{69865029-1863-49F5-9E23-6FABA96965B0}"/>
    <cellStyle name="Normal 3 8 30 2 2 8 2" xfId="31479" xr:uid="{A12E5E1D-661B-49B1-B8AE-ACD03100F9FD}"/>
    <cellStyle name="Normal 3 8 30 2 2 8 2 2" xfId="31480" xr:uid="{2BF2932F-A84F-404A-827C-48A84DA79D62}"/>
    <cellStyle name="Normal 3 8 30 2 2 8 2 2 2" xfId="31481" xr:uid="{69C28320-B2A5-4118-A2BF-87EEA002AAA0}"/>
    <cellStyle name="Normal 3 8 30 2 2 8 2 3" xfId="31482" xr:uid="{2F73FDF3-414C-44F4-BE9C-E1CD54437230}"/>
    <cellStyle name="Normal 3 8 30 2 2 8 2 4" xfId="31483" xr:uid="{B950F295-DA99-4876-BF0D-EC68D20D6A93}"/>
    <cellStyle name="Normal 3 8 30 2 2 8 2 5" xfId="31484" xr:uid="{382EC633-04E5-47DE-8BFC-BCAB698A7636}"/>
    <cellStyle name="Normal 3 8 30 2 2 8 3" xfId="31485" xr:uid="{A234303E-6335-4E7A-8532-CA8968A12A6F}"/>
    <cellStyle name="Normal 3 8 30 2 2 8 3 2" xfId="31486" xr:uid="{424ABD3B-8B29-44E2-BD4B-2CAD62E4A0D9}"/>
    <cellStyle name="Normal 3 8 30 2 2 8 4" xfId="31487" xr:uid="{5DA69A24-5A89-4378-91A8-DD5212628E52}"/>
    <cellStyle name="Normal 3 8 30 2 2 8 5" xfId="31488" xr:uid="{F3CA066B-1881-4AD9-9473-3503629DF2A5}"/>
    <cellStyle name="Normal 3 8 30 2 2 9" xfId="31489" xr:uid="{AE50BDB4-1331-4D77-81E4-B6E7653FE7E5}"/>
    <cellStyle name="Normal 3 8 30 2 3" xfId="31490" xr:uid="{42A92466-8C7C-44D5-908F-4DDE43CD27ED}"/>
    <cellStyle name="Normal 3 8 30 2 4" xfId="31491" xr:uid="{85C85C62-BF9D-4FC3-8F10-0C096BBE9907}"/>
    <cellStyle name="Normal 3 8 30 2 4 2" xfId="31492" xr:uid="{CEFD639D-34F2-414A-8288-F6CB0297A930}"/>
    <cellStyle name="Normal 3 8 30 2 4 2 2" xfId="31493" xr:uid="{235ACDBD-5766-464F-AB79-0AF1166F066E}"/>
    <cellStyle name="Normal 3 8 30 2 4 2 2 2" xfId="31494" xr:uid="{E58DBA32-FE2C-4E0A-AB1E-8A8B5CC87BAE}"/>
    <cellStyle name="Normal 3 8 30 2 4 2 2 2 2" xfId="31495" xr:uid="{CB4272FA-3C24-409E-854B-CBA81D30B7E0}"/>
    <cellStyle name="Normal 3 8 30 2 4 2 2 2 2 2" xfId="31496" xr:uid="{8A7AADD6-5A2C-4227-8CC3-3CA46F670C7C}"/>
    <cellStyle name="Normal 3 8 30 2 4 2 2 2 3" xfId="31497" xr:uid="{190CB545-DA32-444D-BBB2-338294E273AC}"/>
    <cellStyle name="Normal 3 8 30 2 4 2 2 2 4" xfId="31498" xr:uid="{400E0CF4-000D-4137-B99E-BA60B827300A}"/>
    <cellStyle name="Normal 3 8 30 2 4 2 2 2 5" xfId="31499" xr:uid="{2EF3BB0B-05B3-4C25-9C4F-D3AE7FC3AFFB}"/>
    <cellStyle name="Normal 3 8 30 2 4 2 2 3" xfId="31500" xr:uid="{3331F485-54FE-496C-A085-63161C06CF94}"/>
    <cellStyle name="Normal 3 8 30 2 4 2 2 3 2" xfId="31501" xr:uid="{0D887085-90BC-4201-A81B-75E15BF05617}"/>
    <cellStyle name="Normal 3 8 30 2 4 2 2 4" xfId="31502" xr:uid="{E0B308EC-EA74-4AB6-A876-EC1F48605ABE}"/>
    <cellStyle name="Normal 3 8 30 2 4 2 2 5" xfId="31503" xr:uid="{3949FC92-C505-4CC2-AEF7-3F36E6A0457C}"/>
    <cellStyle name="Normal 3 8 30 2 4 2 3" xfId="31504" xr:uid="{2DBA4322-74F3-4EE6-867F-455949F33549}"/>
    <cellStyle name="Normal 3 8 30 2 4 2 4" xfId="31505" xr:uid="{892F2731-BD5B-4F36-AE61-B9266FB326E8}"/>
    <cellStyle name="Normal 3 8 30 2 4 2 5" xfId="31506" xr:uid="{85BC52A1-DF15-4DBC-809E-FD4242099CF0}"/>
    <cellStyle name="Normal 3 8 30 2 4 2 6" xfId="31507" xr:uid="{01E6F42F-AD5C-4918-92D4-05AD1D3C9E66}"/>
    <cellStyle name="Normal 3 8 30 2 4 2 6 2" xfId="31508" xr:uid="{E3431A2E-62A8-44C5-ADE5-90628B035DCE}"/>
    <cellStyle name="Normal 3 8 30 2 4 2 7" xfId="31509" xr:uid="{31942C41-3207-4F6B-9435-735D0A7CC05B}"/>
    <cellStyle name="Normal 3 8 30 2 4 2 8" xfId="31510" xr:uid="{73E7C132-3988-4218-A4EF-0D859E7FA767}"/>
    <cellStyle name="Normal 3 8 30 2 4 2 9" xfId="31511" xr:uid="{A29E5CFB-3CED-44D3-B68B-C1FD31172242}"/>
    <cellStyle name="Normal 3 8 30 2 4 3" xfId="31512" xr:uid="{F2D91DA4-5FCF-4C84-96CE-B7B55ED77027}"/>
    <cellStyle name="Normal 3 8 30 2 4 3 2" xfId="31513" xr:uid="{ADEBCC45-C667-47FC-A078-7ECD3A0E2ED0}"/>
    <cellStyle name="Normal 3 8 30 2 4 3 2 2" xfId="31514" xr:uid="{268CCC02-F884-4324-9FBC-595ED1D3C570}"/>
    <cellStyle name="Normal 3 8 30 2 4 3 2 2 2" xfId="31515" xr:uid="{D3C72373-3748-4FB0-A636-B19C8CE3C06A}"/>
    <cellStyle name="Normal 3 8 30 2 4 3 2 3" xfId="31516" xr:uid="{903275EA-64C2-49E0-9E2C-F2F8CE1CF836}"/>
    <cellStyle name="Normal 3 8 30 2 4 3 2 4" xfId="31517" xr:uid="{082436F2-22D0-4EC8-B136-3CF6F6915BCF}"/>
    <cellStyle name="Normal 3 8 30 2 4 3 2 5" xfId="31518" xr:uid="{DE1F50E5-201D-4EE1-BCCF-F23A7BF75134}"/>
    <cellStyle name="Normal 3 8 30 2 4 3 3" xfId="31519" xr:uid="{1C1A5D5E-D40A-4190-8C2B-0EFD8A5662F8}"/>
    <cellStyle name="Normal 3 8 30 2 4 3 3 2" xfId="31520" xr:uid="{633F82CC-62AC-4FC0-8A1A-BDD0068C67C9}"/>
    <cellStyle name="Normal 3 8 30 2 4 3 4" xfId="31521" xr:uid="{B42BC364-18AC-4532-9CE4-2520EEBFEA57}"/>
    <cellStyle name="Normal 3 8 30 2 4 3 5" xfId="31522" xr:uid="{79AF6ACC-7607-48B0-8719-D1F4BA90892C}"/>
    <cellStyle name="Normal 3 8 30 2 4 4" xfId="31523" xr:uid="{3337F729-9F05-42DB-94F1-0955DAE42578}"/>
    <cellStyle name="Normal 3 8 30 2 4 5" xfId="31524" xr:uid="{2D1EF0F5-0714-407A-831A-392E0A08693F}"/>
    <cellStyle name="Normal 3 8 30 2 4 6" xfId="31525" xr:uid="{6E5DE443-5345-4261-BA2C-49693A29A824}"/>
    <cellStyle name="Normal 3 8 30 2 4 6 2" xfId="31526" xr:uid="{B5CA25C6-D7EE-4C93-B5BE-0BB4A2EB089B}"/>
    <cellStyle name="Normal 3 8 30 2 4 7" xfId="31527" xr:uid="{F3E49723-618A-4C5D-A920-39113A77263C}"/>
    <cellStyle name="Normal 3 8 30 2 4 8" xfId="31528" xr:uid="{D9E61778-A213-4B4F-ADC8-76DA78CBC8AC}"/>
    <cellStyle name="Normal 3 8 30 2 4 9" xfId="31529" xr:uid="{8C72F992-E668-48AA-87F9-F5CD12BA2983}"/>
    <cellStyle name="Normal 3 8 30 2 5" xfId="31530" xr:uid="{FACF1EE6-BBFB-49DF-B354-87E56BAA1796}"/>
    <cellStyle name="Normal 3 8 30 2 5 2" xfId="31531" xr:uid="{E952B211-BCAA-4B8C-A3EB-F4FCB5B14697}"/>
    <cellStyle name="Normal 3 8 30 2 5 3" xfId="31532" xr:uid="{875330C7-8A21-4CC1-9CA9-835C62A27207}"/>
    <cellStyle name="Normal 3 8 30 2 6" xfId="31533" xr:uid="{415D7E74-0FD1-4918-9D6C-2706DF3276D3}"/>
    <cellStyle name="Normal 3 8 30 2 6 2" xfId="31534" xr:uid="{C2895AE8-C547-43C7-8018-27A36E16135B}"/>
    <cellStyle name="Normal 3 8 30 2 6 3" xfId="31535" xr:uid="{9071CA65-14EC-44D4-B936-A07C0E692756}"/>
    <cellStyle name="Normal 3 8 30 2 7" xfId="31536" xr:uid="{04EFE914-41F7-4056-A676-B7693A41DC6C}"/>
    <cellStyle name="Normal 3 8 30 2 7 2" xfId="31537" xr:uid="{476C5460-7ED9-41EB-B715-7957F8EA4FC5}"/>
    <cellStyle name="Normal 3 8 30 2 7 3" xfId="31538" xr:uid="{DC89B1F4-F05E-4CB5-AC23-331DD56FBC44}"/>
    <cellStyle name="Normal 3 8 30 2 8" xfId="31539" xr:uid="{CCD78F3E-FF9F-4CB2-BD53-166989E95AA4}"/>
    <cellStyle name="Normal 3 8 30 2 8 2" xfId="31540" xr:uid="{74F05E55-50D2-4AD2-9F26-D2B20CB8E8E6}"/>
    <cellStyle name="Normal 3 8 30 2 8 3" xfId="31541" xr:uid="{5B5A0D39-FB04-4A98-9105-BDED584A8FB0}"/>
    <cellStyle name="Normal 3 8 30 2 9" xfId="31542" xr:uid="{C77822DC-596C-4261-A888-DCB869882718}"/>
    <cellStyle name="Normal 3 8 30 2 9 2" xfId="31543" xr:uid="{9CD755F6-9119-4FF4-B7A8-B08F987680F5}"/>
    <cellStyle name="Normal 3 8 30 2 9 2 2" xfId="31544" xr:uid="{ADC05C8F-7AD5-47A3-9A44-98ED5A368A6E}"/>
    <cellStyle name="Normal 3 8 30 2 9 2 2 2" xfId="31545" xr:uid="{2CC549D7-3AE6-4384-8A17-AB05B1285159}"/>
    <cellStyle name="Normal 3 8 30 2 9 2 3" xfId="31546" xr:uid="{0305DFAD-11DB-48B0-A606-3960C3E3A48D}"/>
    <cellStyle name="Normal 3 8 30 2 9 2 4" xfId="31547" xr:uid="{AE96DC68-E8FD-4659-AF05-400B535DF659}"/>
    <cellStyle name="Normal 3 8 30 2 9 2 5" xfId="31548" xr:uid="{3F0C9A3A-D233-446D-99A6-0951230EF631}"/>
    <cellStyle name="Normal 3 8 30 2 9 3" xfId="31549" xr:uid="{D9BEEEE5-18AF-4462-B574-86277440E3BE}"/>
    <cellStyle name="Normal 3 8 30 2 9 3 2" xfId="31550" xr:uid="{5BDE5DF9-2ADB-4E37-8F95-702AA5D9CC4C}"/>
    <cellStyle name="Normal 3 8 30 2 9 4" xfId="31551" xr:uid="{9F9AC896-0392-4F15-906B-68F09C39A534}"/>
    <cellStyle name="Normal 3 8 30 2 9 5" xfId="31552" xr:uid="{BC7C1075-CDDE-4D67-8ADF-7F6DE882F398}"/>
    <cellStyle name="Normal 3 8 30 3" xfId="31553" xr:uid="{7EB87459-0046-44EA-8649-2BB4E2D4F5CD}"/>
    <cellStyle name="Normal 3 8 30 3 10" xfId="31554" xr:uid="{DEC63073-09A5-4A9A-B813-DCA49A7FA260}"/>
    <cellStyle name="Normal 3 8 30 3 11" xfId="31555" xr:uid="{17B15FB0-DF1F-42F0-942C-734D932C66A0}"/>
    <cellStyle name="Normal 3 8 30 3 12" xfId="31556" xr:uid="{5F9259AA-B1BD-4C3E-B902-A18DA4E608D5}"/>
    <cellStyle name="Normal 3 8 30 3 12 2" xfId="31557" xr:uid="{3F1B6F7B-2898-445C-8E63-ADAE88D73FF1}"/>
    <cellStyle name="Normal 3 8 30 3 13" xfId="31558" xr:uid="{E5B2553B-CB7A-4599-ADD2-F72F60B8D830}"/>
    <cellStyle name="Normal 3 8 30 3 14" xfId="31559" xr:uid="{8EC7E122-6893-4665-8F76-0C94E7E77224}"/>
    <cellStyle name="Normal 3 8 30 3 15" xfId="31560" xr:uid="{E367D1E1-42D8-409D-BDF3-882786E7D99E}"/>
    <cellStyle name="Normal 3 8 30 3 2" xfId="31561" xr:uid="{1890DA38-31C0-4557-815B-C14E77D0F72F}"/>
    <cellStyle name="Normal 3 8 30 3 2 2" xfId="31562" xr:uid="{1D04FA4B-5E61-4629-86DD-12BA642D34EA}"/>
    <cellStyle name="Normal 3 8 30 3 2 2 2" xfId="31563" xr:uid="{BFE51044-8DE0-4CDB-8312-D3920FB662B9}"/>
    <cellStyle name="Normal 3 8 30 3 2 2 2 2" xfId="31564" xr:uid="{841358D3-E83A-484A-8122-BB630E8333E8}"/>
    <cellStyle name="Normal 3 8 30 3 2 2 2 2 2" xfId="31565" xr:uid="{E0ABBFED-B2D6-46CC-B276-141907EED79E}"/>
    <cellStyle name="Normal 3 8 30 3 2 2 2 2 2 2" xfId="31566" xr:uid="{F421F917-CDFE-448C-9F40-7325E55739B3}"/>
    <cellStyle name="Normal 3 8 30 3 2 2 2 2 3" xfId="31567" xr:uid="{CCAB47F4-4469-4D1E-BAA3-A6B6DE96CC0F}"/>
    <cellStyle name="Normal 3 8 30 3 2 2 2 2 4" xfId="31568" xr:uid="{A7ED0214-A333-415E-8AC5-7E5203740C92}"/>
    <cellStyle name="Normal 3 8 30 3 2 2 2 2 5" xfId="31569" xr:uid="{CB27A225-04E5-4797-88FA-C56C1351CC34}"/>
    <cellStyle name="Normal 3 8 30 3 2 2 2 3" xfId="31570" xr:uid="{3AB6300B-DB76-42F6-8173-CB996DD44220}"/>
    <cellStyle name="Normal 3 8 30 3 2 2 2 3 2" xfId="31571" xr:uid="{04AE7362-A1D1-41AC-AFAA-802B26B828B3}"/>
    <cellStyle name="Normal 3 8 30 3 2 2 2 4" xfId="31572" xr:uid="{EAEB0086-4BAE-443B-8CFD-EC06112663BD}"/>
    <cellStyle name="Normal 3 8 30 3 2 2 2 5" xfId="31573" xr:uid="{116DC4B8-03ED-41A4-AA86-E1BC6F3BC3D1}"/>
    <cellStyle name="Normal 3 8 30 3 2 2 3" xfId="31574" xr:uid="{0046C1E1-32ED-47F4-9834-8BA6DDC6A284}"/>
    <cellStyle name="Normal 3 8 30 3 2 2 4" xfId="31575" xr:uid="{05F7DC33-0899-4A88-B551-15C7B4CA2C48}"/>
    <cellStyle name="Normal 3 8 30 3 2 2 5" xfId="31576" xr:uid="{081ED552-D1B5-4559-BD72-9F6BC055FF65}"/>
    <cellStyle name="Normal 3 8 30 3 2 2 6" xfId="31577" xr:uid="{45B710F6-7A8C-4AE1-BD76-AD72CBCBA59D}"/>
    <cellStyle name="Normal 3 8 30 3 2 2 6 2" xfId="31578" xr:uid="{AD9CEBFB-C2BB-4946-8E38-2757D39C5FF2}"/>
    <cellStyle name="Normal 3 8 30 3 2 2 7" xfId="31579" xr:uid="{C7F70A93-54E6-4EFA-A01D-423D981CBB52}"/>
    <cellStyle name="Normal 3 8 30 3 2 2 8" xfId="31580" xr:uid="{0F0EC570-D2A0-4D8E-913B-205CC6DC19F7}"/>
    <cellStyle name="Normal 3 8 30 3 2 2 9" xfId="31581" xr:uid="{A7A1E6A0-B37E-4C1E-BBB2-3EB47B470F65}"/>
    <cellStyle name="Normal 3 8 30 3 2 3" xfId="31582" xr:uid="{D4C42972-2172-4B03-94EC-EB492A9C2817}"/>
    <cellStyle name="Normal 3 8 30 3 2 3 2" xfId="31583" xr:uid="{97C143B5-D352-4135-8A08-B5956A36B6ED}"/>
    <cellStyle name="Normal 3 8 30 3 2 3 2 2" xfId="31584" xr:uid="{E5C1A574-DF59-47C8-8E33-73609044A4CD}"/>
    <cellStyle name="Normal 3 8 30 3 2 3 2 2 2" xfId="31585" xr:uid="{DC2CC198-75BE-4EB7-AD0A-E4ABA40D9081}"/>
    <cellStyle name="Normal 3 8 30 3 2 3 2 3" xfId="31586" xr:uid="{0C5CC225-75D3-4E00-8CDA-BFDD4D9A388D}"/>
    <cellStyle name="Normal 3 8 30 3 2 3 2 4" xfId="31587" xr:uid="{A169BE72-4D2E-43CE-8981-E8BC3B322843}"/>
    <cellStyle name="Normal 3 8 30 3 2 3 2 5" xfId="31588" xr:uid="{638F280F-FE9C-4D85-8E19-BF842435E132}"/>
    <cellStyle name="Normal 3 8 30 3 2 3 3" xfId="31589" xr:uid="{19B74C2E-5029-4743-8D9A-F4D1C04E78BD}"/>
    <cellStyle name="Normal 3 8 30 3 2 3 3 2" xfId="31590" xr:uid="{8A9DA520-4722-4E84-B806-DB43637D3F97}"/>
    <cellStyle name="Normal 3 8 30 3 2 3 4" xfId="31591" xr:uid="{2EBA2D1D-E8D5-4ABC-98FD-82EF71D289C6}"/>
    <cellStyle name="Normal 3 8 30 3 2 3 5" xfId="31592" xr:uid="{8C8CB832-0F2F-4255-9812-BE30550B7F0A}"/>
    <cellStyle name="Normal 3 8 30 3 2 4" xfId="31593" xr:uid="{4C90194C-8C0C-4F3C-B7D1-11AB788A9DBE}"/>
    <cellStyle name="Normal 3 8 30 3 2 5" xfId="31594" xr:uid="{A2AA6EFA-70D4-498B-AA08-4E7BB19286A5}"/>
    <cellStyle name="Normal 3 8 30 3 2 6" xfId="31595" xr:uid="{CDC44A28-BB25-4332-80ED-94790795A4FE}"/>
    <cellStyle name="Normal 3 8 30 3 2 6 2" xfId="31596" xr:uid="{A1E9D01F-28F2-4A3A-A7DE-9E3343038228}"/>
    <cellStyle name="Normal 3 8 30 3 2 7" xfId="31597" xr:uid="{BFB9EE0F-8BAB-439A-AF75-FFDE664A486B}"/>
    <cellStyle name="Normal 3 8 30 3 2 8" xfId="31598" xr:uid="{6B4480E5-5D69-4B46-AE05-9A2F57D96B92}"/>
    <cellStyle name="Normal 3 8 30 3 2 9" xfId="31599" xr:uid="{500CB3C9-6CA1-44C3-967D-BAE328A36F34}"/>
    <cellStyle name="Normal 3 8 30 3 3" xfId="31600" xr:uid="{2E7CDF1F-1C1C-4277-A51E-04DB7508313A}"/>
    <cellStyle name="Normal 3 8 30 3 3 2" xfId="31601" xr:uid="{00DBB1B0-AE5D-4697-811F-01D0AB9D77A8}"/>
    <cellStyle name="Normal 3 8 30 3 3 3" xfId="31602" xr:uid="{45A48789-20EF-4055-AA47-85B61A86E500}"/>
    <cellStyle name="Normal 3 8 30 3 4" xfId="31603" xr:uid="{33E61B60-47C6-402D-9C33-EE906A263F8C}"/>
    <cellStyle name="Normal 3 8 30 3 4 2" xfId="31604" xr:uid="{94F82E42-DC97-4598-ABE4-94E913C4DD3E}"/>
    <cellStyle name="Normal 3 8 30 3 4 3" xfId="31605" xr:uid="{10B2B2C8-408D-4D8C-AF53-979E2F94CBCA}"/>
    <cellStyle name="Normal 3 8 30 3 5" xfId="31606" xr:uid="{093D7A95-EF47-40A4-BE55-E40B02275D2C}"/>
    <cellStyle name="Normal 3 8 30 3 5 2" xfId="31607" xr:uid="{6244B318-7201-4564-B2AE-F9B3E00DEF05}"/>
    <cellStyle name="Normal 3 8 30 3 5 3" xfId="31608" xr:uid="{1A4C01C5-9A65-41ED-AC2B-CDFD3FF8E0CB}"/>
    <cellStyle name="Normal 3 8 30 3 6" xfId="31609" xr:uid="{BD58F4DD-C3E2-4C81-8545-043EC52C5003}"/>
    <cellStyle name="Normal 3 8 30 3 6 2" xfId="31610" xr:uid="{840EC52F-4F83-4592-8C70-CCC471AE2EEF}"/>
    <cellStyle name="Normal 3 8 30 3 6 3" xfId="31611" xr:uid="{41CCD8E6-16EE-49EA-92C2-ECC953C31B84}"/>
    <cellStyle name="Normal 3 8 30 3 7" xfId="31612" xr:uid="{62B6427B-2467-41DC-A3F9-D825EA93EEED}"/>
    <cellStyle name="Normal 3 8 30 3 7 2" xfId="31613" xr:uid="{007DA3C0-A563-4771-B5CB-C785A743DDFB}"/>
    <cellStyle name="Normal 3 8 30 3 7 3" xfId="31614" xr:uid="{BE857FC1-E888-4205-BC0B-1800363CF55C}"/>
    <cellStyle name="Normal 3 8 30 3 8" xfId="31615" xr:uid="{9D383632-52DF-430A-B95A-6E0ABD560019}"/>
    <cellStyle name="Normal 3 8 30 3 8 2" xfId="31616" xr:uid="{B269A3C9-B28D-4B10-939C-3E4239B82970}"/>
    <cellStyle name="Normal 3 8 30 3 8 2 2" xfId="31617" xr:uid="{8712D04E-E831-4E0F-BBB1-F287A44CE15F}"/>
    <cellStyle name="Normal 3 8 30 3 8 2 2 2" xfId="31618" xr:uid="{93EAE2A3-51BE-46C3-A860-AE492C4AA73C}"/>
    <cellStyle name="Normal 3 8 30 3 8 2 3" xfId="31619" xr:uid="{0C4F7A90-2364-4027-B1CF-7C1356042851}"/>
    <cellStyle name="Normal 3 8 30 3 8 2 4" xfId="31620" xr:uid="{A0ADB74D-4483-47FB-A8AB-E67385187581}"/>
    <cellStyle name="Normal 3 8 30 3 8 2 5" xfId="31621" xr:uid="{F0578EF7-F45F-4022-A71B-5689664C71EE}"/>
    <cellStyle name="Normal 3 8 30 3 8 3" xfId="31622" xr:uid="{9CAFE227-DBC5-448F-A022-43862B8D1FA5}"/>
    <cellStyle name="Normal 3 8 30 3 8 3 2" xfId="31623" xr:uid="{06C11F01-2558-4C70-B360-8AA4A3C5A841}"/>
    <cellStyle name="Normal 3 8 30 3 8 4" xfId="31624" xr:uid="{BACCEBAF-37DB-4E94-8A01-6C05750823EA}"/>
    <cellStyle name="Normal 3 8 30 3 8 5" xfId="31625" xr:uid="{31DC08D3-4709-4A48-ABA2-849781EFB811}"/>
    <cellStyle name="Normal 3 8 30 3 9" xfId="31626" xr:uid="{09A8BBFE-D214-40F1-9799-3AD986BA8617}"/>
    <cellStyle name="Normal 3 8 30 4" xfId="31627" xr:uid="{75867B2C-018E-4BDC-8E7A-121AD3D5608C}"/>
    <cellStyle name="Normal 3 8 30 4 2" xfId="31628" xr:uid="{F8B870B4-9857-4D80-A9DA-7AF563AAD2C8}"/>
    <cellStyle name="Normal 3 8 30 4 2 2" xfId="31629" xr:uid="{22EAC789-CA45-4D05-8812-2F1A5D1D0DBF}"/>
    <cellStyle name="Normal 3 8 30 4 2 2 2" xfId="31630" xr:uid="{12C6C829-B5BC-47E6-B855-CF4A761B45F8}"/>
    <cellStyle name="Normal 3 8 30 4 2 2 2 2" xfId="31631" xr:uid="{C8921AFA-FDC3-41CE-9662-441D2F6277E6}"/>
    <cellStyle name="Normal 3 8 30 4 2 2 2 2 2" xfId="31632" xr:uid="{1CA6E533-B912-41B7-9EF5-54840D81E46B}"/>
    <cellStyle name="Normal 3 8 30 4 2 2 2 3" xfId="31633" xr:uid="{D722ED78-03EE-4ABE-9560-7ED18364D5A7}"/>
    <cellStyle name="Normal 3 8 30 4 2 2 2 4" xfId="31634" xr:uid="{970DE7C8-B229-44D5-9800-7AD0B4C15A87}"/>
    <cellStyle name="Normal 3 8 30 4 2 2 2 5" xfId="31635" xr:uid="{4265DCE9-AC77-4415-B4A3-00F8EC7E40E2}"/>
    <cellStyle name="Normal 3 8 30 4 2 2 3" xfId="31636" xr:uid="{87038E43-3E6F-4288-9E5D-44626FBEFE21}"/>
    <cellStyle name="Normal 3 8 30 4 2 2 3 2" xfId="31637" xr:uid="{098BD499-AF91-433C-8EAA-4AF93E056CC7}"/>
    <cellStyle name="Normal 3 8 30 4 2 2 4" xfId="31638" xr:uid="{2CDDA6D4-3EA6-4B49-88D0-284B4DDF15DD}"/>
    <cellStyle name="Normal 3 8 30 4 2 2 5" xfId="31639" xr:uid="{2DB9FECC-AFB7-40F2-AE1D-FD56E29892FE}"/>
    <cellStyle name="Normal 3 8 30 4 2 3" xfId="31640" xr:uid="{B93FDB81-E148-4461-87FA-7807669D5B06}"/>
    <cellStyle name="Normal 3 8 30 4 2 4" xfId="31641" xr:uid="{042538E4-1D65-4D6D-89C6-75153033CD3B}"/>
    <cellStyle name="Normal 3 8 30 4 2 5" xfId="31642" xr:uid="{820CAD64-45BF-4D23-A81D-FF76A6CD4188}"/>
    <cellStyle name="Normal 3 8 30 4 2 6" xfId="31643" xr:uid="{FBED1579-FE10-409B-B364-BE67938F9772}"/>
    <cellStyle name="Normal 3 8 30 4 2 6 2" xfId="31644" xr:uid="{E67E1356-3773-4DC6-AE3A-5C67CF01A119}"/>
    <cellStyle name="Normal 3 8 30 4 2 7" xfId="31645" xr:uid="{FA30AB4B-DD2B-4D0D-9EE5-DAFAF857A5F6}"/>
    <cellStyle name="Normal 3 8 30 4 2 8" xfId="31646" xr:uid="{5A459EA1-F455-4702-AA48-84E05FA7A611}"/>
    <cellStyle name="Normal 3 8 30 4 2 9" xfId="31647" xr:uid="{46B5FFCB-EF96-4A8A-81CA-0A3F8D1DD820}"/>
    <cellStyle name="Normal 3 8 30 4 3" xfId="31648" xr:uid="{6A2850BC-9A65-48AC-A755-3005A2B723B5}"/>
    <cellStyle name="Normal 3 8 30 4 3 2" xfId="31649" xr:uid="{E4CCA216-CDBE-4B28-A1EF-1310C6338973}"/>
    <cellStyle name="Normal 3 8 30 4 3 2 2" xfId="31650" xr:uid="{795FD914-F034-431F-A3C4-555F2C122EB2}"/>
    <cellStyle name="Normal 3 8 30 4 3 2 2 2" xfId="31651" xr:uid="{61BB9E44-C1FE-4589-9037-BFB0B4DA584C}"/>
    <cellStyle name="Normal 3 8 30 4 3 2 3" xfId="31652" xr:uid="{1DC0F593-6200-4435-A581-45C09A8414E3}"/>
    <cellStyle name="Normal 3 8 30 4 3 2 4" xfId="31653" xr:uid="{F40520DC-415A-4494-A757-C0D8AEB98157}"/>
    <cellStyle name="Normal 3 8 30 4 3 2 5" xfId="31654" xr:uid="{2BAF52E6-DD40-4B62-9A1E-AA371D321EB0}"/>
    <cellStyle name="Normal 3 8 30 4 3 3" xfId="31655" xr:uid="{9D52564A-7239-4700-A965-7BCF9786A233}"/>
    <cellStyle name="Normal 3 8 30 4 3 3 2" xfId="31656" xr:uid="{B023DE58-3939-4947-B302-2C70E70834F5}"/>
    <cellStyle name="Normal 3 8 30 4 3 4" xfId="31657" xr:uid="{96B32F76-28F1-4963-98BD-F2F2C5E4E75D}"/>
    <cellStyle name="Normal 3 8 30 4 3 5" xfId="31658" xr:uid="{D9F06E97-A5B5-4FBE-9D3A-7668AAC5AD5C}"/>
    <cellStyle name="Normal 3 8 30 4 4" xfId="31659" xr:uid="{E23509CD-649E-4ABA-B7E0-2D1DE6D5036D}"/>
    <cellStyle name="Normal 3 8 30 4 5" xfId="31660" xr:uid="{59BEF1BF-32C1-47D1-AB01-5960EDFF6007}"/>
    <cellStyle name="Normal 3 8 30 4 6" xfId="31661" xr:uid="{A75B0583-DE98-4C07-A1CA-BC7CC1DAFBA7}"/>
    <cellStyle name="Normal 3 8 30 4 6 2" xfId="31662" xr:uid="{17E353B8-D7DE-4457-9C7B-7CA6981A9D57}"/>
    <cellStyle name="Normal 3 8 30 4 7" xfId="31663" xr:uid="{5E10038F-92FA-440A-857E-9265AC5F72B7}"/>
    <cellStyle name="Normal 3 8 30 4 8" xfId="31664" xr:uid="{47000E12-2BFF-4B54-8644-C53A017ACB01}"/>
    <cellStyle name="Normal 3 8 30 4 9" xfId="31665" xr:uid="{21A1C281-3FE6-482A-BF0D-7F933DD49BAA}"/>
    <cellStyle name="Normal 3 8 30 5" xfId="31666" xr:uid="{49685ED2-C8B4-4CB1-B79D-8B10060AA3F0}"/>
    <cellStyle name="Normal 3 8 30 6" xfId="31667" xr:uid="{2EFF0C91-DD77-4B4F-B7CC-3C27E078DC7E}"/>
    <cellStyle name="Normal 3 8 30 7" xfId="31668" xr:uid="{E6490EA2-E60C-478A-A1EA-5060CE74EC7F}"/>
    <cellStyle name="Normal 3 8 30 8" xfId="31669" xr:uid="{0E3CA8F9-2220-4B03-A83A-68BD6D925CCA}"/>
    <cellStyle name="Normal 3 8 30 9" xfId="31670" xr:uid="{B287E353-4EDF-42C2-AE03-50FFC7CDEA1D}"/>
    <cellStyle name="Normal 3 8 30 9 2" xfId="31671" xr:uid="{5767E2E7-7BC8-48E5-AB1D-EDE7615CF8B3}"/>
    <cellStyle name="Normal 3 8 30 9 2 2" xfId="31672" xr:uid="{0E05469D-49F4-4614-892A-772BB506DBC2}"/>
    <cellStyle name="Normal 3 8 30 9 2 2 2" xfId="31673" xr:uid="{28334E67-3CA7-4137-A25D-A9C82D218739}"/>
    <cellStyle name="Normal 3 8 30 9 2 3" xfId="31674" xr:uid="{B82B5331-ECD7-40CE-8741-08BD682493C9}"/>
    <cellStyle name="Normal 3 8 30 9 2 4" xfId="31675" xr:uid="{0C6005FC-6C7A-414B-A4C5-56A0567BC9B8}"/>
    <cellStyle name="Normal 3 8 30 9 2 5" xfId="31676" xr:uid="{D89903B2-2092-49D6-8E1B-48B2B907E7B5}"/>
    <cellStyle name="Normal 3 8 30 9 3" xfId="31677" xr:uid="{5070FFC4-24E4-457B-87D2-D5011DF7F05F}"/>
    <cellStyle name="Normal 3 8 30 9 3 2" xfId="31678" xr:uid="{28599F39-E8E2-4BE1-A992-6A2C56A871F7}"/>
    <cellStyle name="Normal 3 8 30 9 4" xfId="31679" xr:uid="{EF8A260E-3DBA-4A31-A741-10751B9C1A2A}"/>
    <cellStyle name="Normal 3 8 30 9 5" xfId="31680" xr:uid="{3360531E-A891-4279-A579-51851B826FDC}"/>
    <cellStyle name="Normal 3 8 31" xfId="31681" xr:uid="{59F774AC-497D-4003-A71C-D79F39AD232E}"/>
    <cellStyle name="Normal 3 8 31 10" xfId="31682" xr:uid="{8EA33693-0486-4BF3-9D86-DE97F3F999BF}"/>
    <cellStyle name="Normal 3 8 31 11" xfId="31683" xr:uid="{37420FEA-3A74-4C1D-AA55-E8C65C3A486E}"/>
    <cellStyle name="Normal 3 8 31 12" xfId="31684" xr:uid="{6227C058-8676-455A-B616-ACD401A90174}"/>
    <cellStyle name="Normal 3 8 31 12 2" xfId="31685" xr:uid="{E4DAA4E3-A27B-4474-8071-085EFFEFB2F8}"/>
    <cellStyle name="Normal 3 8 31 13" xfId="31686" xr:uid="{E5133B3A-9B43-4155-B655-D9FBFC2B6F99}"/>
    <cellStyle name="Normal 3 8 31 14" xfId="31687" xr:uid="{4F7CEB4C-0C8F-428F-8C96-F280C664E9E5}"/>
    <cellStyle name="Normal 3 8 31 15" xfId="31688" xr:uid="{5FCD0912-EB6D-4F15-8C94-9D7F27EAD8F2}"/>
    <cellStyle name="Normal 3 8 31 2" xfId="31689" xr:uid="{AA7D9127-D7A2-4215-8016-2A4DFD1B97AF}"/>
    <cellStyle name="Normal 3 8 31 2 2" xfId="31690" xr:uid="{23D36136-04C9-4E41-8003-017F966295BD}"/>
    <cellStyle name="Normal 3 8 31 2 2 2" xfId="31691" xr:uid="{F2629A43-9DC9-4BEF-8F35-1219D8D57793}"/>
    <cellStyle name="Normal 3 8 31 2 2 2 2" xfId="31692" xr:uid="{FD54FA65-3D8D-4A00-A711-4C0A2134F5B8}"/>
    <cellStyle name="Normal 3 8 31 2 2 2 2 2" xfId="31693" xr:uid="{B28D430D-4EB3-4C97-9CC6-90A75E2ACF27}"/>
    <cellStyle name="Normal 3 8 31 2 2 2 2 2 2" xfId="31694" xr:uid="{4FAC65BA-461A-4751-B8A9-E4351663BDDD}"/>
    <cellStyle name="Normal 3 8 31 2 2 2 2 3" xfId="31695" xr:uid="{C34304D8-39E3-40D4-83AF-9856BAE7F52D}"/>
    <cellStyle name="Normal 3 8 31 2 2 2 2 4" xfId="31696" xr:uid="{6D8BAB91-60C3-47E6-8B89-367FAC8D913F}"/>
    <cellStyle name="Normal 3 8 31 2 2 2 2 5" xfId="31697" xr:uid="{EA5023FF-FE3A-46AB-9960-CA09C65A7EE9}"/>
    <cellStyle name="Normal 3 8 31 2 2 2 3" xfId="31698" xr:uid="{D518EFCD-B6BE-4389-A39F-650925BC89A4}"/>
    <cellStyle name="Normal 3 8 31 2 2 2 3 2" xfId="31699" xr:uid="{EBB329CD-7EA9-43A5-BFEE-CDA54EF61E44}"/>
    <cellStyle name="Normal 3 8 31 2 2 2 4" xfId="31700" xr:uid="{AB68ACD5-114E-4E9A-BF16-52C0A5A31ECA}"/>
    <cellStyle name="Normal 3 8 31 2 2 2 5" xfId="31701" xr:uid="{D028D98B-AFFB-475D-95C3-405F0070C8D3}"/>
    <cellStyle name="Normal 3 8 31 2 2 3" xfId="31702" xr:uid="{A2767045-B55C-49DD-BE17-77E671163008}"/>
    <cellStyle name="Normal 3 8 31 2 2 4" xfId="31703" xr:uid="{F74CB831-3D6A-40FA-AF52-A336F9DD64BA}"/>
    <cellStyle name="Normal 3 8 31 2 2 5" xfId="31704" xr:uid="{819391F7-BB11-440D-854E-687AC1C78DCA}"/>
    <cellStyle name="Normal 3 8 31 2 2 6" xfId="31705" xr:uid="{C59481CC-6742-4E28-A881-26248B9F3182}"/>
    <cellStyle name="Normal 3 8 31 2 2 6 2" xfId="31706" xr:uid="{6D1FBA34-F9C5-49AA-9405-41FE52A0A700}"/>
    <cellStyle name="Normal 3 8 31 2 2 7" xfId="31707" xr:uid="{FE4C615A-6F3A-45E9-9047-5F0202A65021}"/>
    <cellStyle name="Normal 3 8 31 2 2 8" xfId="31708" xr:uid="{415268CB-74FC-459C-A423-AE5BD0B26BAB}"/>
    <cellStyle name="Normal 3 8 31 2 2 9" xfId="31709" xr:uid="{9D75DE50-F0D2-4BC7-96BE-10639F1922DD}"/>
    <cellStyle name="Normal 3 8 31 2 3" xfId="31710" xr:uid="{36805EF2-2EA8-4A77-A5D5-9144FFA3D0C2}"/>
    <cellStyle name="Normal 3 8 31 2 3 2" xfId="31711" xr:uid="{451E5EF3-44B4-404B-B98C-A94BAEDFA7D7}"/>
    <cellStyle name="Normal 3 8 31 2 3 2 2" xfId="31712" xr:uid="{2EAD2B08-BBAF-4674-8E47-0025E5FCA8D8}"/>
    <cellStyle name="Normal 3 8 31 2 3 2 2 2" xfId="31713" xr:uid="{716CAA18-B420-483A-8DF3-3A4402A59590}"/>
    <cellStyle name="Normal 3 8 31 2 3 2 3" xfId="31714" xr:uid="{8BB1C8A5-ECCC-442D-8424-239E7D5B2284}"/>
    <cellStyle name="Normal 3 8 31 2 3 2 4" xfId="31715" xr:uid="{B375CD60-06B7-4545-8153-8465B5E843FB}"/>
    <cellStyle name="Normal 3 8 31 2 3 2 5" xfId="31716" xr:uid="{B12D1061-EB6E-4283-9AF0-F31B1E315F90}"/>
    <cellStyle name="Normal 3 8 31 2 3 3" xfId="31717" xr:uid="{77119C2D-6785-42C6-98C5-1ACE2843E9CC}"/>
    <cellStyle name="Normal 3 8 31 2 3 3 2" xfId="31718" xr:uid="{F8C79E27-5D42-471B-9ECE-B4E48548CDE2}"/>
    <cellStyle name="Normal 3 8 31 2 3 4" xfId="31719" xr:uid="{01B81337-B9F8-43AD-8A21-D4BC34A2DF85}"/>
    <cellStyle name="Normal 3 8 31 2 3 5" xfId="31720" xr:uid="{8193F9FF-E879-419A-8677-A80C1DEFB5A1}"/>
    <cellStyle name="Normal 3 8 31 2 4" xfId="31721" xr:uid="{D764C859-AC9C-43A5-88DA-66F0D292CD03}"/>
    <cellStyle name="Normal 3 8 31 2 5" xfId="31722" xr:uid="{5C62D0C8-F3B3-46D1-9E74-080E254511F6}"/>
    <cellStyle name="Normal 3 8 31 2 6" xfId="31723" xr:uid="{F844BA56-EFD6-4E74-8984-C51E0AAAE011}"/>
    <cellStyle name="Normal 3 8 31 2 6 2" xfId="31724" xr:uid="{1A47F536-62FF-4D91-AFEB-2360D6F30C14}"/>
    <cellStyle name="Normal 3 8 31 2 7" xfId="31725" xr:uid="{3133C900-99D5-49AF-B1B6-4EB8F77ADA9B}"/>
    <cellStyle name="Normal 3 8 31 2 8" xfId="31726" xr:uid="{605B7D26-E630-47CC-A468-4AC0919B9948}"/>
    <cellStyle name="Normal 3 8 31 2 9" xfId="31727" xr:uid="{7A7C2A74-39DE-406B-A871-62394C7B8C26}"/>
    <cellStyle name="Normal 3 8 31 3" xfId="31728" xr:uid="{378D09ED-7251-44B9-90C2-9C2E5FEFE933}"/>
    <cellStyle name="Normal 3 8 31 4" xfId="31729" xr:uid="{1C94DBAB-DC9C-4AE6-911B-7542C273F0F9}"/>
    <cellStyle name="Normal 3 8 31 5" xfId="31730" xr:uid="{F2B5D40F-6E20-438B-8446-F89D58DCD1E4}"/>
    <cellStyle name="Normal 3 8 31 6" xfId="31731" xr:uid="{1190AE4F-8919-49BC-BA54-EDA6F9DAED76}"/>
    <cellStyle name="Normal 3 8 31 7" xfId="31732" xr:uid="{BD11ADD9-9FF5-4ECA-A336-D6C946E3C915}"/>
    <cellStyle name="Normal 3 8 31 8" xfId="31733" xr:uid="{D634F4E6-7228-4E79-902D-E2CA2DDCBE88}"/>
    <cellStyle name="Normal 3 8 31 8 2" xfId="31734" xr:uid="{84560B1A-7548-4936-BD28-627691068A72}"/>
    <cellStyle name="Normal 3 8 31 8 2 2" xfId="31735" xr:uid="{3E3D5016-BC53-4A2D-A018-E3414096EFFD}"/>
    <cellStyle name="Normal 3 8 31 8 2 2 2" xfId="31736" xr:uid="{DED560EE-8AD5-4763-B196-FD576CF96E55}"/>
    <cellStyle name="Normal 3 8 31 8 2 3" xfId="31737" xr:uid="{2CA25743-377C-4EDD-9F2C-8853D558B95A}"/>
    <cellStyle name="Normal 3 8 31 8 2 4" xfId="31738" xr:uid="{E4761F4C-D71E-4253-A7EA-535CE25F91C7}"/>
    <cellStyle name="Normal 3 8 31 8 2 5" xfId="31739" xr:uid="{851E7FE6-097B-4B05-A697-78443DCFB8C3}"/>
    <cellStyle name="Normal 3 8 31 8 3" xfId="31740" xr:uid="{E40B56CC-CB78-4543-9091-A0A4620BCAC2}"/>
    <cellStyle name="Normal 3 8 31 8 3 2" xfId="31741" xr:uid="{2971AFF7-BFD8-44CD-9CD2-9C2EFFF46F27}"/>
    <cellStyle name="Normal 3 8 31 8 4" xfId="31742" xr:uid="{D3A3B0FF-7A43-479C-85FC-17EBFA4F55B5}"/>
    <cellStyle name="Normal 3 8 31 8 5" xfId="31743" xr:uid="{7E505FAF-AB86-4154-A4FE-267FC8528205}"/>
    <cellStyle name="Normal 3 8 31 9" xfId="31744" xr:uid="{E3FD4F75-BB10-4B37-83E1-0FA8A8F70F3A}"/>
    <cellStyle name="Normal 3 8 32" xfId="31745" xr:uid="{836969E5-C5FF-4836-9270-91E3B2BE23EA}"/>
    <cellStyle name="Normal 3 8 33" xfId="31746" xr:uid="{1E018685-01AB-4690-80A6-1E18144F6E21}"/>
    <cellStyle name="Normal 3 8 33 2" xfId="31747" xr:uid="{2BC32D12-A274-4015-9CCC-7AB42C0774AC}"/>
    <cellStyle name="Normal 3 8 33 2 2" xfId="31748" xr:uid="{9CF53884-A0A5-448C-AC34-96AE8A32E3D8}"/>
    <cellStyle name="Normal 3 8 33 2 2 2" xfId="31749" xr:uid="{3966AFC9-5691-45B1-A9B7-C4000592B4C7}"/>
    <cellStyle name="Normal 3 8 33 2 2 2 2" xfId="31750" xr:uid="{6D618A39-66AE-494D-9B52-63C86F891BC8}"/>
    <cellStyle name="Normal 3 8 33 2 2 2 2 2" xfId="31751" xr:uid="{9E99041F-838B-426D-A2A7-35BF2D95C177}"/>
    <cellStyle name="Normal 3 8 33 2 2 2 3" xfId="31752" xr:uid="{9D99B0EE-6B3F-4732-9410-17425033D482}"/>
    <cellStyle name="Normal 3 8 33 2 2 2 4" xfId="31753" xr:uid="{0E99C687-45F4-4C6D-A13C-D3F7748EA5F8}"/>
    <cellStyle name="Normal 3 8 33 2 2 2 5" xfId="31754" xr:uid="{42E14300-0B6F-401A-B17A-AABBE0A6EBFA}"/>
    <cellStyle name="Normal 3 8 33 2 2 3" xfId="31755" xr:uid="{CBD15684-F8A3-4879-B575-C03023748249}"/>
    <cellStyle name="Normal 3 8 33 2 2 3 2" xfId="31756" xr:uid="{7F8912D0-D450-4D8D-9145-436C41B4706F}"/>
    <cellStyle name="Normal 3 8 33 2 2 4" xfId="31757" xr:uid="{EE0EE973-3699-4CB7-BD86-56AECDF487E7}"/>
    <cellStyle name="Normal 3 8 33 2 2 5" xfId="31758" xr:uid="{FA2A522A-F0EC-4CD0-B7DA-C69A6DE25DBA}"/>
    <cellStyle name="Normal 3 8 33 2 3" xfId="31759" xr:uid="{D0F5D676-F1EE-4C01-81C0-6BEB0CBCB441}"/>
    <cellStyle name="Normal 3 8 33 2 4" xfId="31760" xr:uid="{4FD971D9-10E0-47CB-BE31-D7EFAAF4A121}"/>
    <cellStyle name="Normal 3 8 33 2 5" xfId="31761" xr:uid="{B01FE807-E98E-49A7-95DB-562FADB7AC9B}"/>
    <cellStyle name="Normal 3 8 33 2 6" xfId="31762" xr:uid="{49058DF4-95B4-427A-B2B9-18488C189CD4}"/>
    <cellStyle name="Normal 3 8 33 2 6 2" xfId="31763" xr:uid="{2C2EFF1D-195D-458A-B692-4F609F83EBF5}"/>
    <cellStyle name="Normal 3 8 33 2 7" xfId="31764" xr:uid="{3187D966-E92E-42ED-B3BE-506E8B67F3C9}"/>
    <cellStyle name="Normal 3 8 33 2 8" xfId="31765" xr:uid="{EE54D660-71F5-48A9-9CBE-E2A782ECCF93}"/>
    <cellStyle name="Normal 3 8 33 2 9" xfId="31766" xr:uid="{43A2F033-B23A-49F9-9C6D-660A37662F84}"/>
    <cellStyle name="Normal 3 8 33 3" xfId="31767" xr:uid="{7DD2E90B-5122-48BC-8166-C6D07D3EF739}"/>
    <cellStyle name="Normal 3 8 33 3 2" xfId="31768" xr:uid="{29F7D8FE-CE43-4DF2-ADBD-039BDF4662C2}"/>
    <cellStyle name="Normal 3 8 33 3 2 2" xfId="31769" xr:uid="{17737E41-BDA3-4A6A-8657-1D0238F5069A}"/>
    <cellStyle name="Normal 3 8 33 3 2 2 2" xfId="31770" xr:uid="{9F6FA1F3-6204-415A-8F60-2F49ED29C81B}"/>
    <cellStyle name="Normal 3 8 33 3 2 3" xfId="31771" xr:uid="{3295AED3-E853-4412-9A84-3ED30BF2D870}"/>
    <cellStyle name="Normal 3 8 33 3 2 4" xfId="31772" xr:uid="{57368E2B-FA62-45E1-83DD-881F14151B83}"/>
    <cellStyle name="Normal 3 8 33 3 2 5" xfId="31773" xr:uid="{9B602735-502F-41B1-8699-CAF581A1CFC7}"/>
    <cellStyle name="Normal 3 8 33 3 3" xfId="31774" xr:uid="{4EEA4A23-3B01-49C2-9C22-6BA205550885}"/>
    <cellStyle name="Normal 3 8 33 3 3 2" xfId="31775" xr:uid="{56D110E4-0FDD-46CF-BF57-3FD1465C322A}"/>
    <cellStyle name="Normal 3 8 33 3 4" xfId="31776" xr:uid="{2DCEB438-A29B-45E9-951A-966E089FDD16}"/>
    <cellStyle name="Normal 3 8 33 3 5" xfId="31777" xr:uid="{CB867924-CA26-4BCF-B11B-6742339BF2C0}"/>
    <cellStyle name="Normal 3 8 33 4" xfId="31778" xr:uid="{024F01C4-CC4A-437E-B0A5-AF3CCA92045A}"/>
    <cellStyle name="Normal 3 8 33 5" xfId="31779" xr:uid="{0875302A-92A2-4897-A1EB-CB9BE68A3E4C}"/>
    <cellStyle name="Normal 3 8 33 6" xfId="31780" xr:uid="{321DCD40-C89B-485E-ACB4-0551029DC45A}"/>
    <cellStyle name="Normal 3 8 33 6 2" xfId="31781" xr:uid="{BD61EA78-7334-4933-97D0-D1C310F03944}"/>
    <cellStyle name="Normal 3 8 33 7" xfId="31782" xr:uid="{B8F45442-9530-47EC-BED9-402E6A4B5AFD}"/>
    <cellStyle name="Normal 3 8 33 8" xfId="31783" xr:uid="{743A9840-ABDC-4F8E-A1E7-40B3E6F1FD11}"/>
    <cellStyle name="Normal 3 8 33 9" xfId="31784" xr:uid="{21E22BF2-4714-425B-B4FD-3C1210F18E19}"/>
    <cellStyle name="Normal 3 8 34" xfId="31785" xr:uid="{78623839-6241-46DD-AEB6-1E7E1610A480}"/>
    <cellStyle name="Normal 3 8 34 2" xfId="31786" xr:uid="{A03A9F18-F5A9-4AF3-8AC8-6A89F6037528}"/>
    <cellStyle name="Normal 3 8 34 3" xfId="31787" xr:uid="{80670228-7466-4835-86C3-9AA08A5124B8}"/>
    <cellStyle name="Normal 3 8 35" xfId="31788" xr:uid="{D494300D-1473-471B-950D-80D0F530AF1E}"/>
    <cellStyle name="Normal 3 8 35 2" xfId="31789" xr:uid="{3786DCC6-6C8F-4FF9-93E9-382F9432724C}"/>
    <cellStyle name="Normal 3 8 35 3" xfId="31790" xr:uid="{DD75A839-8738-41BD-933F-9A28191ADE13}"/>
    <cellStyle name="Normal 3 8 36" xfId="31791" xr:uid="{3A4EFECA-2841-4C58-9975-99BDF3AA7A98}"/>
    <cellStyle name="Normal 3 8 36 2" xfId="31792" xr:uid="{0A6D5584-5C53-4FC1-8C69-52E780B65B74}"/>
    <cellStyle name="Normal 3 8 36 3" xfId="31793" xr:uid="{C4B88AF0-6497-4AC0-A013-F2F906150332}"/>
    <cellStyle name="Normal 3 8 37" xfId="31794" xr:uid="{B7A3F8BE-A779-4708-9DC2-46FD99B1678C}"/>
    <cellStyle name="Normal 3 8 37 2" xfId="31795" xr:uid="{A528EDB4-8C52-475D-BB2A-C53278001D5C}"/>
    <cellStyle name="Normal 3 8 37 3" xfId="31796" xr:uid="{BA12AF3D-E332-48B5-BF96-1791BBC5E9E6}"/>
    <cellStyle name="Normal 3 8 38" xfId="31797" xr:uid="{B57B4202-C8B3-4817-83E1-C4772E47DBCF}"/>
    <cellStyle name="Normal 3 8 38 2" xfId="31798" xr:uid="{CCE2E1BD-7B51-45C4-8952-57B33C45A632}"/>
    <cellStyle name="Normal 3 8 38 2 2" xfId="31799" xr:uid="{93EB3D18-DE27-4550-9AC7-B8B2F020A071}"/>
    <cellStyle name="Normal 3 8 38 2 2 2" xfId="31800" xr:uid="{62381534-F0EA-4789-91C5-07B564C0F7FA}"/>
    <cellStyle name="Normal 3 8 38 2 3" xfId="31801" xr:uid="{1FFE6730-BDFA-4DD6-9E99-BDA797BCC8FE}"/>
    <cellStyle name="Normal 3 8 38 2 4" xfId="31802" xr:uid="{C33EEEA3-F6C5-4B43-A017-401DF4CECA16}"/>
    <cellStyle name="Normal 3 8 38 2 5" xfId="31803" xr:uid="{9FFADF4F-5738-483B-ACCA-0BD601DBF0CB}"/>
    <cellStyle name="Normal 3 8 38 3" xfId="31804" xr:uid="{DB54CD12-2A09-44B8-9A36-980610F3BF2C}"/>
    <cellStyle name="Normal 3 8 38 3 2" xfId="31805" xr:uid="{617D39C6-497E-46E8-AD34-759584814AC5}"/>
    <cellStyle name="Normal 3 8 38 4" xfId="31806" xr:uid="{66BF5257-04B5-4513-910D-7AB7BCFE5C03}"/>
    <cellStyle name="Normal 3 8 38 5" xfId="31807" xr:uid="{90DA7E3D-3F56-4C2B-9A16-67AF24063604}"/>
    <cellStyle name="Normal 3 8 39" xfId="31808" xr:uid="{D4781AA5-BB8F-490B-B829-D40740DEAD29}"/>
    <cellStyle name="Normal 3 8 4" xfId="31809" xr:uid="{6928C072-CE72-4869-8272-E5396E97F61C}"/>
    <cellStyle name="Normal 3 8 4 2" xfId="31810" xr:uid="{9EF7DA78-C9E4-46A1-BB22-B0DFD6487E9C}"/>
    <cellStyle name="Normal 3 8 4 2 2" xfId="31811" xr:uid="{E2036EDF-BD1E-4ADD-916F-29EC32B75F04}"/>
    <cellStyle name="Normal 3 8 4 2 3" xfId="31812" xr:uid="{855C88F0-DE1B-469E-9D83-D4978CA316B9}"/>
    <cellStyle name="Normal 3 8 4 3" xfId="31813" xr:uid="{59854CDE-4144-4E23-AB6F-CBD344FD1952}"/>
    <cellStyle name="Normal 3 8 4 3 2" xfId="31814" xr:uid="{F5C826CC-2165-4F1B-938A-0F56D7334F34}"/>
    <cellStyle name="Normal 3 8 4 3 3" xfId="31815" xr:uid="{74FAEF0E-17B5-4209-9410-66E22AADB47E}"/>
    <cellStyle name="Normal 3 8 4 4" xfId="31816" xr:uid="{FE7C631C-DEF3-4B2A-AF2E-14CD04E7B580}"/>
    <cellStyle name="Normal 3 8 4 5" xfId="31817" xr:uid="{8D7D5983-D849-4407-A1A6-B344ACF89B8A}"/>
    <cellStyle name="Normal 3 8 40" xfId="31818" xr:uid="{369C9497-676A-497A-AFD8-5515ECA46719}"/>
    <cellStyle name="Normal 3 8 41" xfId="31819" xr:uid="{05B582D3-B820-4752-A29F-8C60679DD190}"/>
    <cellStyle name="Normal 3 8 42" xfId="31820" xr:uid="{0EBA3AFB-7D27-4C4B-BA9C-7EFC22B0C770}"/>
    <cellStyle name="Normal 3 8 43" xfId="31821" xr:uid="{A81FA8F2-48A2-4300-88B3-BAE6687C0D8A}"/>
    <cellStyle name="Normal 3 8 44" xfId="31822" xr:uid="{6E6C0A65-3E55-422B-B145-131BF1F5B8FE}"/>
    <cellStyle name="Normal 3 8 45" xfId="31823" xr:uid="{A23BAFB8-1DE3-4C16-8B6A-8BC3D06C1903}"/>
    <cellStyle name="Normal 3 8 46" xfId="31824" xr:uid="{A866D4BC-7B9E-4403-A401-A78A2FB9FEB2}"/>
    <cellStyle name="Normal 3 8 47" xfId="31825" xr:uid="{C9A9F226-BD3F-4957-AC44-4A945BC11145}"/>
    <cellStyle name="Normal 3 8 48" xfId="31826" xr:uid="{FC061D9C-A068-44F8-9FCF-57C436A3BE31}"/>
    <cellStyle name="Normal 3 8 49" xfId="31827" xr:uid="{5E5E3FBA-C7D5-4126-8844-A608C1042471}"/>
    <cellStyle name="Normal 3 8 5" xfId="31828" xr:uid="{B3F59780-8BA7-4CEB-B1CD-D75042C91670}"/>
    <cellStyle name="Normal 3 8 5 2" xfId="31829" xr:uid="{3D94D97D-2CAE-4F79-AEF9-3E6B80929849}"/>
    <cellStyle name="Normal 3 8 5 2 2" xfId="31830" xr:uid="{8C8DD294-AEDA-4BCB-8ED0-56940AFA924C}"/>
    <cellStyle name="Normal 3 8 5 2 3" xfId="31831" xr:uid="{C4F7241B-7FD3-42A4-8B02-E2B3E7E10E0B}"/>
    <cellStyle name="Normal 3 8 5 3" xfId="31832" xr:uid="{3736B43B-9401-4212-8440-C8823AC84C2A}"/>
    <cellStyle name="Normal 3 8 5 3 2" xfId="31833" xr:uid="{45637579-5245-409B-A670-5F5942D7766A}"/>
    <cellStyle name="Normal 3 8 5 3 3" xfId="31834" xr:uid="{5EEEF7B8-2AE2-4DF1-852F-53E516488A35}"/>
    <cellStyle name="Normal 3 8 5 4" xfId="31835" xr:uid="{7F4F6CFB-472F-43BA-B19E-9D6C25F86007}"/>
    <cellStyle name="Normal 3 8 5 5" xfId="31836" xr:uid="{4E19A6D7-5AA0-4F39-A61B-1D038E944D32}"/>
    <cellStyle name="Normal 3 8 50" xfId="31837" xr:uid="{D527D874-A12B-44AC-8E2E-657B70384CAF}"/>
    <cellStyle name="Normal 3 8 51" xfId="31838" xr:uid="{87BABEF3-C4EE-4AD7-AC13-A4AC1CB70223}"/>
    <cellStyle name="Normal 3 8 52" xfId="31839" xr:uid="{3BD9B07E-A6C9-4B02-8670-3680D3D9A8A7}"/>
    <cellStyle name="Normal 3 8 53" xfId="31840" xr:uid="{FB72A82E-60A3-4FB2-892E-63EE1A576728}"/>
    <cellStyle name="Normal 3 8 54" xfId="31841" xr:uid="{0F3E1B22-5FCD-49D5-88CC-08E120107DBD}"/>
    <cellStyle name="Normal 3 8 55" xfId="31842" xr:uid="{0B94E3FB-526C-4AC3-B937-04136BAB20C3}"/>
    <cellStyle name="Normal 3 8 56" xfId="31843" xr:uid="{522B6BDD-1A56-4CE6-92EC-555CD1274406}"/>
    <cellStyle name="Normal 3 8 57" xfId="31844" xr:uid="{21C43F86-44F8-4D91-A058-65B302568ED9}"/>
    <cellStyle name="Normal 3 8 58" xfId="31845" xr:uid="{4016771A-2F0F-4717-B5F5-079D2F015E5E}"/>
    <cellStyle name="Normal 3 8 59" xfId="31846" xr:uid="{DABFE13D-A071-4181-81AC-8E629D3EAE35}"/>
    <cellStyle name="Normal 3 8 6" xfId="31847" xr:uid="{BD008118-8375-4D49-941C-A58BE3358288}"/>
    <cellStyle name="Normal 3 8 6 2" xfId="31848" xr:uid="{026C5F48-65BC-46F1-97B3-9EC473D3F584}"/>
    <cellStyle name="Normal 3 8 6 2 2" xfId="31849" xr:uid="{2B713BBC-1E29-4F63-AF88-6FF4B77283DE}"/>
    <cellStyle name="Normal 3 8 6 2 3" xfId="31850" xr:uid="{4DC3F13C-4082-433D-B95D-F36696E5C5BA}"/>
    <cellStyle name="Normal 3 8 6 3" xfId="31851" xr:uid="{836FB0FE-DB87-48B2-A479-A8A697F1D3AB}"/>
    <cellStyle name="Normal 3 8 6 3 2" xfId="31852" xr:uid="{37D28717-0819-457E-BD84-6A21FF4853D8}"/>
    <cellStyle name="Normal 3 8 6 3 3" xfId="31853" xr:uid="{51AFC434-EE5A-4EA4-A49F-2DEDD3F64555}"/>
    <cellStyle name="Normal 3 8 6 4" xfId="31854" xr:uid="{1D7369F7-F290-4068-A73F-53E956FEBD7B}"/>
    <cellStyle name="Normal 3 8 6 5" xfId="31855" xr:uid="{AE62E300-5849-449D-ACC5-1BCF9EC7FC77}"/>
    <cellStyle name="Normal 3 8 60" xfId="31856" xr:uid="{31898943-BC3A-4DA6-82FB-9029C53FCB73}"/>
    <cellStyle name="Normal 3 8 61" xfId="31857" xr:uid="{4F17C42E-B7FB-4128-BE20-01D550566914}"/>
    <cellStyle name="Normal 3 8 62" xfId="31858" xr:uid="{8513F31A-CC90-4A5A-9FE2-4C150E698ED3}"/>
    <cellStyle name="Normal 3 8 63" xfId="31859" xr:uid="{A7B2038B-3253-4D6C-9045-9A8DD0121CA4}"/>
    <cellStyle name="Normal 3 8 64" xfId="31860" xr:uid="{A89A8558-858B-4FDA-A7C1-AA9BDD161CA8}"/>
    <cellStyle name="Normal 3 8 65" xfId="31861" xr:uid="{A26F3869-3363-4652-80F6-106207551C2B}"/>
    <cellStyle name="Normal 3 8 66" xfId="31862" xr:uid="{55AAEDA2-6DC9-4FAD-9CD3-1AC1802C3A71}"/>
    <cellStyle name="Normal 3 8 67" xfId="31863" xr:uid="{A458F7DA-55E3-4EF3-85BC-0CEEF4A82184}"/>
    <cellStyle name="Normal 3 8 68" xfId="31864" xr:uid="{A806D987-1679-4F9A-92FF-DAAC976F4C0B}"/>
    <cellStyle name="Normal 3 8 69" xfId="31865" xr:uid="{C5929FBA-BEEC-40AE-BAA9-9073A4329675}"/>
    <cellStyle name="Normal 3 8 7" xfId="31866" xr:uid="{58BD04F8-618E-4E29-8662-B8B5FB60F6DA}"/>
    <cellStyle name="Normal 3 8 7 2" xfId="31867" xr:uid="{D4985C25-6D4F-4541-BAA1-AF8FC1056377}"/>
    <cellStyle name="Normal 3 8 7 2 2" xfId="31868" xr:uid="{3EE602E4-10D2-4232-B7E3-C301A3AA1D7D}"/>
    <cellStyle name="Normal 3 8 7 2 3" xfId="31869" xr:uid="{FE5DE585-BE3D-4807-8D37-6FE1EC3A85D9}"/>
    <cellStyle name="Normal 3 8 7 3" xfId="31870" xr:uid="{7B77A243-D49F-4503-A18F-DF39F3ED8CF7}"/>
    <cellStyle name="Normal 3 8 7 3 2" xfId="31871" xr:uid="{872C6840-04E7-43FA-BD00-BAD2662246A3}"/>
    <cellStyle name="Normal 3 8 7 3 3" xfId="31872" xr:uid="{4DFE69D6-4757-4F4C-90A7-7F0AAF836A03}"/>
    <cellStyle name="Normal 3 8 7 4" xfId="31873" xr:uid="{1204AFEC-E63B-4024-A3C3-749CB3C62B47}"/>
    <cellStyle name="Normal 3 8 7 5" xfId="31874" xr:uid="{9AE9A910-C38C-4CF8-92C4-D515F068E353}"/>
    <cellStyle name="Normal 3 8 70" xfId="31875" xr:uid="{F2A9B5D2-152B-44E3-BB15-BC21C5C6F7AA}"/>
    <cellStyle name="Normal 3 8 71" xfId="31876" xr:uid="{090A0790-3207-4D60-A2E1-A5F7FC5699FB}"/>
    <cellStyle name="Normal 3 8 72" xfId="31877" xr:uid="{1BD21844-B1D9-4688-BC6B-F46C56D2A91D}"/>
    <cellStyle name="Normal 3 8 73" xfId="31878" xr:uid="{7C3B9551-928F-477B-AC3A-950459B645A5}"/>
    <cellStyle name="Normal 3 8 74" xfId="31879" xr:uid="{CD3EABD8-49AF-4805-80A6-D79C8C3D6E4B}"/>
    <cellStyle name="Normal 3 8 75" xfId="31880" xr:uid="{15AF5ECE-386A-4191-A8CF-6AD154316C4C}"/>
    <cellStyle name="Normal 3 8 76" xfId="31881" xr:uid="{D4CEACA8-8ABC-49A0-9DC9-23C50194D511}"/>
    <cellStyle name="Normal 3 8 77" xfId="31882" xr:uid="{A0DCB5CC-1346-4C0E-A4CC-390259A2C4E0}"/>
    <cellStyle name="Normal 3 8 78" xfId="31883" xr:uid="{503634A1-77DB-4110-92AC-050AFAF041DB}"/>
    <cellStyle name="Normal 3 8 79" xfId="31884" xr:uid="{625DC25E-D44C-4FF0-8570-F6C0DD09CFB7}"/>
    <cellStyle name="Normal 3 8 79 2" xfId="31885" xr:uid="{D0CFC435-9E20-4057-9CB7-3EF8833D4E2D}"/>
    <cellStyle name="Normal 3 8 8" xfId="31886" xr:uid="{9187117A-F3A5-4437-867C-D2A476B5231C}"/>
    <cellStyle name="Normal 3 8 8 2" xfId="31887" xr:uid="{0BC44485-3C61-4B4A-A992-67974E8F05B8}"/>
    <cellStyle name="Normal 3 8 8 2 2" xfId="31888" xr:uid="{ECD36E14-E32E-4BB7-ADF7-06DC2FB6699F}"/>
    <cellStyle name="Normal 3 8 8 2 3" xfId="31889" xr:uid="{E54E9BCF-DD7E-44FA-B9D0-A15F551F72FB}"/>
    <cellStyle name="Normal 3 8 8 3" xfId="31890" xr:uid="{D9F8D35E-3E6F-496F-A326-A21D9427FF20}"/>
    <cellStyle name="Normal 3 8 8 3 2" xfId="31891" xr:uid="{7A741C11-22A0-42AB-9514-3E00A08345AE}"/>
    <cellStyle name="Normal 3 8 8 3 3" xfId="31892" xr:uid="{FA5319DD-FF2D-4F6D-9F4F-64773C2CA254}"/>
    <cellStyle name="Normal 3 8 8 4" xfId="31893" xr:uid="{68B13BE3-736F-4018-93C1-3985C329A491}"/>
    <cellStyle name="Normal 3 8 8 5" xfId="31894" xr:uid="{BA2D9938-5662-4443-8DF0-0E3EC82150CB}"/>
    <cellStyle name="Normal 3 8 80" xfId="31895" xr:uid="{1A47FF3A-3818-4E04-9CAF-46661382E835}"/>
    <cellStyle name="Normal 3 8 81" xfId="31896" xr:uid="{C6F7A270-0798-4D60-BE88-F78B9C20733B}"/>
    <cellStyle name="Normal 3 8 82" xfId="31897" xr:uid="{AB3A54FE-F504-4D99-9172-F2A44D0C92A3}"/>
    <cellStyle name="Normal 3 8 9" xfId="31898" xr:uid="{E01194A4-311B-4C73-BB54-1D8B18DEAC5D}"/>
    <cellStyle name="Normal 3 8 9 2" xfId="31899" xr:uid="{AAD2C831-0582-495B-8B7A-0F1E6C033B85}"/>
    <cellStyle name="Normal 3 8 9 2 2" xfId="31900" xr:uid="{853BF9FC-F8EC-4757-9B24-D462D5DBF039}"/>
    <cellStyle name="Normal 3 8 9 2 3" xfId="31901" xr:uid="{4AB5ECF6-C2CB-49C8-B2BF-8B7CE91934CF}"/>
    <cellStyle name="Normal 3 8 9 3" xfId="31902" xr:uid="{3391E02C-966D-416B-9ECB-1990F69C0581}"/>
    <cellStyle name="Normal 3 8 9 3 2" xfId="31903" xr:uid="{54A9414F-6A51-4A93-AD65-C5D1CEC66E7B}"/>
    <cellStyle name="Normal 3 8 9 3 3" xfId="31904" xr:uid="{DE85D6DE-FE54-42B2-B514-1A8F7033D80E}"/>
    <cellStyle name="Normal 3 8 9 4" xfId="31905" xr:uid="{CB428307-BB98-4E98-98F3-77FFBE22B080}"/>
    <cellStyle name="Normal 3 8 9 5" xfId="31906" xr:uid="{9B85E8DC-2881-46F6-943B-A6472A9ECF7B}"/>
    <cellStyle name="Normal 3 80" xfId="31907" xr:uid="{29F8D641-9F94-4779-A939-2FEA822CC58F}"/>
    <cellStyle name="Normal 3 80 2" xfId="31908" xr:uid="{D34D4CC8-6ACA-4CD5-AF50-863015DB3049}"/>
    <cellStyle name="Normal 3 80 2 2" xfId="31909" xr:uid="{88DA7E0F-0DA2-406B-8C7D-A6F1585A61E9}"/>
    <cellStyle name="Normal 3 80 2 3" xfId="31910" xr:uid="{F2253703-EF60-4917-B956-714079285758}"/>
    <cellStyle name="Normal 3 80 3" xfId="31911" xr:uid="{B08D2F3A-3CE6-4079-BC9A-142DB067D39A}"/>
    <cellStyle name="Normal 3 80 3 2" xfId="31912" xr:uid="{E08F3A03-EBFD-4F03-93D7-C0A1814FB1EA}"/>
    <cellStyle name="Normal 3 80 3 3" xfId="31913" xr:uid="{6D329D24-9946-4B31-84EB-3B6F1B67DF59}"/>
    <cellStyle name="Normal 3 80 4" xfId="31914" xr:uid="{A25C87CE-E456-4B44-B4BF-4EE688A0F5DC}"/>
    <cellStyle name="Normal 3 80 5" xfId="31915" xr:uid="{8603ECEC-3729-4896-95E8-6E20196DD7AE}"/>
    <cellStyle name="Normal 3 81" xfId="31916" xr:uid="{4D23BC97-B1BE-4DF6-BF7C-564F9182159B}"/>
    <cellStyle name="Normal 3 81 2" xfId="31917" xr:uid="{9D5F5724-2BF1-4320-8A8C-420F083370AC}"/>
    <cellStyle name="Normal 3 81 2 2" xfId="31918" xr:uid="{4E619C7B-45E8-4957-AE04-0A1262E623DA}"/>
    <cellStyle name="Normal 3 81 2 3" xfId="31919" xr:uid="{635876E2-1043-4C6A-8AE4-5D2267DABDBD}"/>
    <cellStyle name="Normal 3 81 3" xfId="31920" xr:uid="{8B2CD268-07A0-4AF0-A54B-5B83C0CB9104}"/>
    <cellStyle name="Normal 3 81 3 2" xfId="31921" xr:uid="{D0D8EC12-CFFD-4322-8E0F-87353768B0C4}"/>
    <cellStyle name="Normal 3 81 3 3" xfId="31922" xr:uid="{40B7A6FF-0BCC-4708-A0A8-2A14A1D20CB6}"/>
    <cellStyle name="Normal 3 81 4" xfId="31923" xr:uid="{1F4E100B-ACD7-4436-AC80-4EB5FF11580D}"/>
    <cellStyle name="Normal 3 81 5" xfId="31924" xr:uid="{1BB70B2D-088F-4104-AC08-37C2C41411E0}"/>
    <cellStyle name="Normal 3 82" xfId="31925" xr:uid="{3E4F45FA-31FA-4AD2-BF7F-804E3D8BB849}"/>
    <cellStyle name="Normal 3 82 2" xfId="31926" xr:uid="{A89036F4-F6A3-4DDC-9866-AFC4FBB787E2}"/>
    <cellStyle name="Normal 3 82 2 2" xfId="31927" xr:uid="{238A6C0F-FFAE-466D-B849-C8554230FAFD}"/>
    <cellStyle name="Normal 3 82 2 3" xfId="31928" xr:uid="{E2642D33-59C4-4873-ABB4-839B8F1BC2A0}"/>
    <cellStyle name="Normal 3 82 3" xfId="31929" xr:uid="{7EBC6547-EC1F-493B-817D-CFDC45E92E98}"/>
    <cellStyle name="Normal 3 82 3 2" xfId="31930" xr:uid="{1A2865DB-2693-4376-86B2-AF062AA3194B}"/>
    <cellStyle name="Normal 3 82 3 3" xfId="31931" xr:uid="{2A1F67CA-59DD-4B3D-AFE7-AA062233E546}"/>
    <cellStyle name="Normal 3 82 4" xfId="31932" xr:uid="{251ED5CE-FA0B-4674-9029-C79E1FF441B5}"/>
    <cellStyle name="Normal 3 82 5" xfId="31933" xr:uid="{14C2C009-21EA-4486-9ACF-9B4792FD456F}"/>
    <cellStyle name="Normal 3 83" xfId="31934" xr:uid="{24B92B45-A8F7-42D5-BD59-315FB53282F2}"/>
    <cellStyle name="Normal 3 83 2" xfId="31935" xr:uid="{35309FD5-2E25-4DAD-8C31-6799EC8A1C95}"/>
    <cellStyle name="Normal 3 83 2 2" xfId="31936" xr:uid="{AEEC2B96-8654-4D37-92A3-7D0B35FA95E6}"/>
    <cellStyle name="Normal 3 83 2 3" xfId="31937" xr:uid="{6F5D9695-F1B8-4723-A0A5-CD2B49F114E1}"/>
    <cellStyle name="Normal 3 83 3" xfId="31938" xr:uid="{E393BC03-2F09-4AC5-BD37-E9335A3CA555}"/>
    <cellStyle name="Normal 3 83 3 2" xfId="31939" xr:uid="{3DC3415A-E84C-4948-ABED-132168D3E823}"/>
    <cellStyle name="Normal 3 83 3 3" xfId="31940" xr:uid="{84F0DF49-0A49-4746-88B5-F2DB67B4CD92}"/>
    <cellStyle name="Normal 3 83 4" xfId="31941" xr:uid="{D9196B2E-C17B-49AA-BE98-F5F6B62DF5F7}"/>
    <cellStyle name="Normal 3 83 5" xfId="31942" xr:uid="{6A2A11D2-23EE-4DE5-9AD3-2B904603F97A}"/>
    <cellStyle name="Normal 3 84" xfId="31943" xr:uid="{394DF736-E139-4746-80CF-096615B4D11F}"/>
    <cellStyle name="Normal 3 84 2" xfId="31944" xr:uid="{EBC4F55C-5C30-4176-8634-42D3CD55BE77}"/>
    <cellStyle name="Normal 3 84 2 2" xfId="31945" xr:uid="{A835F894-E2C7-4C92-9BE4-08FDE6A05F21}"/>
    <cellStyle name="Normal 3 84 2 3" xfId="31946" xr:uid="{93225299-98E9-4913-AECA-517F78942E84}"/>
    <cellStyle name="Normal 3 84 3" xfId="31947" xr:uid="{A42C9055-6E9A-41DF-A67E-6ADBCCE9CBDF}"/>
    <cellStyle name="Normal 3 84 3 2" xfId="31948" xr:uid="{A9A5B22F-E20E-4746-B9EF-A00BECF3B208}"/>
    <cellStyle name="Normal 3 84 3 3" xfId="31949" xr:uid="{3D64FE5F-5BDA-40B4-982B-AA51797370B3}"/>
    <cellStyle name="Normal 3 84 4" xfId="31950" xr:uid="{27EFB1D1-8A22-4F6C-815E-C26E8ACAFFE8}"/>
    <cellStyle name="Normal 3 84 5" xfId="31951" xr:uid="{60B7DFBC-4169-471E-9FE2-51CCD08C1EFA}"/>
    <cellStyle name="Normal 3 85" xfId="31952" xr:uid="{71332FDA-96A3-4688-AF23-31B0DC79120C}"/>
    <cellStyle name="Normal 3 85 2" xfId="31953" xr:uid="{69EF478E-4934-4C83-93E2-BE4518515736}"/>
    <cellStyle name="Normal 3 85 2 2" xfId="31954" xr:uid="{B001AA73-C98E-4E41-8E3C-07195F9B3292}"/>
    <cellStyle name="Normal 3 85 2 3" xfId="31955" xr:uid="{42C2E102-6262-4984-B512-B7E0E1B0430C}"/>
    <cellStyle name="Normal 3 85 3" xfId="31956" xr:uid="{9748C073-EF5B-48F4-AAC4-41233914B92E}"/>
    <cellStyle name="Normal 3 85 3 2" xfId="31957" xr:uid="{6A890D4B-77DC-4614-A4E1-64CF273C613C}"/>
    <cellStyle name="Normal 3 85 3 3" xfId="31958" xr:uid="{47941031-F380-4E98-9C31-2A8709BA68AF}"/>
    <cellStyle name="Normal 3 85 4" xfId="31959" xr:uid="{628CEA01-78B6-496A-8F50-FAD4707C26E0}"/>
    <cellStyle name="Normal 3 85 5" xfId="31960" xr:uid="{6ACB4E8D-276D-4F97-A295-CEBEF24CB261}"/>
    <cellStyle name="Normal 3 86" xfId="31961" xr:uid="{8A006EC1-47FB-493B-9B42-4BCB310FEA23}"/>
    <cellStyle name="Normal 3 86 2" xfId="31962" xr:uid="{DDFC6BE4-36C6-4F4A-AFFB-98545EC3867E}"/>
    <cellStyle name="Normal 3 86 2 2" xfId="31963" xr:uid="{2DCE45B6-6A85-41A0-9523-D4FDCD2C8750}"/>
    <cellStyle name="Normal 3 86 2 3" xfId="31964" xr:uid="{6A129745-828D-4622-A139-60ECAF9E6783}"/>
    <cellStyle name="Normal 3 86 3" xfId="31965" xr:uid="{51F279F9-A637-4B10-91EF-C4018832F51F}"/>
    <cellStyle name="Normal 3 86 3 2" xfId="31966" xr:uid="{2B8E58E4-3BAE-46FB-8979-9A8FA089B4A4}"/>
    <cellStyle name="Normal 3 86 3 3" xfId="31967" xr:uid="{0C9CE643-C9F1-4461-B5C0-CBC285360F90}"/>
    <cellStyle name="Normal 3 86 4" xfId="31968" xr:uid="{48A09199-0BF9-460A-A52D-A9A42BE043ED}"/>
    <cellStyle name="Normal 3 86 5" xfId="31969" xr:uid="{20DD9D74-A4F6-4028-89FC-8CE1B45F7D83}"/>
    <cellStyle name="Normal 3 87" xfId="31970" xr:uid="{7228137D-7BE0-422A-9682-9271A25B9D7E}"/>
    <cellStyle name="Normal 3 87 2" xfId="31971" xr:uid="{4C599979-461F-49F8-A8AC-809F97D70CA7}"/>
    <cellStyle name="Normal 3 87 2 2" xfId="31972" xr:uid="{2D1D30BF-3997-4D90-893C-59C0A3C9885C}"/>
    <cellStyle name="Normal 3 87 2 3" xfId="31973" xr:uid="{33BA3257-3795-4FB4-914F-93AFB903FBC8}"/>
    <cellStyle name="Normal 3 87 3" xfId="31974" xr:uid="{A3B7F917-7FA9-4104-BFC3-18E321CCE733}"/>
    <cellStyle name="Normal 3 87 3 2" xfId="31975" xr:uid="{60B9753A-4610-4527-8F9E-FE9B6397264A}"/>
    <cellStyle name="Normal 3 87 3 3" xfId="31976" xr:uid="{E9C47F26-C164-4EDD-8CD0-797BAFEDEF34}"/>
    <cellStyle name="Normal 3 87 4" xfId="31977" xr:uid="{B77569B3-306F-43FD-9207-1CDC993A45C3}"/>
    <cellStyle name="Normal 3 87 5" xfId="31978" xr:uid="{C895958E-D7E8-458F-A95E-7A1AA9102EEF}"/>
    <cellStyle name="Normal 3 88" xfId="31979" xr:uid="{9711B9F0-F107-416B-B3C2-4A1843636403}"/>
    <cellStyle name="Normal 3 88 2" xfId="31980" xr:uid="{1A48ABFA-BFBA-4AD6-8C23-F5436D40FD74}"/>
    <cellStyle name="Normal 3 88 2 2" xfId="31981" xr:uid="{F80C3AD6-4250-4F54-A310-8B6E5E3A2314}"/>
    <cellStyle name="Normal 3 88 2 3" xfId="31982" xr:uid="{E0A713C8-300B-4C37-B93C-F855115E2A84}"/>
    <cellStyle name="Normal 3 88 3" xfId="31983" xr:uid="{92CAF0A4-1E78-4FCA-B5A8-E100F1712760}"/>
    <cellStyle name="Normal 3 88 3 2" xfId="31984" xr:uid="{ADBEEB18-848D-4609-A6B6-5C168D9117E5}"/>
    <cellStyle name="Normal 3 88 3 3" xfId="31985" xr:uid="{C638E448-F4D8-4B70-AA62-FB7D6A155A52}"/>
    <cellStyle name="Normal 3 88 4" xfId="31986" xr:uid="{B6334495-0FD8-4BCB-9E2A-7F5FE392563B}"/>
    <cellStyle name="Normal 3 88 5" xfId="31987" xr:uid="{CB9E222F-870F-4B23-87BF-4EDC6C875F3E}"/>
    <cellStyle name="Normal 3 89" xfId="31988" xr:uid="{5D5F2ABB-9520-4E28-97DE-F4A566AC0548}"/>
    <cellStyle name="Normal 3 89 2" xfId="31989" xr:uid="{0F2858F8-475E-4857-AFCD-9487D2969133}"/>
    <cellStyle name="Normal 3 89 2 2" xfId="31990" xr:uid="{106A7294-1375-4FD9-8BCB-A499F0241FD4}"/>
    <cellStyle name="Normal 3 89 2 3" xfId="31991" xr:uid="{FA290D66-EA25-4AEC-BCBD-3301D427DB32}"/>
    <cellStyle name="Normal 3 89 3" xfId="31992" xr:uid="{2588BDB2-E950-44EB-8495-B25A3ABCD1EA}"/>
    <cellStyle name="Normal 3 89 3 2" xfId="31993" xr:uid="{21C9E375-EF5C-4EF6-9778-413B8450605F}"/>
    <cellStyle name="Normal 3 89 3 3" xfId="31994" xr:uid="{47AE044B-F7D8-4618-B404-4E29A4587E98}"/>
    <cellStyle name="Normal 3 89 4" xfId="31995" xr:uid="{83D5FDDD-E963-49E3-8842-D30640914146}"/>
    <cellStyle name="Normal 3 89 5" xfId="31996" xr:uid="{DA182D1F-CEE6-4236-8BB2-D8C3AAEF11B9}"/>
    <cellStyle name="Normal 3 9" xfId="31997" xr:uid="{67DD1B07-7482-4636-A370-9145B587D474}"/>
    <cellStyle name="Normal 3 9 10" xfId="31998" xr:uid="{451EC90C-BC84-431E-A90A-CFA40368007A}"/>
    <cellStyle name="Normal 3 9 10 2" xfId="31999" xr:uid="{0DB45224-2E09-41BC-BD3D-AE8D22325F53}"/>
    <cellStyle name="Normal 3 9 10 2 2" xfId="32000" xr:uid="{14F328FC-122D-4CF8-B2DD-7399271473FF}"/>
    <cellStyle name="Normal 3 9 10 2 3" xfId="32001" xr:uid="{C6E909D9-2A39-48F2-8492-328D6168A64A}"/>
    <cellStyle name="Normal 3 9 10 3" xfId="32002" xr:uid="{E1E1463E-A60C-4B15-B683-595DA8DD61DA}"/>
    <cellStyle name="Normal 3 9 10 3 2" xfId="32003" xr:uid="{086B02F3-E7BB-4C6A-B3E0-53DAC40215B3}"/>
    <cellStyle name="Normal 3 9 10 3 3" xfId="32004" xr:uid="{1DE5FE38-1947-4104-A18E-E26EA7BFD5C0}"/>
    <cellStyle name="Normal 3 9 10 4" xfId="32005" xr:uid="{18007B21-B016-45E1-ADBA-7B7E52F9654F}"/>
    <cellStyle name="Normal 3 9 10 5" xfId="32006" xr:uid="{BE85D0BB-3BE2-47C8-AD64-B1A87282BAC9}"/>
    <cellStyle name="Normal 3 9 11" xfId="32007" xr:uid="{0027C937-8360-4F96-8AA4-AF823C9540D9}"/>
    <cellStyle name="Normal 3 9 11 2" xfId="32008" xr:uid="{F8E5EB6C-FB2A-41E0-A62A-2888B209F8B9}"/>
    <cellStyle name="Normal 3 9 11 2 2" xfId="32009" xr:uid="{5A5CDE9A-D207-43C8-BA22-58B6533CA191}"/>
    <cellStyle name="Normal 3 9 11 2 3" xfId="32010" xr:uid="{0FB5FB41-EF49-483B-8359-A72681FD6D98}"/>
    <cellStyle name="Normal 3 9 11 3" xfId="32011" xr:uid="{B0FFEC84-93BC-48D2-B75C-69BEEFA871B3}"/>
    <cellStyle name="Normal 3 9 11 3 2" xfId="32012" xr:uid="{EA168105-EEA5-4C41-A16F-9CD17C5A52F4}"/>
    <cellStyle name="Normal 3 9 11 3 3" xfId="32013" xr:uid="{CC0E19CC-17A4-47F1-9D12-27DF3C9CBF8E}"/>
    <cellStyle name="Normal 3 9 11 4" xfId="32014" xr:uid="{F9774CF8-49BA-4039-904F-484A1C1FC3BD}"/>
    <cellStyle name="Normal 3 9 11 5" xfId="32015" xr:uid="{A2C24090-0050-4ECA-9B23-E1E12EE4112C}"/>
    <cellStyle name="Normal 3 9 12" xfId="32016" xr:uid="{6A652261-F220-4998-811A-A6203242DFC3}"/>
    <cellStyle name="Normal 3 9 12 2" xfId="32017" xr:uid="{81B6260D-9260-4E56-AC2E-A6FD30D156DB}"/>
    <cellStyle name="Normal 3 9 12 2 2" xfId="32018" xr:uid="{D37CF55C-28F8-4E2B-94A5-C78649C9A3EC}"/>
    <cellStyle name="Normal 3 9 12 2 3" xfId="32019" xr:uid="{21D0476C-D362-4AD0-B62F-45EAD398FA2A}"/>
    <cellStyle name="Normal 3 9 12 3" xfId="32020" xr:uid="{84E4B1BC-2BF4-40AD-968B-FDA50020D226}"/>
    <cellStyle name="Normal 3 9 12 3 2" xfId="32021" xr:uid="{78247A36-1D64-4815-BF80-3B6F4B0D7142}"/>
    <cellStyle name="Normal 3 9 12 3 3" xfId="32022" xr:uid="{D5F4BE14-4279-42DE-A6F7-BE1FE7ADDFAB}"/>
    <cellStyle name="Normal 3 9 12 4" xfId="32023" xr:uid="{9440FD1C-A3E8-4EA2-AE41-8AF91E7C9586}"/>
    <cellStyle name="Normal 3 9 12 5" xfId="32024" xr:uid="{7BE0531F-8CA2-4D29-8E83-6A96AD2E21E7}"/>
    <cellStyle name="Normal 3 9 13" xfId="32025" xr:uid="{62DAD19B-29C6-4BA8-B105-C17372E231E9}"/>
    <cellStyle name="Normal 3 9 13 2" xfId="32026" xr:uid="{BA37C10B-5038-4B03-94C1-32356F8B79F1}"/>
    <cellStyle name="Normal 3 9 13 2 2" xfId="32027" xr:uid="{CA711EA7-C135-4A0F-AF0B-43F9B98D26CD}"/>
    <cellStyle name="Normal 3 9 13 2 3" xfId="32028" xr:uid="{157B07B9-4DA6-47A1-8884-3ACC0598E7E8}"/>
    <cellStyle name="Normal 3 9 13 3" xfId="32029" xr:uid="{133FDED6-1C27-43EB-9A5A-3E2C08CDDA52}"/>
    <cellStyle name="Normal 3 9 13 3 2" xfId="32030" xr:uid="{E0F65246-0E8A-4DDD-84C0-57C0CDCD37D9}"/>
    <cellStyle name="Normal 3 9 13 3 3" xfId="32031" xr:uid="{7853D34A-F9D2-4E23-AA29-F0DA80C20A68}"/>
    <cellStyle name="Normal 3 9 13 4" xfId="32032" xr:uid="{9BA1B36B-32DD-4AEF-B16F-106CD3CF7D5B}"/>
    <cellStyle name="Normal 3 9 13 5" xfId="32033" xr:uid="{D4FA8B12-F3DA-4EE1-82BA-E104E15C918A}"/>
    <cellStyle name="Normal 3 9 14" xfId="32034" xr:uid="{76573FA3-D413-499E-9369-B3E10600556F}"/>
    <cellStyle name="Normal 3 9 14 2" xfId="32035" xr:uid="{6C053709-180B-4CA5-B225-9DEFDFA512DA}"/>
    <cellStyle name="Normal 3 9 14 2 2" xfId="32036" xr:uid="{A4726C64-EECB-4742-A11C-D475007AEDAA}"/>
    <cellStyle name="Normal 3 9 14 2 3" xfId="32037" xr:uid="{C3E01582-3BA2-40F4-AEA3-B2480608216E}"/>
    <cellStyle name="Normal 3 9 14 3" xfId="32038" xr:uid="{D3BA2F04-9981-40FA-A835-4B4649AFC8F4}"/>
    <cellStyle name="Normal 3 9 14 3 2" xfId="32039" xr:uid="{0BB181F5-9390-46E3-90CF-2694DE4D63CA}"/>
    <cellStyle name="Normal 3 9 14 3 3" xfId="32040" xr:uid="{3D288CBE-6660-43FD-8735-E5C0EFA68A19}"/>
    <cellStyle name="Normal 3 9 14 4" xfId="32041" xr:uid="{9AB8CDD9-061B-4024-A376-73BAE3C674E7}"/>
    <cellStyle name="Normal 3 9 14 5" xfId="32042" xr:uid="{DD4E98F3-BEFA-4842-AA06-D09F71B3E3E6}"/>
    <cellStyle name="Normal 3 9 15" xfId="32043" xr:uid="{111C1025-C888-45AB-970E-A016F3E0FEC1}"/>
    <cellStyle name="Normal 3 9 15 2" xfId="32044" xr:uid="{21B4579A-BDB1-4B0E-A29D-8DF83D091A6A}"/>
    <cellStyle name="Normal 3 9 15 2 2" xfId="32045" xr:uid="{6BF18CB0-2CBA-4A8E-97BB-38BADC72487F}"/>
    <cellStyle name="Normal 3 9 15 2 3" xfId="32046" xr:uid="{68C33518-8C3A-488A-9402-E9B67338BCC4}"/>
    <cellStyle name="Normal 3 9 15 3" xfId="32047" xr:uid="{DD060C09-5402-4EBB-AD8B-7387CB61D399}"/>
    <cellStyle name="Normal 3 9 15 3 2" xfId="32048" xr:uid="{04B2D6D6-E0A5-4970-9287-C15B0ED31C57}"/>
    <cellStyle name="Normal 3 9 15 3 3" xfId="32049" xr:uid="{A17CB66D-EC5D-43D1-B912-08B4D435E8CF}"/>
    <cellStyle name="Normal 3 9 15 4" xfId="32050" xr:uid="{37961004-0F08-47EA-922A-3D2B24018091}"/>
    <cellStyle name="Normal 3 9 15 5" xfId="32051" xr:uid="{A00BC607-9BD8-409C-9FC3-746EDE3AC7B5}"/>
    <cellStyle name="Normal 3 9 16" xfId="32052" xr:uid="{F3CFCC92-AAAE-4B56-9573-D22D40EA61D2}"/>
    <cellStyle name="Normal 3 9 16 2" xfId="32053" xr:uid="{71AA73CD-5400-4B23-BB9D-B6B64642C397}"/>
    <cellStyle name="Normal 3 9 16 2 2" xfId="32054" xr:uid="{AF1F8151-3C76-42EF-B7F6-1D1E5A33D924}"/>
    <cellStyle name="Normal 3 9 16 2 3" xfId="32055" xr:uid="{364337D4-9689-4A2A-905B-4D3342C58BE2}"/>
    <cellStyle name="Normal 3 9 16 3" xfId="32056" xr:uid="{9BD6F94B-2082-4B65-8F6F-77AD33E1AB8A}"/>
    <cellStyle name="Normal 3 9 16 3 2" xfId="32057" xr:uid="{CCC2E06D-BF9C-4920-BE7D-7C2E5A92DC79}"/>
    <cellStyle name="Normal 3 9 16 3 3" xfId="32058" xr:uid="{194C504F-6D27-44B9-9751-5F742A9FB8C0}"/>
    <cellStyle name="Normal 3 9 16 4" xfId="32059" xr:uid="{518E4274-3ED9-4802-9711-057B26B8AC6F}"/>
    <cellStyle name="Normal 3 9 16 5" xfId="32060" xr:uid="{6D583EAD-C0BB-4D2F-85CA-D38A5176F2C7}"/>
    <cellStyle name="Normal 3 9 17" xfId="32061" xr:uid="{1B0AB7C9-187E-4062-B63D-C4100AEADC8D}"/>
    <cellStyle name="Normal 3 9 17 2" xfId="32062" xr:uid="{E4EE2654-1E3C-414E-84AD-F8CED77AF8E8}"/>
    <cellStyle name="Normal 3 9 17 2 2" xfId="32063" xr:uid="{05967313-FF49-4101-8E9E-D9F19F11ADE3}"/>
    <cellStyle name="Normal 3 9 17 2 3" xfId="32064" xr:uid="{5B959D82-DA27-4B33-A36C-5BFCBAB69597}"/>
    <cellStyle name="Normal 3 9 17 3" xfId="32065" xr:uid="{A9CCA63B-759F-4DFA-ADEC-7B04BF199B40}"/>
    <cellStyle name="Normal 3 9 17 3 2" xfId="32066" xr:uid="{943F5584-5AA6-4024-A0CF-3F143EBFFCFD}"/>
    <cellStyle name="Normal 3 9 17 3 3" xfId="32067" xr:uid="{0C790A01-D76C-4621-B76C-A4E8EA7243EE}"/>
    <cellStyle name="Normal 3 9 17 4" xfId="32068" xr:uid="{348EEEBE-D118-4090-B2A4-BE1B17304D08}"/>
    <cellStyle name="Normal 3 9 17 5" xfId="32069" xr:uid="{7C0D0DA8-629C-4A41-A2E4-2A71119CCE4F}"/>
    <cellStyle name="Normal 3 9 18" xfId="32070" xr:uid="{32696293-C1FF-4F3D-AFBE-0C60EE5FAC45}"/>
    <cellStyle name="Normal 3 9 18 2" xfId="32071" xr:uid="{72783684-7A36-4185-B698-47FCDC5DBC46}"/>
    <cellStyle name="Normal 3 9 18 2 2" xfId="32072" xr:uid="{85162A00-6334-4C22-B4D8-390B375D11C3}"/>
    <cellStyle name="Normal 3 9 18 2 3" xfId="32073" xr:uid="{C29E16B4-29CB-48BF-8AEA-76CFB79B8710}"/>
    <cellStyle name="Normal 3 9 18 3" xfId="32074" xr:uid="{1FDEAD3E-A37D-4BE7-82D9-4143DFFEE031}"/>
    <cellStyle name="Normal 3 9 18 3 2" xfId="32075" xr:uid="{C0779701-E044-46ED-BA10-2AC4F85FE80E}"/>
    <cellStyle name="Normal 3 9 18 3 3" xfId="32076" xr:uid="{D021DAEB-4429-4860-AB4E-2106D3A158B3}"/>
    <cellStyle name="Normal 3 9 18 4" xfId="32077" xr:uid="{E0D537EC-CA5B-493B-B822-D9B5B8118CA7}"/>
    <cellStyle name="Normal 3 9 18 5" xfId="32078" xr:uid="{F1CB3A62-77FB-4E43-B34B-5F9D46516145}"/>
    <cellStyle name="Normal 3 9 19" xfId="32079" xr:uid="{6C79C890-A72A-472D-958F-F14D129722B5}"/>
    <cellStyle name="Normal 3 9 19 2" xfId="32080" xr:uid="{9E59497C-8E82-42FE-992D-28A688BE1B15}"/>
    <cellStyle name="Normal 3 9 19 2 2" xfId="32081" xr:uid="{1C0D5242-777D-45D4-9C69-F4175D9A5577}"/>
    <cellStyle name="Normal 3 9 19 2 3" xfId="32082" xr:uid="{75A74DBC-EC20-4D8B-B130-BCCDE085983D}"/>
    <cellStyle name="Normal 3 9 19 3" xfId="32083" xr:uid="{35A61B7F-A172-4459-94BA-FB787FAFAA6E}"/>
    <cellStyle name="Normal 3 9 19 3 2" xfId="32084" xr:uid="{2AA7D791-8462-4D0B-B3BD-53913E2F41BE}"/>
    <cellStyle name="Normal 3 9 19 3 3" xfId="32085" xr:uid="{9A2F9DEB-AF65-4404-8F1C-0A5244A4C3CD}"/>
    <cellStyle name="Normal 3 9 19 4" xfId="32086" xr:uid="{172CDB10-FCB5-4122-B6E4-C7109DEA4745}"/>
    <cellStyle name="Normal 3 9 19 5" xfId="32087" xr:uid="{4C472CD7-4F2C-4673-9100-F94DC6BB4BBA}"/>
    <cellStyle name="Normal 3 9 2" xfId="32088" xr:uid="{5E56316C-7A15-43FC-A24E-7DD421A7649E}"/>
    <cellStyle name="Normal 3 9 2 2" xfId="32089" xr:uid="{B8C871A2-399C-4DBA-A69A-2A87344910A4}"/>
    <cellStyle name="Normal 3 9 2 2 2" xfId="32090" xr:uid="{AED9D06C-1693-4682-A740-6287D0166553}"/>
    <cellStyle name="Normal 3 9 2 2 3" xfId="32091" xr:uid="{C2ECEA47-78DA-409E-8C0D-64FE0FD7175A}"/>
    <cellStyle name="Normal 3 9 2 3" xfId="32092" xr:uid="{F2C998DC-1B6B-4F77-A18C-E79B8A1D95D5}"/>
    <cellStyle name="Normal 3 9 2 3 2" xfId="32093" xr:uid="{CB3E24AA-68C8-4A6C-B5F2-D52C1BFA4AF5}"/>
    <cellStyle name="Normal 3 9 2 3 3" xfId="32094" xr:uid="{9D90D378-8E0C-446E-81EC-0E4D3A4B94C2}"/>
    <cellStyle name="Normal 3 9 2 4" xfId="32095" xr:uid="{87D932E8-4876-4B67-9CEF-5F0A3FC0B5C9}"/>
    <cellStyle name="Normal 3 9 2 5" xfId="32096" xr:uid="{95666772-2B54-40B8-A1A1-8C0D092AEDE6}"/>
    <cellStyle name="Normal 3 9 20" xfId="32097" xr:uid="{8D89C33C-3B3E-4139-A44A-833A817FF339}"/>
    <cellStyle name="Normal 3 9 20 2" xfId="32098" xr:uid="{1C5EE966-2F0C-4B9F-85C9-EC1CB3569B9C}"/>
    <cellStyle name="Normal 3 9 20 2 2" xfId="32099" xr:uid="{28DA9412-0FE5-496C-9DFD-0929DD3197B6}"/>
    <cellStyle name="Normal 3 9 20 2 3" xfId="32100" xr:uid="{9F80B4A4-213A-48C0-A8C1-CFC1F23C16F2}"/>
    <cellStyle name="Normal 3 9 20 3" xfId="32101" xr:uid="{AA82C4C9-25C8-42CA-A92E-96E09BF8D7DA}"/>
    <cellStyle name="Normal 3 9 20 3 2" xfId="32102" xr:uid="{F6D434C4-F807-4B95-A880-06158ED0E8FD}"/>
    <cellStyle name="Normal 3 9 20 3 3" xfId="32103" xr:uid="{D0DD464A-C8D6-4E21-878A-B5561E7B87B0}"/>
    <cellStyle name="Normal 3 9 20 4" xfId="32104" xr:uid="{50122AC2-726F-4A73-8A7C-3A89CA617697}"/>
    <cellStyle name="Normal 3 9 20 5" xfId="32105" xr:uid="{98B9E299-42F7-46DE-A288-113738BB1CD8}"/>
    <cellStyle name="Normal 3 9 21" xfId="32106" xr:uid="{12CB4A6B-0B0B-45AA-BDB0-72778829CBDA}"/>
    <cellStyle name="Normal 3 9 21 2" xfId="32107" xr:uid="{47501231-08B2-43C0-A27C-52F30635D00E}"/>
    <cellStyle name="Normal 3 9 21 2 2" xfId="32108" xr:uid="{5DE9525B-B3FB-44A3-A64C-1AC87783AC73}"/>
    <cellStyle name="Normal 3 9 21 2 3" xfId="32109" xr:uid="{C44920B0-B54B-421B-8010-04389F96B099}"/>
    <cellStyle name="Normal 3 9 21 3" xfId="32110" xr:uid="{0FE8D9D1-2F3D-48AE-9CE3-F324E9825C42}"/>
    <cellStyle name="Normal 3 9 21 3 2" xfId="32111" xr:uid="{1CDBB025-3360-4B91-B760-C17BB34F9F48}"/>
    <cellStyle name="Normal 3 9 21 3 3" xfId="32112" xr:uid="{300437AA-B9D8-4DF9-A3C8-7CE879D0662E}"/>
    <cellStyle name="Normal 3 9 21 4" xfId="32113" xr:uid="{6FFED9B0-9606-4CDD-8D77-707A7A905878}"/>
    <cellStyle name="Normal 3 9 21 5" xfId="32114" xr:uid="{CDC7FE94-DB7D-4173-ACEE-494E2D955807}"/>
    <cellStyle name="Normal 3 9 22" xfId="32115" xr:uid="{E8E47324-096A-4CB2-B10F-A85FDD696C13}"/>
    <cellStyle name="Normal 3 9 22 2" xfId="32116" xr:uid="{A0CB3C28-5AC0-4CF7-BA6E-B0A129B96BF9}"/>
    <cellStyle name="Normal 3 9 22 2 2" xfId="32117" xr:uid="{4F7051BD-6614-4777-9162-A4C3F2A1A41F}"/>
    <cellStyle name="Normal 3 9 22 2 3" xfId="32118" xr:uid="{FFA4FB1C-B123-4E20-9A8C-3F24F611F945}"/>
    <cellStyle name="Normal 3 9 22 3" xfId="32119" xr:uid="{CC7B4ADB-2FF3-4D09-B619-3B0795801D37}"/>
    <cellStyle name="Normal 3 9 22 3 2" xfId="32120" xr:uid="{C620047D-BB8B-49E1-A46C-893E21680645}"/>
    <cellStyle name="Normal 3 9 22 3 3" xfId="32121" xr:uid="{3F832D7E-D355-4DA4-B92B-24F243837DC4}"/>
    <cellStyle name="Normal 3 9 22 4" xfId="32122" xr:uid="{4DE9A9C7-C06A-4BE5-B859-F7EAB5F0B77B}"/>
    <cellStyle name="Normal 3 9 22 5" xfId="32123" xr:uid="{84ACCC21-59AD-44A3-B1A9-308F73F3DFD6}"/>
    <cellStyle name="Normal 3 9 23" xfId="32124" xr:uid="{E74B3435-C754-4079-BE3B-2C5CA97BF907}"/>
    <cellStyle name="Normal 3 9 23 2" xfId="32125" xr:uid="{5776D978-D908-40D0-A0D8-40D39D2F5326}"/>
    <cellStyle name="Normal 3 9 23 2 2" xfId="32126" xr:uid="{F51EEBDB-3799-46EB-A642-A89B9F2B732B}"/>
    <cellStyle name="Normal 3 9 23 2 3" xfId="32127" xr:uid="{936ED8F3-E43E-4625-A2D0-6DC7A64A1233}"/>
    <cellStyle name="Normal 3 9 23 3" xfId="32128" xr:uid="{8B43B01B-4567-40AE-964E-84E33C01A45A}"/>
    <cellStyle name="Normal 3 9 23 3 2" xfId="32129" xr:uid="{1CD1F981-E99C-4BD9-A8ED-8E059A246AE7}"/>
    <cellStyle name="Normal 3 9 23 3 3" xfId="32130" xr:uid="{6BF58989-0535-4F69-AB04-E39E801CD5C8}"/>
    <cellStyle name="Normal 3 9 23 4" xfId="32131" xr:uid="{083D8EF6-943B-4EC7-B3BF-276FA00AFF30}"/>
    <cellStyle name="Normal 3 9 23 5" xfId="32132" xr:uid="{D455E213-63C2-430F-8A8E-F9928134F751}"/>
    <cellStyle name="Normal 3 9 24" xfId="32133" xr:uid="{ABAED223-3EE1-4323-BBBA-4F3421EE0704}"/>
    <cellStyle name="Normal 3 9 24 10" xfId="32134" xr:uid="{65E6C4AC-1B72-4179-8A7C-01C7F76E7676}"/>
    <cellStyle name="Normal 3 9 24 11" xfId="32135" xr:uid="{B6C8DFCD-7823-42CF-BD6B-50592F041FDE}"/>
    <cellStyle name="Normal 3 9 24 11 2" xfId="32136" xr:uid="{943E1835-1229-4553-B3B3-990FD4D29A38}"/>
    <cellStyle name="Normal 3 9 24 11 2 2" xfId="32137" xr:uid="{3214F763-2658-44E8-A8BC-4481CA733A7F}"/>
    <cellStyle name="Normal 3 9 24 11 2 2 2" xfId="32138" xr:uid="{761487C9-A63B-490C-A830-3087C9B436AC}"/>
    <cellStyle name="Normal 3 9 24 11 2 3" xfId="32139" xr:uid="{4684B0CD-45D9-4682-A808-8559A24D672C}"/>
    <cellStyle name="Normal 3 9 24 11 2 4" xfId="32140" xr:uid="{5B771701-BB94-46CC-A371-2E55E5159265}"/>
    <cellStyle name="Normal 3 9 24 11 2 5" xfId="32141" xr:uid="{5CC8B468-A4ED-48E9-A1F9-39F91B004B99}"/>
    <cellStyle name="Normal 3 9 24 11 3" xfId="32142" xr:uid="{BEF037BE-A632-41DC-A75C-D4D2511E79AE}"/>
    <cellStyle name="Normal 3 9 24 11 3 2" xfId="32143" xr:uid="{D1412542-84E5-44EB-9F18-CADD66DDF15B}"/>
    <cellStyle name="Normal 3 9 24 11 4" xfId="32144" xr:uid="{C790762F-0813-4047-88EA-EB32793C5F64}"/>
    <cellStyle name="Normal 3 9 24 11 5" xfId="32145" xr:uid="{EEEA03A2-234B-4DBA-8ECF-0AC9635F6666}"/>
    <cellStyle name="Normal 3 9 24 12" xfId="32146" xr:uid="{91F31AC3-FED2-4E35-857E-FB0B19EB1FCE}"/>
    <cellStyle name="Normal 3 9 24 13" xfId="32147" xr:uid="{48411989-3964-4BF3-AD8F-F99FAD383324}"/>
    <cellStyle name="Normal 3 9 24 14" xfId="32148" xr:uid="{03694C75-E58A-43A5-A43E-FF689DA47B95}"/>
    <cellStyle name="Normal 3 9 24 15" xfId="32149" xr:uid="{EA42D250-4840-49AC-80B4-C040467932DE}"/>
    <cellStyle name="Normal 3 9 24 15 2" xfId="32150" xr:uid="{CAE3439D-0C13-47A6-884E-EFBF265A8C99}"/>
    <cellStyle name="Normal 3 9 24 16" xfId="32151" xr:uid="{1AB1841D-B6A0-41BA-BBA3-278D50BF7A4F}"/>
    <cellStyle name="Normal 3 9 24 17" xfId="32152" xr:uid="{F88011AE-2112-46AE-95CA-121943B2264B}"/>
    <cellStyle name="Normal 3 9 24 18" xfId="32153" xr:uid="{B70095BC-6FB6-4EA8-B726-A2FE202A8730}"/>
    <cellStyle name="Normal 3 9 24 2" xfId="32154" xr:uid="{6C5E08BD-28A9-4488-93FD-6B15CD24B9B0}"/>
    <cellStyle name="Normal 3 9 24 2 10" xfId="32155" xr:uid="{949643A0-0637-412D-BDB4-EF0358619070}"/>
    <cellStyle name="Normal 3 9 24 2 11" xfId="32156" xr:uid="{D337BB00-97D1-4059-AA4F-D0134B0318B6}"/>
    <cellStyle name="Normal 3 9 24 2 12" xfId="32157" xr:uid="{258CA706-A377-462A-ACFC-FE01D1553603}"/>
    <cellStyle name="Normal 3 9 24 2 13" xfId="32158" xr:uid="{5AF7B136-C0B4-4B90-B7FC-346484542BC7}"/>
    <cellStyle name="Normal 3 9 24 2 13 2" xfId="32159" xr:uid="{016770F3-5C92-47E2-8C09-98FC4697D691}"/>
    <cellStyle name="Normal 3 9 24 2 14" xfId="32160" xr:uid="{16100ABA-6418-4CC4-B737-6F11C597380D}"/>
    <cellStyle name="Normal 3 9 24 2 15" xfId="32161" xr:uid="{F5DFD4BA-A331-4E2F-8C77-2A5A9116AF2F}"/>
    <cellStyle name="Normal 3 9 24 2 16" xfId="32162" xr:uid="{0EDC9A78-8956-478F-A15C-3663360E5EAE}"/>
    <cellStyle name="Normal 3 9 24 2 2" xfId="32163" xr:uid="{81F6F64F-CBE4-4D33-A070-0ACAC5161C3B}"/>
    <cellStyle name="Normal 3 9 24 2 2 10" xfId="32164" xr:uid="{3439B06E-EC36-4890-8465-E1DFDFEBE80E}"/>
    <cellStyle name="Normal 3 9 24 2 2 11" xfId="32165" xr:uid="{D4DA2319-846C-45D2-8C61-08D37BBCA708}"/>
    <cellStyle name="Normal 3 9 24 2 2 12" xfId="32166" xr:uid="{CAC3F237-1F8D-4A4C-A5C0-CCCC4524E2CC}"/>
    <cellStyle name="Normal 3 9 24 2 2 13" xfId="32167" xr:uid="{9510A674-7334-4A9A-86EF-3F5D422E7233}"/>
    <cellStyle name="Normal 3 9 24 2 2 13 2" xfId="32168" xr:uid="{20BBE119-156A-4076-8408-7930D29DCBCB}"/>
    <cellStyle name="Normal 3 9 24 2 2 14" xfId="32169" xr:uid="{1B952616-F33D-4E5E-AB52-281B97F0D60A}"/>
    <cellStyle name="Normal 3 9 24 2 2 15" xfId="32170" xr:uid="{0A5ABA68-7DED-463B-8113-0C14D4B7886A}"/>
    <cellStyle name="Normal 3 9 24 2 2 16" xfId="32171" xr:uid="{EACE21FE-F0C5-4974-8AEE-799A0CECBD53}"/>
    <cellStyle name="Normal 3 9 24 2 2 2" xfId="32172" xr:uid="{D50254A8-E414-4531-A509-2E3536A2E85E}"/>
    <cellStyle name="Normal 3 9 24 2 2 2 10" xfId="32173" xr:uid="{2282292E-2910-4282-A181-0F253BADFB0A}"/>
    <cellStyle name="Normal 3 9 24 2 2 2 11" xfId="32174" xr:uid="{9B5B385C-5441-4943-A9E8-AB7D15FF17ED}"/>
    <cellStyle name="Normal 3 9 24 2 2 2 12" xfId="32175" xr:uid="{5DCB3A69-34CA-4E8B-8848-87267D17B9E4}"/>
    <cellStyle name="Normal 3 9 24 2 2 2 12 2" xfId="32176" xr:uid="{ABFADC94-8877-408B-A514-028B62D5B971}"/>
    <cellStyle name="Normal 3 9 24 2 2 2 13" xfId="32177" xr:uid="{E2554593-1925-452F-9B20-59E866D2EE1B}"/>
    <cellStyle name="Normal 3 9 24 2 2 2 14" xfId="32178" xr:uid="{C485A140-B2C4-447A-8250-FB6FA771A34D}"/>
    <cellStyle name="Normal 3 9 24 2 2 2 15" xfId="32179" xr:uid="{B700DA59-C19C-4967-AE37-6BD52E3333D8}"/>
    <cellStyle name="Normal 3 9 24 2 2 2 2" xfId="32180" xr:uid="{BAE32272-E84C-4F58-908C-BE614A214549}"/>
    <cellStyle name="Normal 3 9 24 2 2 2 2 2" xfId="32181" xr:uid="{A5F05E41-BF88-4A64-84F6-29E01A036F93}"/>
    <cellStyle name="Normal 3 9 24 2 2 2 2 2 2" xfId="32182" xr:uid="{43637C36-6C10-4BDB-B234-77DC54908A9F}"/>
    <cellStyle name="Normal 3 9 24 2 2 2 2 2 2 2" xfId="32183" xr:uid="{C93666D2-4977-4170-91BA-05F0DE4CAEC6}"/>
    <cellStyle name="Normal 3 9 24 2 2 2 2 2 2 2 2" xfId="32184" xr:uid="{0C25275D-84D3-46B1-8891-2ACA9C43F2E7}"/>
    <cellStyle name="Normal 3 9 24 2 2 2 2 2 2 2 2 2" xfId="32185" xr:uid="{EFC3495D-FA28-4FD9-8D8F-CFEF9FF7F92B}"/>
    <cellStyle name="Normal 3 9 24 2 2 2 2 2 2 2 3" xfId="32186" xr:uid="{F52A1E17-B372-40F6-B77C-B51A1F05D0AF}"/>
    <cellStyle name="Normal 3 9 24 2 2 2 2 2 2 2 4" xfId="32187" xr:uid="{8117152E-6511-44D0-B4D8-5E075A94C778}"/>
    <cellStyle name="Normal 3 9 24 2 2 2 2 2 2 2 5" xfId="32188" xr:uid="{9F983A66-0E53-476E-AA90-C56A5CDE388B}"/>
    <cellStyle name="Normal 3 9 24 2 2 2 2 2 2 3" xfId="32189" xr:uid="{E2800B00-8397-4ACE-A3D4-83F7EA4D968F}"/>
    <cellStyle name="Normal 3 9 24 2 2 2 2 2 2 3 2" xfId="32190" xr:uid="{F1CE525F-C867-46E8-BD39-8A415C5E8246}"/>
    <cellStyle name="Normal 3 9 24 2 2 2 2 2 2 4" xfId="32191" xr:uid="{BAFA2D5B-42AF-4548-81A9-51E8136F1E38}"/>
    <cellStyle name="Normal 3 9 24 2 2 2 2 2 2 5" xfId="32192" xr:uid="{DAA5665A-38B0-4A14-B746-F24B8C82FCC9}"/>
    <cellStyle name="Normal 3 9 24 2 2 2 2 2 3" xfId="32193" xr:uid="{F13792F4-59A4-4A8A-BA8C-AA9036918ED5}"/>
    <cellStyle name="Normal 3 9 24 2 2 2 2 2 4" xfId="32194" xr:uid="{659A3C08-13D8-4E0F-A781-AFAE33F6E015}"/>
    <cellStyle name="Normal 3 9 24 2 2 2 2 2 5" xfId="32195" xr:uid="{BF5CB1DB-A518-4844-A82A-B193412AE57C}"/>
    <cellStyle name="Normal 3 9 24 2 2 2 2 2 6" xfId="32196" xr:uid="{7188DAF0-83FF-4832-A3EA-87D1BD11C4D0}"/>
    <cellStyle name="Normal 3 9 24 2 2 2 2 2 6 2" xfId="32197" xr:uid="{311ADF90-DBC5-4AEF-89F9-D37F5AFD58B0}"/>
    <cellStyle name="Normal 3 9 24 2 2 2 2 2 7" xfId="32198" xr:uid="{A3C9264B-72B3-4BE4-A3A9-053FE5BD8227}"/>
    <cellStyle name="Normal 3 9 24 2 2 2 2 2 8" xfId="32199" xr:uid="{3AA094D3-BF29-4E1E-B5E6-FA525FC1FAD9}"/>
    <cellStyle name="Normal 3 9 24 2 2 2 2 2 9" xfId="32200" xr:uid="{274BF53D-C250-429E-B94B-DBA25F131546}"/>
    <cellStyle name="Normal 3 9 24 2 2 2 2 3" xfId="32201" xr:uid="{777FF06A-AF8F-4372-8FCA-252FBACD2740}"/>
    <cellStyle name="Normal 3 9 24 2 2 2 2 3 2" xfId="32202" xr:uid="{461D9E96-479B-4016-9878-F5CE1B35253B}"/>
    <cellStyle name="Normal 3 9 24 2 2 2 2 3 2 2" xfId="32203" xr:uid="{DBA152FA-160D-4FCF-AF94-35CBEFE46BDE}"/>
    <cellStyle name="Normal 3 9 24 2 2 2 2 3 2 2 2" xfId="32204" xr:uid="{09695FCE-F7F9-4A3E-BC9A-C47805F3F651}"/>
    <cellStyle name="Normal 3 9 24 2 2 2 2 3 2 3" xfId="32205" xr:uid="{B91A7359-FCCE-4660-ACCC-9B29DA9EA643}"/>
    <cellStyle name="Normal 3 9 24 2 2 2 2 3 2 4" xfId="32206" xr:uid="{718F98E5-D6F3-449D-AC43-E853E20FE175}"/>
    <cellStyle name="Normal 3 9 24 2 2 2 2 3 2 5" xfId="32207" xr:uid="{AD43C0B5-184A-4E5D-B812-C03A225FD30F}"/>
    <cellStyle name="Normal 3 9 24 2 2 2 2 3 3" xfId="32208" xr:uid="{4B374829-C591-4837-AEEC-86226187CBE1}"/>
    <cellStyle name="Normal 3 9 24 2 2 2 2 3 3 2" xfId="32209" xr:uid="{16855721-DED8-4688-B773-4922FAFABD87}"/>
    <cellStyle name="Normal 3 9 24 2 2 2 2 3 4" xfId="32210" xr:uid="{5A9839E1-448A-421F-869A-0A0C5F3A7440}"/>
    <cellStyle name="Normal 3 9 24 2 2 2 2 3 5" xfId="32211" xr:uid="{A040DD0C-F914-4BF4-864A-AB438C9074B3}"/>
    <cellStyle name="Normal 3 9 24 2 2 2 2 4" xfId="32212" xr:uid="{F4166BC0-9894-4AD7-AC45-FD744B48A96E}"/>
    <cellStyle name="Normal 3 9 24 2 2 2 2 5" xfId="32213" xr:uid="{1FC3B3AB-5A6F-4E9D-A7BD-A04C893F1C7F}"/>
    <cellStyle name="Normal 3 9 24 2 2 2 2 6" xfId="32214" xr:uid="{5F280632-04D0-46EE-9C58-2ADD4651D2F4}"/>
    <cellStyle name="Normal 3 9 24 2 2 2 2 6 2" xfId="32215" xr:uid="{3C5CC883-E90A-4C42-B825-4112740AA113}"/>
    <cellStyle name="Normal 3 9 24 2 2 2 2 7" xfId="32216" xr:uid="{A3E714E0-E5F8-4B15-B46E-273E916BD3E8}"/>
    <cellStyle name="Normal 3 9 24 2 2 2 2 8" xfId="32217" xr:uid="{24BF8E8F-EB16-4E8D-A548-E0C550C12F61}"/>
    <cellStyle name="Normal 3 9 24 2 2 2 2 9" xfId="32218" xr:uid="{26CDC805-3A71-4905-BD53-BB6F95D4DC02}"/>
    <cellStyle name="Normal 3 9 24 2 2 2 3" xfId="32219" xr:uid="{F5B3414C-724A-4DF3-BD07-5568F0C68495}"/>
    <cellStyle name="Normal 3 9 24 2 2 2 3 2" xfId="32220" xr:uid="{A9000599-BB57-4DA1-AD51-8F7D39E9CC3F}"/>
    <cellStyle name="Normal 3 9 24 2 2 2 3 3" xfId="32221" xr:uid="{82BE6570-463C-4A91-967C-449F49B56BC4}"/>
    <cellStyle name="Normal 3 9 24 2 2 2 4" xfId="32222" xr:uid="{A496541F-0F19-46FF-9A4D-66938D389C30}"/>
    <cellStyle name="Normal 3 9 24 2 2 2 4 2" xfId="32223" xr:uid="{7E6C1F6C-65A6-4CB3-BEC6-8F137A9E3084}"/>
    <cellStyle name="Normal 3 9 24 2 2 2 4 3" xfId="32224" xr:uid="{786538B9-E40A-486F-AF20-C0F001348102}"/>
    <cellStyle name="Normal 3 9 24 2 2 2 5" xfId="32225" xr:uid="{D2A45E9C-04BA-444C-8333-235E3D8E1961}"/>
    <cellStyle name="Normal 3 9 24 2 2 2 5 2" xfId="32226" xr:uid="{A070FF45-25A6-4165-9E81-014EB972C684}"/>
    <cellStyle name="Normal 3 9 24 2 2 2 5 3" xfId="32227" xr:uid="{ABEEDBC9-3E08-43C2-83BE-96746C6709C4}"/>
    <cellStyle name="Normal 3 9 24 2 2 2 6" xfId="32228" xr:uid="{520A62D3-9918-4358-9E3E-3FBB9F219942}"/>
    <cellStyle name="Normal 3 9 24 2 2 2 6 2" xfId="32229" xr:uid="{FB348529-06FF-424E-9380-4B0E4E69ABAE}"/>
    <cellStyle name="Normal 3 9 24 2 2 2 6 3" xfId="32230" xr:uid="{44A43314-1241-4903-B9AD-95A9602F46F6}"/>
    <cellStyle name="Normal 3 9 24 2 2 2 7" xfId="32231" xr:uid="{9F7BD3C1-C6E6-4986-9C86-F4A75AEE4C58}"/>
    <cellStyle name="Normal 3 9 24 2 2 2 7 2" xfId="32232" xr:uid="{3915D51D-2A71-413F-A11D-7011BBEB1A1E}"/>
    <cellStyle name="Normal 3 9 24 2 2 2 7 3" xfId="32233" xr:uid="{DE08926D-94A5-4DA5-AFEF-29FBBC0C1C54}"/>
    <cellStyle name="Normal 3 9 24 2 2 2 8" xfId="32234" xr:uid="{A3A8975C-FCD7-44E8-BE67-CCCADC6F3093}"/>
    <cellStyle name="Normal 3 9 24 2 2 2 8 2" xfId="32235" xr:uid="{28CB1AE4-794C-4781-B414-4946CA63721F}"/>
    <cellStyle name="Normal 3 9 24 2 2 2 8 2 2" xfId="32236" xr:uid="{D48F18DC-1845-4939-90DB-2A834E736E39}"/>
    <cellStyle name="Normal 3 9 24 2 2 2 8 2 2 2" xfId="32237" xr:uid="{F1CE8E12-05AA-4017-8B67-B557A1DF2C34}"/>
    <cellStyle name="Normal 3 9 24 2 2 2 8 2 3" xfId="32238" xr:uid="{BC9FB7C6-F876-4599-8448-9A051147463C}"/>
    <cellStyle name="Normal 3 9 24 2 2 2 8 2 4" xfId="32239" xr:uid="{3FBF7B69-A84F-4994-A9CB-40E6C28C9284}"/>
    <cellStyle name="Normal 3 9 24 2 2 2 8 2 5" xfId="32240" xr:uid="{AD4FC2AF-3E36-4915-BBAC-8DA4364CDD55}"/>
    <cellStyle name="Normal 3 9 24 2 2 2 8 3" xfId="32241" xr:uid="{DCBAD552-545F-4CB6-BEAE-971C55037BA4}"/>
    <cellStyle name="Normal 3 9 24 2 2 2 8 3 2" xfId="32242" xr:uid="{7536C9A4-6B67-4E9D-8860-448B067AA4CD}"/>
    <cellStyle name="Normal 3 9 24 2 2 2 8 4" xfId="32243" xr:uid="{E734C8B7-30E2-46BB-8C43-75D27194B871}"/>
    <cellStyle name="Normal 3 9 24 2 2 2 8 5" xfId="32244" xr:uid="{1925AFAA-B987-4257-9E8E-781F0F63C1FB}"/>
    <cellStyle name="Normal 3 9 24 2 2 2 9" xfId="32245" xr:uid="{F98F32DB-E4B5-4C66-B3B9-BC147B6CA86B}"/>
    <cellStyle name="Normal 3 9 24 2 2 3" xfId="32246" xr:uid="{94D85F3A-4820-445C-8638-AE7C712B010B}"/>
    <cellStyle name="Normal 3 9 24 2 2 3 2" xfId="32247" xr:uid="{83A25C4D-AA22-4125-BE48-44A588592B0F}"/>
    <cellStyle name="Normal 3 9 24 2 2 3 3" xfId="32248" xr:uid="{EDA1BEEE-098A-4CBE-A001-121B50EC3E99}"/>
    <cellStyle name="Normal 3 9 24 2 2 4" xfId="32249" xr:uid="{2B887B6C-D377-4C33-95F1-A366DA701659}"/>
    <cellStyle name="Normal 3 9 24 2 2 4 2" xfId="32250" xr:uid="{FBD25F9A-F5B1-40B7-AF21-A74BB8409EC7}"/>
    <cellStyle name="Normal 3 9 24 2 2 4 2 2" xfId="32251" xr:uid="{32C54B7C-30DC-4DDF-ACDB-94857D6D786F}"/>
    <cellStyle name="Normal 3 9 24 2 2 4 2 2 2" xfId="32252" xr:uid="{7604602F-3868-473F-B381-C9C840B1E759}"/>
    <cellStyle name="Normal 3 9 24 2 2 4 2 2 2 2" xfId="32253" xr:uid="{C969BF96-7DC6-4C16-A86F-66AC5E84C4D1}"/>
    <cellStyle name="Normal 3 9 24 2 2 4 2 2 2 2 2" xfId="32254" xr:uid="{CE5805DF-F838-4C07-ACDF-E1A168CDFB15}"/>
    <cellStyle name="Normal 3 9 24 2 2 4 2 2 2 3" xfId="32255" xr:uid="{6B498786-741D-4301-8F1E-09BC08268095}"/>
    <cellStyle name="Normal 3 9 24 2 2 4 2 2 2 4" xfId="32256" xr:uid="{F4920782-FFBD-498E-A292-2D3476A8AD48}"/>
    <cellStyle name="Normal 3 9 24 2 2 4 2 2 2 5" xfId="32257" xr:uid="{CC55A63B-3075-4EE5-9F80-12E9554E6391}"/>
    <cellStyle name="Normal 3 9 24 2 2 4 2 2 3" xfId="32258" xr:uid="{51E06C72-E977-4BD2-ACCB-55D9D0FDCA8A}"/>
    <cellStyle name="Normal 3 9 24 2 2 4 2 2 3 2" xfId="32259" xr:uid="{C8F2E506-34AD-47C5-8433-8B0233473110}"/>
    <cellStyle name="Normal 3 9 24 2 2 4 2 2 4" xfId="32260" xr:uid="{E1B6BB14-1FD0-4050-8767-0AADBC7CA687}"/>
    <cellStyle name="Normal 3 9 24 2 2 4 2 2 5" xfId="32261" xr:uid="{78525E99-0A02-469A-80C5-0EA2C49B0037}"/>
    <cellStyle name="Normal 3 9 24 2 2 4 2 3" xfId="32262" xr:uid="{702C3C1D-1C25-4D40-8F1D-9DBB4BB9273D}"/>
    <cellStyle name="Normal 3 9 24 2 2 4 2 4" xfId="32263" xr:uid="{7CD7A9DA-46E4-468B-971E-41F41BE95CFC}"/>
    <cellStyle name="Normal 3 9 24 2 2 4 2 5" xfId="32264" xr:uid="{675FA0A3-793B-47B7-B91A-4AEE9C2C4EB7}"/>
    <cellStyle name="Normal 3 9 24 2 2 4 2 6" xfId="32265" xr:uid="{F33AD314-EC76-4E06-8758-2BEC3B4DFFFE}"/>
    <cellStyle name="Normal 3 9 24 2 2 4 2 6 2" xfId="32266" xr:uid="{3E837F03-8287-4980-A51C-C6B99D614424}"/>
    <cellStyle name="Normal 3 9 24 2 2 4 2 7" xfId="32267" xr:uid="{193CDE20-A5CB-44AF-B750-E95439530E70}"/>
    <cellStyle name="Normal 3 9 24 2 2 4 2 8" xfId="32268" xr:uid="{5EFD4382-F60B-43C1-B6B6-E58E7BC08F45}"/>
    <cellStyle name="Normal 3 9 24 2 2 4 2 9" xfId="32269" xr:uid="{71775D4C-2635-4BD4-9A94-141E8C589CEB}"/>
    <cellStyle name="Normal 3 9 24 2 2 4 3" xfId="32270" xr:uid="{CF7B78A9-5947-4E6F-B246-E208BF089C6F}"/>
    <cellStyle name="Normal 3 9 24 2 2 4 3 2" xfId="32271" xr:uid="{CC8A45E0-4FB0-45A3-9850-066C85B05CB9}"/>
    <cellStyle name="Normal 3 9 24 2 2 4 3 2 2" xfId="32272" xr:uid="{484CDD7B-ED13-461F-BE8C-E30017231A83}"/>
    <cellStyle name="Normal 3 9 24 2 2 4 3 2 2 2" xfId="32273" xr:uid="{E7B11CDD-D952-4F8A-ADFB-715478734875}"/>
    <cellStyle name="Normal 3 9 24 2 2 4 3 2 3" xfId="32274" xr:uid="{8B80A12F-3893-4E1B-AB83-826EC7F7D4C4}"/>
    <cellStyle name="Normal 3 9 24 2 2 4 3 2 4" xfId="32275" xr:uid="{4AAA8FB9-311A-439F-AE91-7BB33CB65BB5}"/>
    <cellStyle name="Normal 3 9 24 2 2 4 3 2 5" xfId="32276" xr:uid="{0964199D-9158-487B-8026-DFABF44E6EA8}"/>
    <cellStyle name="Normal 3 9 24 2 2 4 3 3" xfId="32277" xr:uid="{E23BCF3C-C195-4374-9A7F-2A6CE92040E1}"/>
    <cellStyle name="Normal 3 9 24 2 2 4 3 3 2" xfId="32278" xr:uid="{757B1B80-933B-4FD2-AF7F-0B50D59B7570}"/>
    <cellStyle name="Normal 3 9 24 2 2 4 3 4" xfId="32279" xr:uid="{B61B879D-C934-4F0D-BFBE-F3BA5D0FBD66}"/>
    <cellStyle name="Normal 3 9 24 2 2 4 3 5" xfId="32280" xr:uid="{3A894F31-D472-4F89-84F7-0BE252CB8936}"/>
    <cellStyle name="Normal 3 9 24 2 2 4 4" xfId="32281" xr:uid="{015943EF-3130-4DAC-B5BA-5E62E5950F81}"/>
    <cellStyle name="Normal 3 9 24 2 2 4 5" xfId="32282" xr:uid="{51175014-6BA5-45B0-9295-FBF71233FEA3}"/>
    <cellStyle name="Normal 3 9 24 2 2 4 6" xfId="32283" xr:uid="{87837C07-1AA3-498B-9CE7-4E8AD7C64433}"/>
    <cellStyle name="Normal 3 9 24 2 2 4 6 2" xfId="32284" xr:uid="{5FCE453D-D259-400B-AF37-51AE32F6EC3D}"/>
    <cellStyle name="Normal 3 9 24 2 2 4 7" xfId="32285" xr:uid="{DD799EE3-3605-4174-B7C1-A9C5F08FBE1F}"/>
    <cellStyle name="Normal 3 9 24 2 2 4 8" xfId="32286" xr:uid="{B34BF08C-A447-4F10-BB0A-A0633DD2A7C1}"/>
    <cellStyle name="Normal 3 9 24 2 2 4 9" xfId="32287" xr:uid="{D72ED51F-E137-4F54-A6DF-D21A03A75D6F}"/>
    <cellStyle name="Normal 3 9 24 2 2 5" xfId="32288" xr:uid="{C453E660-3018-4BE3-A4A1-3CEF01841CE7}"/>
    <cellStyle name="Normal 3 9 24 2 2 6" xfId="32289" xr:uid="{ED1D7887-3A94-467A-BBBC-8BB8B3B07F3B}"/>
    <cellStyle name="Normal 3 9 24 2 2 7" xfId="32290" xr:uid="{189B9627-D427-4188-A2AA-35F8BC4698CD}"/>
    <cellStyle name="Normal 3 9 24 2 2 8" xfId="32291" xr:uid="{8FB763EF-4D79-43C1-8E5D-1F5CAD05911B}"/>
    <cellStyle name="Normal 3 9 24 2 2 9" xfId="32292" xr:uid="{3F0A7431-6AE3-40F6-8701-A647D2F45237}"/>
    <cellStyle name="Normal 3 9 24 2 2 9 2" xfId="32293" xr:uid="{65460818-E274-4196-9BC4-20E230EBFB21}"/>
    <cellStyle name="Normal 3 9 24 2 2 9 2 2" xfId="32294" xr:uid="{4F66E81C-A403-4A25-9080-FF9242742BFC}"/>
    <cellStyle name="Normal 3 9 24 2 2 9 2 2 2" xfId="32295" xr:uid="{DEF48CE0-7B09-46B0-991F-C7B400AAE97D}"/>
    <cellStyle name="Normal 3 9 24 2 2 9 2 3" xfId="32296" xr:uid="{576AED6F-3D42-4377-8421-5A392ABEB7A6}"/>
    <cellStyle name="Normal 3 9 24 2 2 9 2 4" xfId="32297" xr:uid="{780F0356-AE12-41F1-9B52-9319AC417FFF}"/>
    <cellStyle name="Normal 3 9 24 2 2 9 2 5" xfId="32298" xr:uid="{15F87CE9-3140-4AEA-A17E-DC9BF7BA170F}"/>
    <cellStyle name="Normal 3 9 24 2 2 9 3" xfId="32299" xr:uid="{F3D5F179-E58D-4A6F-A16B-C7C13647E27F}"/>
    <cellStyle name="Normal 3 9 24 2 2 9 3 2" xfId="32300" xr:uid="{45128989-8B39-4ADC-AEF8-397FA0869CD8}"/>
    <cellStyle name="Normal 3 9 24 2 2 9 4" xfId="32301" xr:uid="{B83DFAF9-0A70-456F-9C1E-7BCA79D01581}"/>
    <cellStyle name="Normal 3 9 24 2 2 9 5" xfId="32302" xr:uid="{5810EB81-ED41-4063-8F83-CE2B1F847E6B}"/>
    <cellStyle name="Normal 3 9 24 2 3" xfId="32303" xr:uid="{5E49398E-85B8-4A15-9D97-B79B58E3914F}"/>
    <cellStyle name="Normal 3 9 24 2 3 10" xfId="32304" xr:uid="{7A7425AF-B9E6-4596-80E3-46FCA52AFBFC}"/>
    <cellStyle name="Normal 3 9 24 2 3 11" xfId="32305" xr:uid="{656BD481-691A-4028-9BC0-EBCEBB627391}"/>
    <cellStyle name="Normal 3 9 24 2 3 12" xfId="32306" xr:uid="{0FE6DC23-F1A2-493A-A078-4BB3098093DE}"/>
    <cellStyle name="Normal 3 9 24 2 3 12 2" xfId="32307" xr:uid="{5A87482D-140E-42DF-BB4B-FD4F0C46B6B7}"/>
    <cellStyle name="Normal 3 9 24 2 3 13" xfId="32308" xr:uid="{816817FF-B384-43D4-BE29-367652EF25B3}"/>
    <cellStyle name="Normal 3 9 24 2 3 14" xfId="32309" xr:uid="{DD48DDD7-B500-4DCE-8484-D570C7A8D202}"/>
    <cellStyle name="Normal 3 9 24 2 3 15" xfId="32310" xr:uid="{47A0CD59-4F6C-457E-B6A1-945FAD010282}"/>
    <cellStyle name="Normal 3 9 24 2 3 2" xfId="32311" xr:uid="{BB63F2F7-66FC-48B7-AAB0-12C71ECE44B3}"/>
    <cellStyle name="Normal 3 9 24 2 3 2 2" xfId="32312" xr:uid="{B9E34AB3-D999-4713-8071-F79490E848EE}"/>
    <cellStyle name="Normal 3 9 24 2 3 2 2 2" xfId="32313" xr:uid="{6BB27F72-722A-4CA3-9008-A76E33C2F06A}"/>
    <cellStyle name="Normal 3 9 24 2 3 2 2 2 2" xfId="32314" xr:uid="{1848AED6-9AF4-4FC7-8826-D028760FFE08}"/>
    <cellStyle name="Normal 3 9 24 2 3 2 2 2 2 2" xfId="32315" xr:uid="{DDC8A45B-C211-44DB-9E35-905E58DDF597}"/>
    <cellStyle name="Normal 3 9 24 2 3 2 2 2 2 2 2" xfId="32316" xr:uid="{B7E74902-725C-4B48-A06B-C390739B0E30}"/>
    <cellStyle name="Normal 3 9 24 2 3 2 2 2 2 3" xfId="32317" xr:uid="{05255EC5-2351-4CA7-96AD-764C74FB8AF4}"/>
    <cellStyle name="Normal 3 9 24 2 3 2 2 2 2 4" xfId="32318" xr:uid="{F1E36F05-037F-4145-8DE8-21D64C43A6F9}"/>
    <cellStyle name="Normal 3 9 24 2 3 2 2 2 2 5" xfId="32319" xr:uid="{75FAC7C0-C29E-44A8-B10C-B6C77F8F9C45}"/>
    <cellStyle name="Normal 3 9 24 2 3 2 2 2 3" xfId="32320" xr:uid="{A193CAED-CD44-4C52-8398-E825ECAA54EF}"/>
    <cellStyle name="Normal 3 9 24 2 3 2 2 2 3 2" xfId="32321" xr:uid="{64B4F867-AE49-42C5-AD7F-7C726D640FC1}"/>
    <cellStyle name="Normal 3 9 24 2 3 2 2 2 4" xfId="32322" xr:uid="{2D0C8FA0-78A9-4BA1-B3A3-5E3944CB9F15}"/>
    <cellStyle name="Normal 3 9 24 2 3 2 2 2 5" xfId="32323" xr:uid="{AF9B83A1-4DE3-4C22-BC11-F5338EE702CE}"/>
    <cellStyle name="Normal 3 9 24 2 3 2 2 3" xfId="32324" xr:uid="{A3034B34-3C6B-48F2-9D8C-447CF1500E79}"/>
    <cellStyle name="Normal 3 9 24 2 3 2 2 4" xfId="32325" xr:uid="{133E5351-F670-45F3-BA30-8F8FB6B6DA40}"/>
    <cellStyle name="Normal 3 9 24 2 3 2 2 5" xfId="32326" xr:uid="{0CB394EB-BC08-490A-90A5-66E27A4442FB}"/>
    <cellStyle name="Normal 3 9 24 2 3 2 2 6" xfId="32327" xr:uid="{AA0A8051-1BEA-4FF6-9EE9-40CFF5AC22FA}"/>
    <cellStyle name="Normal 3 9 24 2 3 2 2 6 2" xfId="32328" xr:uid="{059837D4-4DD7-42D6-9039-1F178E398ACB}"/>
    <cellStyle name="Normal 3 9 24 2 3 2 2 7" xfId="32329" xr:uid="{C2D25493-D549-426D-B118-AED1D0ECBC0F}"/>
    <cellStyle name="Normal 3 9 24 2 3 2 2 8" xfId="32330" xr:uid="{937A2505-4A57-4637-BEE7-D4DE2940B02A}"/>
    <cellStyle name="Normal 3 9 24 2 3 2 2 9" xfId="32331" xr:uid="{888F3B17-0AC5-4F13-892E-B30FC6B4A42F}"/>
    <cellStyle name="Normal 3 9 24 2 3 2 3" xfId="32332" xr:uid="{AAF7D363-97FA-456A-B5C6-9420608A81D4}"/>
    <cellStyle name="Normal 3 9 24 2 3 2 3 2" xfId="32333" xr:uid="{47CB11DD-A289-4EEA-B8D9-4B63B0E9A696}"/>
    <cellStyle name="Normal 3 9 24 2 3 2 3 2 2" xfId="32334" xr:uid="{8B5D6245-1F1E-4F5C-BEF2-0BD26448C1FC}"/>
    <cellStyle name="Normal 3 9 24 2 3 2 3 2 2 2" xfId="32335" xr:uid="{A3405343-9394-43B0-B7A8-808DADFB6B91}"/>
    <cellStyle name="Normal 3 9 24 2 3 2 3 2 3" xfId="32336" xr:uid="{70CE4345-AF37-4230-ADE8-E1420685CC6E}"/>
    <cellStyle name="Normal 3 9 24 2 3 2 3 2 4" xfId="32337" xr:uid="{63227C6F-0D6F-441B-9700-5F4C929B0322}"/>
    <cellStyle name="Normal 3 9 24 2 3 2 3 2 5" xfId="32338" xr:uid="{F08755CA-23BB-403A-A16C-16213AF23CCF}"/>
    <cellStyle name="Normal 3 9 24 2 3 2 3 3" xfId="32339" xr:uid="{C39B9E55-922A-4CB1-AFAE-63A39637E32C}"/>
    <cellStyle name="Normal 3 9 24 2 3 2 3 3 2" xfId="32340" xr:uid="{61739DD9-2F4E-4746-AF9D-1595F7A2F2DB}"/>
    <cellStyle name="Normal 3 9 24 2 3 2 3 4" xfId="32341" xr:uid="{4D421357-D010-499E-ACDF-D07A51B3F85F}"/>
    <cellStyle name="Normal 3 9 24 2 3 2 3 5" xfId="32342" xr:uid="{D29AAF5B-B848-4D54-AF09-6158212451FA}"/>
    <cellStyle name="Normal 3 9 24 2 3 2 4" xfId="32343" xr:uid="{147EE4F1-859D-4886-A31A-4FA3429104C7}"/>
    <cellStyle name="Normal 3 9 24 2 3 2 5" xfId="32344" xr:uid="{C962FF26-779C-423E-AD02-CCD25D67BD70}"/>
    <cellStyle name="Normal 3 9 24 2 3 2 6" xfId="32345" xr:uid="{4F53A1EF-C90C-4CCC-A416-3359A8371206}"/>
    <cellStyle name="Normal 3 9 24 2 3 2 6 2" xfId="32346" xr:uid="{DDE8D2D9-D941-4ED1-9A7F-18E749158EBF}"/>
    <cellStyle name="Normal 3 9 24 2 3 2 7" xfId="32347" xr:uid="{1DB6E3C9-0C32-4B3A-9160-99CAFB61D935}"/>
    <cellStyle name="Normal 3 9 24 2 3 2 8" xfId="32348" xr:uid="{12942E2C-2A0F-4111-B535-8E222CE92833}"/>
    <cellStyle name="Normal 3 9 24 2 3 2 9" xfId="32349" xr:uid="{84C88D96-DE60-47A9-B9DA-1D7F5335D64A}"/>
    <cellStyle name="Normal 3 9 24 2 3 3" xfId="32350" xr:uid="{DF298BC8-AE8F-426F-B959-734E51E810AA}"/>
    <cellStyle name="Normal 3 9 24 2 3 4" xfId="32351" xr:uid="{A3933A06-7E2B-4D00-8304-CE296091B2AF}"/>
    <cellStyle name="Normal 3 9 24 2 3 5" xfId="32352" xr:uid="{729CB111-433C-4CB6-B74E-187EF0FE037E}"/>
    <cellStyle name="Normal 3 9 24 2 3 6" xfId="32353" xr:uid="{5F7AEB03-E12B-47D4-AA9F-CD209388AFCE}"/>
    <cellStyle name="Normal 3 9 24 2 3 7" xfId="32354" xr:uid="{16DCC8CB-F99E-4ED7-A79A-3116160D7914}"/>
    <cellStyle name="Normal 3 9 24 2 3 8" xfId="32355" xr:uid="{5543E798-E9D1-4299-80F4-0A87F6E3031D}"/>
    <cellStyle name="Normal 3 9 24 2 3 8 2" xfId="32356" xr:uid="{76BEE2BB-2D5C-4DBB-9C63-64CB98B5EFFB}"/>
    <cellStyle name="Normal 3 9 24 2 3 8 2 2" xfId="32357" xr:uid="{8DC419F7-F894-42CE-89C8-861D0821917F}"/>
    <cellStyle name="Normal 3 9 24 2 3 8 2 2 2" xfId="32358" xr:uid="{2C0A8B00-992C-4570-B533-9A5E8E032925}"/>
    <cellStyle name="Normal 3 9 24 2 3 8 2 3" xfId="32359" xr:uid="{0EC2F828-9030-471D-A686-72AD01601EA3}"/>
    <cellStyle name="Normal 3 9 24 2 3 8 2 4" xfId="32360" xr:uid="{1557CEFF-5184-441B-9082-F1E1F96321ED}"/>
    <cellStyle name="Normal 3 9 24 2 3 8 2 5" xfId="32361" xr:uid="{766A107C-B036-4293-A348-796DD24DF7A6}"/>
    <cellStyle name="Normal 3 9 24 2 3 8 3" xfId="32362" xr:uid="{C4B4138E-E7D3-42C7-A806-A0D6E3514364}"/>
    <cellStyle name="Normal 3 9 24 2 3 8 3 2" xfId="32363" xr:uid="{067C00F6-4878-4107-BFCA-90CA5CD766EA}"/>
    <cellStyle name="Normal 3 9 24 2 3 8 4" xfId="32364" xr:uid="{4DA6E935-8115-44C8-A9CB-7F4CEE8109DF}"/>
    <cellStyle name="Normal 3 9 24 2 3 8 5" xfId="32365" xr:uid="{EE47AE88-B04E-4397-BE25-4E8822B7F47A}"/>
    <cellStyle name="Normal 3 9 24 2 3 9" xfId="32366" xr:uid="{D9F237C5-4BC5-414D-8248-CD4548D8B2E2}"/>
    <cellStyle name="Normal 3 9 24 2 4" xfId="32367" xr:uid="{330C2F87-D2CE-44D2-A88F-87F58B9E5485}"/>
    <cellStyle name="Normal 3 9 24 2 4 2" xfId="32368" xr:uid="{7EAEC911-8BAE-48D7-A258-C8E859857DE9}"/>
    <cellStyle name="Normal 3 9 24 2 4 2 2" xfId="32369" xr:uid="{8A3F96E6-0E3F-4424-92C3-27C7F8BAA4C8}"/>
    <cellStyle name="Normal 3 9 24 2 4 2 2 2" xfId="32370" xr:uid="{EE3547F1-3033-4669-BA1F-872B045A3686}"/>
    <cellStyle name="Normal 3 9 24 2 4 2 2 2 2" xfId="32371" xr:uid="{56FCBEB3-B23A-4630-BCA8-AEBF2FCB4BC1}"/>
    <cellStyle name="Normal 3 9 24 2 4 2 2 2 2 2" xfId="32372" xr:uid="{D97B2FF7-CB9F-4888-A6CA-BA5628B92D77}"/>
    <cellStyle name="Normal 3 9 24 2 4 2 2 2 3" xfId="32373" xr:uid="{64D873ED-BD4A-420F-8F45-1E5A1E901A52}"/>
    <cellStyle name="Normal 3 9 24 2 4 2 2 2 4" xfId="32374" xr:uid="{485B18B3-648C-4390-ACD0-58D80746A4E4}"/>
    <cellStyle name="Normal 3 9 24 2 4 2 2 2 5" xfId="32375" xr:uid="{063A0B2C-FB75-4AEA-90F6-A5380E316917}"/>
    <cellStyle name="Normal 3 9 24 2 4 2 2 3" xfId="32376" xr:uid="{E66708D3-CC5C-495E-8C0C-9E78D1B1D3B0}"/>
    <cellStyle name="Normal 3 9 24 2 4 2 2 3 2" xfId="32377" xr:uid="{4F7E1195-D614-4019-BC2B-0451B973737E}"/>
    <cellStyle name="Normal 3 9 24 2 4 2 2 4" xfId="32378" xr:uid="{A15B68C9-CA54-44A1-B234-3AC4E7479475}"/>
    <cellStyle name="Normal 3 9 24 2 4 2 2 5" xfId="32379" xr:uid="{13CF2C25-8805-406D-BA6A-14404E02B0BC}"/>
    <cellStyle name="Normal 3 9 24 2 4 2 3" xfId="32380" xr:uid="{9B8A9C91-D4C4-4FF0-8048-D117429397CE}"/>
    <cellStyle name="Normal 3 9 24 2 4 2 4" xfId="32381" xr:uid="{1ED93983-78B9-4C90-85BC-A5543BBA896F}"/>
    <cellStyle name="Normal 3 9 24 2 4 2 5" xfId="32382" xr:uid="{605309AB-8223-42EB-8305-4C18B4E90A87}"/>
    <cellStyle name="Normal 3 9 24 2 4 2 6" xfId="32383" xr:uid="{5BA9E8C8-C2FE-4689-969E-346BF561C3C5}"/>
    <cellStyle name="Normal 3 9 24 2 4 2 6 2" xfId="32384" xr:uid="{1EE1C6F3-DC59-4CC0-8BA3-73BA5842D10D}"/>
    <cellStyle name="Normal 3 9 24 2 4 2 7" xfId="32385" xr:uid="{85583921-C2B1-4BC1-94C3-C1EDC4F934ED}"/>
    <cellStyle name="Normal 3 9 24 2 4 2 8" xfId="32386" xr:uid="{F720A1F2-DCEC-4BEE-A0EB-18E3E37052B9}"/>
    <cellStyle name="Normal 3 9 24 2 4 2 9" xfId="32387" xr:uid="{D197B384-1811-47F2-8208-29601193A06C}"/>
    <cellStyle name="Normal 3 9 24 2 4 3" xfId="32388" xr:uid="{4E1679E8-10F7-401E-B17E-E5DD04E786BC}"/>
    <cellStyle name="Normal 3 9 24 2 4 3 2" xfId="32389" xr:uid="{97049D31-D824-45B1-994D-79F90AA33A96}"/>
    <cellStyle name="Normal 3 9 24 2 4 3 2 2" xfId="32390" xr:uid="{1A7B6AA7-5954-4939-9253-C0A414AE0F17}"/>
    <cellStyle name="Normal 3 9 24 2 4 3 2 2 2" xfId="32391" xr:uid="{10663273-45D2-4BA1-B2E8-843D719FFA9B}"/>
    <cellStyle name="Normal 3 9 24 2 4 3 2 3" xfId="32392" xr:uid="{4765D1B7-9CD0-4E5B-8459-6D8FA30A2EEA}"/>
    <cellStyle name="Normal 3 9 24 2 4 3 2 4" xfId="32393" xr:uid="{2746F1D2-3DC8-4F05-8A22-E6BF5491C340}"/>
    <cellStyle name="Normal 3 9 24 2 4 3 2 5" xfId="32394" xr:uid="{89190100-17B8-405B-B0EB-EA76DC679F24}"/>
    <cellStyle name="Normal 3 9 24 2 4 3 3" xfId="32395" xr:uid="{63ABC60A-26F1-4DA7-A6C7-543BA6D77984}"/>
    <cellStyle name="Normal 3 9 24 2 4 3 3 2" xfId="32396" xr:uid="{1F9EA9EE-C18F-4CE1-8C0A-E526921EC466}"/>
    <cellStyle name="Normal 3 9 24 2 4 3 4" xfId="32397" xr:uid="{7E47FCAA-41AF-48C0-9531-73D809E13556}"/>
    <cellStyle name="Normal 3 9 24 2 4 3 5" xfId="32398" xr:uid="{F811C324-F9E2-45DE-9019-A22B579A3B2B}"/>
    <cellStyle name="Normal 3 9 24 2 4 4" xfId="32399" xr:uid="{EC014F83-0E96-44FB-8F5F-45E384A41D33}"/>
    <cellStyle name="Normal 3 9 24 2 4 5" xfId="32400" xr:uid="{430EB305-0EBF-4C0C-8878-422A65FE483E}"/>
    <cellStyle name="Normal 3 9 24 2 4 6" xfId="32401" xr:uid="{6145D6BF-43D0-43FF-946F-CEB74FC37505}"/>
    <cellStyle name="Normal 3 9 24 2 4 6 2" xfId="32402" xr:uid="{4DAA0F57-1E06-4AB8-BEB5-512815F779F1}"/>
    <cellStyle name="Normal 3 9 24 2 4 7" xfId="32403" xr:uid="{E3D009B9-95CB-4A41-88D6-FE2320747CA4}"/>
    <cellStyle name="Normal 3 9 24 2 4 8" xfId="32404" xr:uid="{413A51FA-7924-42A9-8EE7-C59A10D59D6F}"/>
    <cellStyle name="Normal 3 9 24 2 4 9" xfId="32405" xr:uid="{E75B28A7-D319-40D7-AE2D-D577C61AF061}"/>
    <cellStyle name="Normal 3 9 24 2 5" xfId="32406" xr:uid="{6C8410DA-01CC-49C1-A499-9F551EE8AD7C}"/>
    <cellStyle name="Normal 3 9 24 2 5 2" xfId="32407" xr:uid="{5DA37392-5BAD-4982-AA04-870D95F2F8C7}"/>
    <cellStyle name="Normal 3 9 24 2 5 3" xfId="32408" xr:uid="{CAA1336D-D0EE-4EE4-BE8E-3BE6E74086A6}"/>
    <cellStyle name="Normal 3 9 24 2 6" xfId="32409" xr:uid="{3F0E2273-49F7-4DB0-8233-C81340EBC020}"/>
    <cellStyle name="Normal 3 9 24 2 6 2" xfId="32410" xr:uid="{03BEE036-1E4F-42CF-8225-A72CC7AB8E81}"/>
    <cellStyle name="Normal 3 9 24 2 6 3" xfId="32411" xr:uid="{1DF86504-633D-4136-97DF-772C9FE3AC17}"/>
    <cellStyle name="Normal 3 9 24 2 7" xfId="32412" xr:uid="{441A6291-C988-4A6F-B4AE-4C688587A7B3}"/>
    <cellStyle name="Normal 3 9 24 2 7 2" xfId="32413" xr:uid="{FD16BD82-EFF4-4B06-AB0B-DF21D67D2986}"/>
    <cellStyle name="Normal 3 9 24 2 7 3" xfId="32414" xr:uid="{E8571526-0401-40D5-ACC2-A84AA5554555}"/>
    <cellStyle name="Normal 3 9 24 2 8" xfId="32415" xr:uid="{00C1D7FE-4DDA-43F9-B142-7DA8E07DE390}"/>
    <cellStyle name="Normal 3 9 24 2 8 2" xfId="32416" xr:uid="{D98BB0BD-0B0C-40B0-AA8D-61A2E09E89FD}"/>
    <cellStyle name="Normal 3 9 24 2 8 3" xfId="32417" xr:uid="{421E5199-93CA-4FB7-978D-C5A5EF124DB2}"/>
    <cellStyle name="Normal 3 9 24 2 9" xfId="32418" xr:uid="{5B4D06FD-0C37-4FFB-A66B-CDEF49479CE2}"/>
    <cellStyle name="Normal 3 9 24 2 9 2" xfId="32419" xr:uid="{21930ECF-446F-4745-8977-A0C941F1A685}"/>
    <cellStyle name="Normal 3 9 24 2 9 2 2" xfId="32420" xr:uid="{0005BF74-A739-4071-A98E-161D01B93149}"/>
    <cellStyle name="Normal 3 9 24 2 9 2 2 2" xfId="32421" xr:uid="{2529E8CF-A215-41D2-BF85-3B9773948AEB}"/>
    <cellStyle name="Normal 3 9 24 2 9 2 3" xfId="32422" xr:uid="{1E4ADEA7-0A5A-49CA-8C5E-D90877478E34}"/>
    <cellStyle name="Normal 3 9 24 2 9 2 4" xfId="32423" xr:uid="{53EBD529-B61E-4848-8A5D-5539A0F09F27}"/>
    <cellStyle name="Normal 3 9 24 2 9 2 5" xfId="32424" xr:uid="{AEC4C234-138F-4E07-BB6E-F8A697BA7E89}"/>
    <cellStyle name="Normal 3 9 24 2 9 3" xfId="32425" xr:uid="{20A1EA4A-D31C-4842-9D2C-CB2A229240C4}"/>
    <cellStyle name="Normal 3 9 24 2 9 3 2" xfId="32426" xr:uid="{8C4BC28A-1FB6-4342-8DEE-624130AE806F}"/>
    <cellStyle name="Normal 3 9 24 2 9 4" xfId="32427" xr:uid="{1B621547-C72D-464E-9724-3DDC73F30A6E}"/>
    <cellStyle name="Normal 3 9 24 2 9 5" xfId="32428" xr:uid="{57FCE1FD-F221-4641-B3CD-CBC6FDAC324C}"/>
    <cellStyle name="Normal 3 9 24 3" xfId="32429" xr:uid="{8E5B2D3C-B846-464C-B024-9D7C13EC0993}"/>
    <cellStyle name="Normal 3 9 24 3 2" xfId="32430" xr:uid="{C005F73D-D562-406A-A564-4429DCDB951D}"/>
    <cellStyle name="Normal 3 9 24 3 3" xfId="32431" xr:uid="{F46A9ED2-BF8D-4F50-A1D0-B7C01006ED76}"/>
    <cellStyle name="Normal 3 9 24 4" xfId="32432" xr:uid="{B9D363D9-370C-4091-9A41-181743D2CBAF}"/>
    <cellStyle name="Normal 3 9 24 4 10" xfId="32433" xr:uid="{7EF0BAE8-428B-41FF-B455-479D778B9433}"/>
    <cellStyle name="Normal 3 9 24 4 11" xfId="32434" xr:uid="{9FCA63D2-B21D-4296-81AD-4AE00990D22E}"/>
    <cellStyle name="Normal 3 9 24 4 12" xfId="32435" xr:uid="{49B65165-B221-4A82-AD83-F7CF4F868CD8}"/>
    <cellStyle name="Normal 3 9 24 4 12 2" xfId="32436" xr:uid="{FBCC1425-4B05-40E0-B5F2-FEDD45926917}"/>
    <cellStyle name="Normal 3 9 24 4 13" xfId="32437" xr:uid="{1A218D38-C45C-453E-9A12-43F2497149E4}"/>
    <cellStyle name="Normal 3 9 24 4 14" xfId="32438" xr:uid="{F0AB1109-DCA1-41E6-9860-19F4131553D4}"/>
    <cellStyle name="Normal 3 9 24 4 15" xfId="32439" xr:uid="{B9809FE2-2296-4A19-94A8-01A3DA677194}"/>
    <cellStyle name="Normal 3 9 24 4 2" xfId="32440" xr:uid="{54927CFE-D050-41EC-ACA8-8569032CDD04}"/>
    <cellStyle name="Normal 3 9 24 4 2 2" xfId="32441" xr:uid="{35858E47-3AFE-470D-9D8C-AFF3B1C058A0}"/>
    <cellStyle name="Normal 3 9 24 4 2 2 2" xfId="32442" xr:uid="{118A29C0-1304-45B7-B930-1075C613DA88}"/>
    <cellStyle name="Normal 3 9 24 4 2 2 2 2" xfId="32443" xr:uid="{79EF26C2-5238-4287-9DF1-26CDBC8EDDC5}"/>
    <cellStyle name="Normal 3 9 24 4 2 2 2 2 2" xfId="32444" xr:uid="{D31EBFA0-9DEC-4E9F-84A5-7F7490520335}"/>
    <cellStyle name="Normal 3 9 24 4 2 2 2 2 2 2" xfId="32445" xr:uid="{0B36BCD9-D2A8-453F-A3C8-4149E5DA78C1}"/>
    <cellStyle name="Normal 3 9 24 4 2 2 2 2 3" xfId="32446" xr:uid="{19902F24-9214-4526-9DC4-C83ABAACDE0F}"/>
    <cellStyle name="Normal 3 9 24 4 2 2 2 2 4" xfId="32447" xr:uid="{2D97B062-4502-4E2A-B5D0-55C7FB568DA2}"/>
    <cellStyle name="Normal 3 9 24 4 2 2 2 2 5" xfId="32448" xr:uid="{31B2A550-1093-439A-B685-E5528E7948A8}"/>
    <cellStyle name="Normal 3 9 24 4 2 2 2 3" xfId="32449" xr:uid="{62C4BB9F-DCD8-4E3E-92FC-F341AA2C4521}"/>
    <cellStyle name="Normal 3 9 24 4 2 2 2 3 2" xfId="32450" xr:uid="{D43CB6CE-8173-4F4F-B419-31C1D4301F59}"/>
    <cellStyle name="Normal 3 9 24 4 2 2 2 4" xfId="32451" xr:uid="{3AE78B2A-EE73-4746-9ADA-E17F704CCA8F}"/>
    <cellStyle name="Normal 3 9 24 4 2 2 2 5" xfId="32452" xr:uid="{1BEE20C5-098D-4E89-96C3-55F4CA892ABB}"/>
    <cellStyle name="Normal 3 9 24 4 2 2 3" xfId="32453" xr:uid="{13555E01-789F-421F-B79E-17B38BEEE02D}"/>
    <cellStyle name="Normal 3 9 24 4 2 2 4" xfId="32454" xr:uid="{65D82521-C1B4-48EB-8327-974AFF0F32A4}"/>
    <cellStyle name="Normal 3 9 24 4 2 2 5" xfId="32455" xr:uid="{62FC5478-4FB3-4A7E-A40A-61DDA159C098}"/>
    <cellStyle name="Normal 3 9 24 4 2 2 6" xfId="32456" xr:uid="{46F76110-49DD-4630-A758-1D1C78BBD2BC}"/>
    <cellStyle name="Normal 3 9 24 4 2 2 6 2" xfId="32457" xr:uid="{C04C61E7-373C-47E2-9FDF-97AF327AF96D}"/>
    <cellStyle name="Normal 3 9 24 4 2 2 7" xfId="32458" xr:uid="{CDC676A8-5B06-4FDE-8374-D043A3A2B54A}"/>
    <cellStyle name="Normal 3 9 24 4 2 2 8" xfId="32459" xr:uid="{112DBDAE-4698-4503-A9CF-1F6806EF947D}"/>
    <cellStyle name="Normal 3 9 24 4 2 2 9" xfId="32460" xr:uid="{FCD9824A-CC9A-469C-BAA7-2B356A33DBD2}"/>
    <cellStyle name="Normal 3 9 24 4 2 3" xfId="32461" xr:uid="{E4FF5B36-57FF-4BA3-8281-77BCCF8D82E8}"/>
    <cellStyle name="Normal 3 9 24 4 2 3 2" xfId="32462" xr:uid="{9825C736-48DF-4604-AD54-F29121D9FC26}"/>
    <cellStyle name="Normal 3 9 24 4 2 3 2 2" xfId="32463" xr:uid="{4A47182E-C0A3-4C28-989B-21DA9F67241B}"/>
    <cellStyle name="Normal 3 9 24 4 2 3 2 2 2" xfId="32464" xr:uid="{8794FCA2-31A8-4FCF-B78D-7A1179CCB46F}"/>
    <cellStyle name="Normal 3 9 24 4 2 3 2 3" xfId="32465" xr:uid="{07C178B8-CD69-4AC4-AE88-355F35083068}"/>
    <cellStyle name="Normal 3 9 24 4 2 3 2 4" xfId="32466" xr:uid="{46C8028D-5D55-487F-BF69-977094ABB3EB}"/>
    <cellStyle name="Normal 3 9 24 4 2 3 2 5" xfId="32467" xr:uid="{73B3AD67-F27E-4F82-ABBE-5C509BC26F30}"/>
    <cellStyle name="Normal 3 9 24 4 2 3 3" xfId="32468" xr:uid="{9F7DD5BA-1772-455E-AA7C-1E8E76A3E9E5}"/>
    <cellStyle name="Normal 3 9 24 4 2 3 3 2" xfId="32469" xr:uid="{0D18D8AB-F109-48C2-9A8C-CE711803FBF5}"/>
    <cellStyle name="Normal 3 9 24 4 2 3 4" xfId="32470" xr:uid="{D8537442-3FD4-430B-AB1D-3FE964618249}"/>
    <cellStyle name="Normal 3 9 24 4 2 3 5" xfId="32471" xr:uid="{1EC253C5-4EC5-47A7-B7D9-32682EBF466E}"/>
    <cellStyle name="Normal 3 9 24 4 2 4" xfId="32472" xr:uid="{13762BED-5C64-46AC-A2C3-830CAE2A19B9}"/>
    <cellStyle name="Normal 3 9 24 4 2 5" xfId="32473" xr:uid="{5D011139-47AA-44E6-AC47-BFE4FDDC4B0E}"/>
    <cellStyle name="Normal 3 9 24 4 2 6" xfId="32474" xr:uid="{D45F1424-CC8E-4499-9A73-B5CEEDE0232F}"/>
    <cellStyle name="Normal 3 9 24 4 2 6 2" xfId="32475" xr:uid="{13A8529A-9A70-470E-88BB-4E6843778C97}"/>
    <cellStyle name="Normal 3 9 24 4 2 7" xfId="32476" xr:uid="{32AE0B4E-C5E4-4D7A-AA07-4405458620CD}"/>
    <cellStyle name="Normal 3 9 24 4 2 8" xfId="32477" xr:uid="{76CA13F0-D96F-4661-97C2-3F481B28B462}"/>
    <cellStyle name="Normal 3 9 24 4 2 9" xfId="32478" xr:uid="{2E1AB100-BA3D-4CE9-B40F-06230AF1A018}"/>
    <cellStyle name="Normal 3 9 24 4 3" xfId="32479" xr:uid="{8420FAA6-DF7E-461A-BA4F-E51330D76960}"/>
    <cellStyle name="Normal 3 9 24 4 3 2" xfId="32480" xr:uid="{22E92B15-15BB-4560-8E52-C5469C7A72B1}"/>
    <cellStyle name="Normal 3 9 24 4 3 3" xfId="32481" xr:uid="{3113D50E-C8EB-464C-A6DD-0B5EED4A6253}"/>
    <cellStyle name="Normal 3 9 24 4 4" xfId="32482" xr:uid="{ADCE515C-1DD1-419A-8D68-2ECA4C541103}"/>
    <cellStyle name="Normal 3 9 24 4 4 2" xfId="32483" xr:uid="{78BA7E52-0DAB-4A18-AA10-51EDD0F574BD}"/>
    <cellStyle name="Normal 3 9 24 4 4 3" xfId="32484" xr:uid="{71AC2F07-223F-4962-8150-6B1407BFB274}"/>
    <cellStyle name="Normal 3 9 24 4 5" xfId="32485" xr:uid="{7362CEA0-0AB5-438F-9624-D145BE6CF5A4}"/>
    <cellStyle name="Normal 3 9 24 4 5 2" xfId="32486" xr:uid="{C8AAED0E-459D-4BE2-9C09-1DADD24E871C}"/>
    <cellStyle name="Normal 3 9 24 4 5 3" xfId="32487" xr:uid="{1021D08C-1000-4AE7-9846-59D5B1F2970D}"/>
    <cellStyle name="Normal 3 9 24 4 6" xfId="32488" xr:uid="{DF9C0838-E5B8-43C0-9A96-742D474D7A7B}"/>
    <cellStyle name="Normal 3 9 24 4 6 2" xfId="32489" xr:uid="{C843C5AF-7072-4C2B-9AB4-2C58FE8AE188}"/>
    <cellStyle name="Normal 3 9 24 4 6 3" xfId="32490" xr:uid="{758C4E27-2124-45BA-BBED-E3AAF67CC9FA}"/>
    <cellStyle name="Normal 3 9 24 4 7" xfId="32491" xr:uid="{8342EE52-B5FF-4274-B7C8-78C3C6550078}"/>
    <cellStyle name="Normal 3 9 24 4 7 2" xfId="32492" xr:uid="{B2FED677-942D-4D1A-9A0B-9167449D3CA6}"/>
    <cellStyle name="Normal 3 9 24 4 7 3" xfId="32493" xr:uid="{AAC95A58-E85B-4A54-9BDB-A8216A654D15}"/>
    <cellStyle name="Normal 3 9 24 4 8" xfId="32494" xr:uid="{E42124BC-C67C-464E-ADEE-8BE952563AC0}"/>
    <cellStyle name="Normal 3 9 24 4 8 2" xfId="32495" xr:uid="{FC318B96-2447-47CC-A015-84135438391D}"/>
    <cellStyle name="Normal 3 9 24 4 8 2 2" xfId="32496" xr:uid="{0AE51DF5-A2D6-4104-A40B-6C6266ADFF45}"/>
    <cellStyle name="Normal 3 9 24 4 8 2 2 2" xfId="32497" xr:uid="{3FA276D4-6EA5-4459-8210-D92DA32DFB2E}"/>
    <cellStyle name="Normal 3 9 24 4 8 2 3" xfId="32498" xr:uid="{C3961B7F-B648-4859-B7D3-3BB575E55081}"/>
    <cellStyle name="Normal 3 9 24 4 8 2 4" xfId="32499" xr:uid="{2374FED7-F8DC-43FF-B3A6-66CBE4B484D8}"/>
    <cellStyle name="Normal 3 9 24 4 8 2 5" xfId="32500" xr:uid="{8675B647-46B5-4F8B-AE3D-F9D9E2815CF2}"/>
    <cellStyle name="Normal 3 9 24 4 8 3" xfId="32501" xr:uid="{6D8BE5D6-AE77-43D4-8BDE-95C0EA5E10D3}"/>
    <cellStyle name="Normal 3 9 24 4 8 3 2" xfId="32502" xr:uid="{1BD459CA-1377-4ECE-A2C5-97155D583696}"/>
    <cellStyle name="Normal 3 9 24 4 8 4" xfId="32503" xr:uid="{CFBA94AD-661E-479D-8FBF-911EB8CAD1EA}"/>
    <cellStyle name="Normal 3 9 24 4 8 5" xfId="32504" xr:uid="{D9F537E4-C6B1-4A1B-8030-CDC15D076683}"/>
    <cellStyle name="Normal 3 9 24 4 9" xfId="32505" xr:uid="{6EA966B2-BA2D-4A54-9254-C69FFAB45D82}"/>
    <cellStyle name="Normal 3 9 24 5" xfId="32506" xr:uid="{0E29AE67-E5A0-44DD-9FA4-3B275109675A}"/>
    <cellStyle name="Normal 3 9 24 5 2" xfId="32507" xr:uid="{E0D029FE-32DB-4298-A481-A5FADA371AA2}"/>
    <cellStyle name="Normal 3 9 24 5 3" xfId="32508" xr:uid="{D85681D4-A8D9-49FC-8D12-66A01555BDFD}"/>
    <cellStyle name="Normal 3 9 24 6" xfId="32509" xr:uid="{8E722E02-ACB5-4683-A145-02A2D8E47E47}"/>
    <cellStyle name="Normal 3 9 24 6 2" xfId="32510" xr:uid="{453E8FEC-1D89-4DF4-B94F-3F5930441777}"/>
    <cellStyle name="Normal 3 9 24 6 2 2" xfId="32511" xr:uid="{6D174123-1F18-4527-88BB-5CEB46D149EE}"/>
    <cellStyle name="Normal 3 9 24 6 2 2 2" xfId="32512" xr:uid="{65D4E257-B7D8-4C0B-8AE4-85B3D9FC2F3B}"/>
    <cellStyle name="Normal 3 9 24 6 2 2 2 2" xfId="32513" xr:uid="{59376282-EF94-4A28-A0B1-49A07F113C5D}"/>
    <cellStyle name="Normal 3 9 24 6 2 2 2 2 2" xfId="32514" xr:uid="{49A8DD56-DA9D-4D88-B98E-ADD6EC42BFF0}"/>
    <cellStyle name="Normal 3 9 24 6 2 2 2 3" xfId="32515" xr:uid="{F357A18B-33D3-4859-84FA-1AE662D1EAC7}"/>
    <cellStyle name="Normal 3 9 24 6 2 2 2 4" xfId="32516" xr:uid="{A4394484-40EC-46BF-A079-5B560C7F2FAF}"/>
    <cellStyle name="Normal 3 9 24 6 2 2 2 5" xfId="32517" xr:uid="{8AE7C937-5FE4-474D-9E2B-B765B5FDD265}"/>
    <cellStyle name="Normal 3 9 24 6 2 2 3" xfId="32518" xr:uid="{9BD05475-C05A-4C51-888C-3554C01419E3}"/>
    <cellStyle name="Normal 3 9 24 6 2 2 3 2" xfId="32519" xr:uid="{B6CFF5DD-75AD-43A4-9330-D46AE7D92469}"/>
    <cellStyle name="Normal 3 9 24 6 2 2 4" xfId="32520" xr:uid="{010B0788-1C77-4730-9991-D8B14AFA98F3}"/>
    <cellStyle name="Normal 3 9 24 6 2 2 5" xfId="32521" xr:uid="{C24CB109-E095-4155-81A6-F33D3D7B7BBD}"/>
    <cellStyle name="Normal 3 9 24 6 2 3" xfId="32522" xr:uid="{68D5F030-FCB1-45CA-B353-89C0DEA4A8DB}"/>
    <cellStyle name="Normal 3 9 24 6 2 4" xfId="32523" xr:uid="{936E2121-8E43-48F7-B522-1566652D1BD7}"/>
    <cellStyle name="Normal 3 9 24 6 2 5" xfId="32524" xr:uid="{9AA5DF77-2AB5-4D48-A5A9-FF8E989817F7}"/>
    <cellStyle name="Normal 3 9 24 6 2 6" xfId="32525" xr:uid="{83DB2A76-298F-4A2D-BACA-12B0ED739524}"/>
    <cellStyle name="Normal 3 9 24 6 2 6 2" xfId="32526" xr:uid="{4F825A04-77CB-4E3C-9394-4417F769426F}"/>
    <cellStyle name="Normal 3 9 24 6 2 7" xfId="32527" xr:uid="{59090092-1325-4012-BC39-CC8569400CCC}"/>
    <cellStyle name="Normal 3 9 24 6 2 8" xfId="32528" xr:uid="{7A96F4EE-5680-45BB-9DC1-4A127375BB23}"/>
    <cellStyle name="Normal 3 9 24 6 2 9" xfId="32529" xr:uid="{08579D03-1C76-4F4A-BC26-789AFD760AFF}"/>
    <cellStyle name="Normal 3 9 24 6 3" xfId="32530" xr:uid="{615139AE-D625-473E-B90A-955FEA9F3BAE}"/>
    <cellStyle name="Normal 3 9 24 6 3 2" xfId="32531" xr:uid="{264683DA-AF19-4B7F-B326-E905371CB039}"/>
    <cellStyle name="Normal 3 9 24 6 3 2 2" xfId="32532" xr:uid="{6BB95DC5-0493-4506-8CED-1D29D66D7EEC}"/>
    <cellStyle name="Normal 3 9 24 6 3 2 2 2" xfId="32533" xr:uid="{4F4F7E9C-0B1E-449B-8B56-1C1B6F6137C6}"/>
    <cellStyle name="Normal 3 9 24 6 3 2 3" xfId="32534" xr:uid="{C4EDE925-41C6-4F4C-911B-B8B9DEA5E49A}"/>
    <cellStyle name="Normal 3 9 24 6 3 2 4" xfId="32535" xr:uid="{B9C60E06-F024-41F3-B09C-65FBF52B8E98}"/>
    <cellStyle name="Normal 3 9 24 6 3 2 5" xfId="32536" xr:uid="{42F4553A-C9CB-49AC-8B4E-5ABC870D4775}"/>
    <cellStyle name="Normal 3 9 24 6 3 3" xfId="32537" xr:uid="{C58D26AD-54A2-451E-BF16-E0CC31E892BE}"/>
    <cellStyle name="Normal 3 9 24 6 3 3 2" xfId="32538" xr:uid="{443B6D54-848B-4508-9C08-17E8F7DA43C4}"/>
    <cellStyle name="Normal 3 9 24 6 3 4" xfId="32539" xr:uid="{5AEB244F-46D7-4D71-9500-E2457D658CAE}"/>
    <cellStyle name="Normal 3 9 24 6 3 5" xfId="32540" xr:uid="{A4965B91-4867-4B19-B9C0-2D9A0FEA5DF4}"/>
    <cellStyle name="Normal 3 9 24 6 4" xfId="32541" xr:uid="{CB2CFE01-FE69-48D1-AA46-5441EC84FF35}"/>
    <cellStyle name="Normal 3 9 24 6 5" xfId="32542" xr:uid="{4AB05E9E-632A-4C87-92EF-A20C8B1AB586}"/>
    <cellStyle name="Normal 3 9 24 6 6" xfId="32543" xr:uid="{559466F7-BDED-4891-8333-9E5453AC9413}"/>
    <cellStyle name="Normal 3 9 24 6 6 2" xfId="32544" xr:uid="{EEC1C4CB-F24E-4A87-9277-A5600B9E960F}"/>
    <cellStyle name="Normal 3 9 24 6 7" xfId="32545" xr:uid="{960FE356-EA2A-4C34-83C8-576B06B901B4}"/>
    <cellStyle name="Normal 3 9 24 6 8" xfId="32546" xr:uid="{CF3E9591-E4D3-4F2D-A175-D0A561B4ADAE}"/>
    <cellStyle name="Normal 3 9 24 6 9" xfId="32547" xr:uid="{81DD7101-41B2-4618-8440-3EBC47AA22AD}"/>
    <cellStyle name="Normal 3 9 24 7" xfId="32548" xr:uid="{ED17698D-DF2E-46B6-9A55-13EC249E0407}"/>
    <cellStyle name="Normal 3 9 24 8" xfId="32549" xr:uid="{2FCA5E50-71CB-4B61-8314-C365F1D92ECF}"/>
    <cellStyle name="Normal 3 9 24 9" xfId="32550" xr:uid="{DF65836E-7844-4784-AAE1-4BC5C396523F}"/>
    <cellStyle name="Normal 3 9 25" xfId="32551" xr:uid="{52466AE3-C2EC-486C-A0AC-443CF25DB751}"/>
    <cellStyle name="Normal 3 9 25 2" xfId="32552" xr:uid="{CE8EA243-BD3C-499D-A8C6-B6ECA4CE2D73}"/>
    <cellStyle name="Normal 3 9 25 3" xfId="32553" xr:uid="{5E52C7D5-0CF1-43E8-9296-96D4A0572399}"/>
    <cellStyle name="Normal 3 9 26" xfId="32554" xr:uid="{A67EA1DD-C83C-480B-BE1E-E0972329F422}"/>
    <cellStyle name="Normal 3 9 26 2" xfId="32555" xr:uid="{DC703A01-F347-4563-804F-95C01BB92DE2}"/>
    <cellStyle name="Normal 3 9 26 3" xfId="32556" xr:uid="{E78773D9-E7AD-45FD-9F88-F860BB60FB4C}"/>
    <cellStyle name="Normal 3 9 27" xfId="32557" xr:uid="{6EF620F8-AFCA-4250-9D68-4681541B5E76}"/>
    <cellStyle name="Normal 3 9 27 2" xfId="32558" xr:uid="{452AE1E4-EEC9-4DA6-A379-E98E460492E3}"/>
    <cellStyle name="Normal 3 9 27 3" xfId="32559" xr:uid="{809B8F9A-97E2-4AEC-94EC-3700DF7882D9}"/>
    <cellStyle name="Normal 3 9 28" xfId="32560" xr:uid="{95FD1E5F-A872-40C9-9770-A0A9BE1AF8CA}"/>
    <cellStyle name="Normal 3 9 28 2" xfId="32561" xr:uid="{C2D6B6A9-C005-420F-9628-83B0CE32E79D}"/>
    <cellStyle name="Normal 3 9 28 3" xfId="32562" xr:uid="{C739417C-7021-444E-9764-38B8C6B4122C}"/>
    <cellStyle name="Normal 3 9 29" xfId="32563" xr:uid="{7AF0D8A8-2995-4B18-81C1-7E4D3B956F30}"/>
    <cellStyle name="Normal 3 9 29 2" xfId="32564" xr:uid="{3B20197A-A344-44C2-949B-4DD96822E2F4}"/>
    <cellStyle name="Normal 3 9 29 3" xfId="32565" xr:uid="{46BD3AF6-F50D-47E4-A75C-2AE7C9F6ECA4}"/>
    <cellStyle name="Normal 3 9 3" xfId="32566" xr:uid="{88ECB2D9-3AE4-4813-B43E-6B1295C77473}"/>
    <cellStyle name="Normal 3 9 3 2" xfId="32567" xr:uid="{DB5411C4-38E4-4F53-8AAB-F8C9F92633B0}"/>
    <cellStyle name="Normal 3 9 3 2 2" xfId="32568" xr:uid="{C5949469-3542-4DC5-B3FD-0C3E331D1C95}"/>
    <cellStyle name="Normal 3 9 3 2 3" xfId="32569" xr:uid="{F83238CD-98A1-47D3-BEB4-D5BAB157BF30}"/>
    <cellStyle name="Normal 3 9 3 3" xfId="32570" xr:uid="{6ECEB7F0-EDC2-4EA7-AF9E-BAD0AA2209A7}"/>
    <cellStyle name="Normal 3 9 3 3 2" xfId="32571" xr:uid="{106BDA23-3F09-4792-B10D-312FCE40FB05}"/>
    <cellStyle name="Normal 3 9 3 3 3" xfId="32572" xr:uid="{38D42DFA-1C54-4598-9788-B79031C27D3C}"/>
    <cellStyle name="Normal 3 9 3 4" xfId="32573" xr:uid="{4C093218-9595-45F6-AA41-650D88385633}"/>
    <cellStyle name="Normal 3 9 3 5" xfId="32574" xr:uid="{6D28A4A9-BB41-4805-8A63-A0ECC90649C2}"/>
    <cellStyle name="Normal 3 9 30" xfId="32575" xr:uid="{2E2E397A-7156-4DD1-9297-73D9DA038F6E}"/>
    <cellStyle name="Normal 3 9 30 10" xfId="32576" xr:uid="{A0AC0F96-F8A5-4102-A0F7-1205466773FB}"/>
    <cellStyle name="Normal 3 9 30 11" xfId="32577" xr:uid="{CAF3990A-D1AC-41C3-8CEE-E5F7B9DA104D}"/>
    <cellStyle name="Normal 3 9 30 12" xfId="32578" xr:uid="{4B3B52ED-0863-4C12-BA8F-A4D042F75602}"/>
    <cellStyle name="Normal 3 9 30 13" xfId="32579" xr:uid="{5C028508-8E9C-4660-A33F-F544BC18408E}"/>
    <cellStyle name="Normal 3 9 30 13 2" xfId="32580" xr:uid="{615E7DF5-2DD8-4DD6-B000-6DA5CA666864}"/>
    <cellStyle name="Normal 3 9 30 14" xfId="32581" xr:uid="{11CD7B3A-7EF8-41E7-9BBD-1C6F1253B957}"/>
    <cellStyle name="Normal 3 9 30 15" xfId="32582" xr:uid="{21816650-E71F-40FF-8E1D-E1AEABF0327D}"/>
    <cellStyle name="Normal 3 9 30 16" xfId="32583" xr:uid="{0906B208-0890-4EA1-B522-D76A834F009B}"/>
    <cellStyle name="Normal 3 9 30 2" xfId="32584" xr:uid="{C0A411FA-0341-4365-986D-85332E900B4E}"/>
    <cellStyle name="Normal 3 9 30 2 10" xfId="32585" xr:uid="{2B60A366-65C7-4346-84D4-AEDDA81FFB21}"/>
    <cellStyle name="Normal 3 9 30 2 11" xfId="32586" xr:uid="{04F7B651-FA5B-43A8-B9D5-E4FFD410C9B8}"/>
    <cellStyle name="Normal 3 9 30 2 12" xfId="32587" xr:uid="{45AE493E-16C0-42D1-A84B-694EF9805222}"/>
    <cellStyle name="Normal 3 9 30 2 13" xfId="32588" xr:uid="{CBAF60C1-2E6F-4640-8448-2DFE36CC6FC4}"/>
    <cellStyle name="Normal 3 9 30 2 13 2" xfId="32589" xr:uid="{D32FA640-26D7-4746-8304-4EFCDBEA2223}"/>
    <cellStyle name="Normal 3 9 30 2 14" xfId="32590" xr:uid="{4C96FD7D-BA54-4EAF-A573-28A1BAFC3E3F}"/>
    <cellStyle name="Normal 3 9 30 2 15" xfId="32591" xr:uid="{40BC1391-31B2-4285-8A5B-7F876A0A6481}"/>
    <cellStyle name="Normal 3 9 30 2 16" xfId="32592" xr:uid="{CDD28127-36AC-45E2-AEE6-2083A8811659}"/>
    <cellStyle name="Normal 3 9 30 2 2" xfId="32593" xr:uid="{09572344-075F-4584-9F51-157F1D106AEF}"/>
    <cellStyle name="Normal 3 9 30 2 2 10" xfId="32594" xr:uid="{77A62231-F440-47FE-8A64-677F425BFBDD}"/>
    <cellStyle name="Normal 3 9 30 2 2 11" xfId="32595" xr:uid="{4CF43C57-8119-4464-8800-4D8DC17B8512}"/>
    <cellStyle name="Normal 3 9 30 2 2 12" xfId="32596" xr:uid="{EF1F6DBB-44E1-4EB9-BF7C-D15D5EFEF3AA}"/>
    <cellStyle name="Normal 3 9 30 2 2 12 2" xfId="32597" xr:uid="{03AF92E4-988D-4BE7-A955-9A60E8CF64A8}"/>
    <cellStyle name="Normal 3 9 30 2 2 13" xfId="32598" xr:uid="{17823D20-4617-4450-A99A-55204E261325}"/>
    <cellStyle name="Normal 3 9 30 2 2 14" xfId="32599" xr:uid="{541AFD1D-65C2-4BBA-8742-E2CD6FACACB2}"/>
    <cellStyle name="Normal 3 9 30 2 2 15" xfId="32600" xr:uid="{6C2A94DA-239D-4A30-B793-A717FFA38098}"/>
    <cellStyle name="Normal 3 9 30 2 2 2" xfId="32601" xr:uid="{C7029259-AFA5-4D57-8286-F07C51C2CFDE}"/>
    <cellStyle name="Normal 3 9 30 2 2 2 2" xfId="32602" xr:uid="{7070E47C-24EC-4828-9136-D6FF845790F2}"/>
    <cellStyle name="Normal 3 9 30 2 2 2 2 2" xfId="32603" xr:uid="{ADDA991A-AC39-49B5-83E4-33C1F8A572FB}"/>
    <cellStyle name="Normal 3 9 30 2 2 2 2 2 2" xfId="32604" xr:uid="{6D9354B0-D627-46A8-AF01-779F838A5ED7}"/>
    <cellStyle name="Normal 3 9 30 2 2 2 2 2 2 2" xfId="32605" xr:uid="{A8D22BC5-A412-45E4-B05C-A27B65EFFC7C}"/>
    <cellStyle name="Normal 3 9 30 2 2 2 2 2 2 2 2" xfId="32606" xr:uid="{A5050762-0209-4165-A142-AE04C04252AC}"/>
    <cellStyle name="Normal 3 9 30 2 2 2 2 2 2 3" xfId="32607" xr:uid="{0FAA1F3A-7DB3-47F8-A331-DE18AF14470C}"/>
    <cellStyle name="Normal 3 9 30 2 2 2 2 2 2 4" xfId="32608" xr:uid="{86D776FC-6E94-4995-9969-004B35E38004}"/>
    <cellStyle name="Normal 3 9 30 2 2 2 2 2 2 5" xfId="32609" xr:uid="{73BDE474-2343-4FFA-B84E-6E2F7411DA7E}"/>
    <cellStyle name="Normal 3 9 30 2 2 2 2 2 3" xfId="32610" xr:uid="{DFA51E77-5F69-4C88-9C86-9665CC2E5723}"/>
    <cellStyle name="Normal 3 9 30 2 2 2 2 2 3 2" xfId="32611" xr:uid="{921B13EA-F822-44EA-81D2-4CA15062A930}"/>
    <cellStyle name="Normal 3 9 30 2 2 2 2 2 4" xfId="32612" xr:uid="{EEDEE35E-1A9D-452C-B01C-5443DDA719D5}"/>
    <cellStyle name="Normal 3 9 30 2 2 2 2 2 5" xfId="32613" xr:uid="{0E67AD2F-4736-4ACC-AB8E-1D9C63E53CB4}"/>
    <cellStyle name="Normal 3 9 30 2 2 2 2 3" xfId="32614" xr:uid="{A0CE3CD9-3638-46CB-ADA8-1FDB409189D6}"/>
    <cellStyle name="Normal 3 9 30 2 2 2 2 4" xfId="32615" xr:uid="{DE9798CE-7DD2-4CC7-9800-C2BED0F0077B}"/>
    <cellStyle name="Normal 3 9 30 2 2 2 2 5" xfId="32616" xr:uid="{B3B52168-8E87-47B7-BEFC-EB26452CB70F}"/>
    <cellStyle name="Normal 3 9 30 2 2 2 2 6" xfId="32617" xr:uid="{F187BE52-E8F1-42F4-B7AE-F1D3C05015E9}"/>
    <cellStyle name="Normal 3 9 30 2 2 2 2 6 2" xfId="32618" xr:uid="{C8411592-71B0-4A0F-84EE-672747518BB5}"/>
    <cellStyle name="Normal 3 9 30 2 2 2 2 7" xfId="32619" xr:uid="{BA16795E-3DFC-413A-B30F-81431AAF9E1F}"/>
    <cellStyle name="Normal 3 9 30 2 2 2 2 8" xfId="32620" xr:uid="{768EED86-15EB-48EF-B97D-0F5AD6E013BB}"/>
    <cellStyle name="Normal 3 9 30 2 2 2 2 9" xfId="32621" xr:uid="{178256BE-E33E-44FD-9B7A-45BD69A9B676}"/>
    <cellStyle name="Normal 3 9 30 2 2 2 3" xfId="32622" xr:uid="{D05B7316-9A6D-4050-8093-7B5E0421A48E}"/>
    <cellStyle name="Normal 3 9 30 2 2 2 3 2" xfId="32623" xr:uid="{F32EDBD3-488F-4356-A526-791264267C7B}"/>
    <cellStyle name="Normal 3 9 30 2 2 2 3 2 2" xfId="32624" xr:uid="{258AAECA-870D-4927-8E3C-A6BB4E662283}"/>
    <cellStyle name="Normal 3 9 30 2 2 2 3 2 2 2" xfId="32625" xr:uid="{EDC03EF5-DE02-4807-96D9-8EC804A03AAA}"/>
    <cellStyle name="Normal 3 9 30 2 2 2 3 2 3" xfId="32626" xr:uid="{3C262601-3061-45F5-A831-32D2D6435287}"/>
    <cellStyle name="Normal 3 9 30 2 2 2 3 2 4" xfId="32627" xr:uid="{A8897360-010A-484B-B852-0B0BFB401A3D}"/>
    <cellStyle name="Normal 3 9 30 2 2 2 3 2 5" xfId="32628" xr:uid="{971EA7F4-681A-4B5A-8343-A72FFDC767F6}"/>
    <cellStyle name="Normal 3 9 30 2 2 2 3 3" xfId="32629" xr:uid="{67F2BF05-1C1A-4DC4-AE76-0820FD8F7B81}"/>
    <cellStyle name="Normal 3 9 30 2 2 2 3 3 2" xfId="32630" xr:uid="{3373E03D-4284-4303-9ACA-12F5609895B6}"/>
    <cellStyle name="Normal 3 9 30 2 2 2 3 4" xfId="32631" xr:uid="{DB3969D4-CDD4-473F-B5F5-ED3DB533A21A}"/>
    <cellStyle name="Normal 3 9 30 2 2 2 3 5" xfId="32632" xr:uid="{A31D46A1-E42D-4B52-A71B-6D08CA4D0F56}"/>
    <cellStyle name="Normal 3 9 30 2 2 2 4" xfId="32633" xr:uid="{8B43B6B7-89B4-4FAD-90BC-495E0820118A}"/>
    <cellStyle name="Normal 3 9 30 2 2 2 5" xfId="32634" xr:uid="{E67FA44C-43FC-431E-997F-BEC8663D1532}"/>
    <cellStyle name="Normal 3 9 30 2 2 2 6" xfId="32635" xr:uid="{743558A7-8157-4825-90BD-3D809E88BE68}"/>
    <cellStyle name="Normal 3 9 30 2 2 2 6 2" xfId="32636" xr:uid="{D67ADBF2-23D7-4904-999E-98AA831282D7}"/>
    <cellStyle name="Normal 3 9 30 2 2 2 7" xfId="32637" xr:uid="{311071C2-231D-4F31-BE7D-08FE3F4686ED}"/>
    <cellStyle name="Normal 3 9 30 2 2 2 8" xfId="32638" xr:uid="{12C17DE3-043E-4CA9-B435-8137F698F681}"/>
    <cellStyle name="Normal 3 9 30 2 2 2 9" xfId="32639" xr:uid="{1D1E691C-05D2-4F4B-B04D-19AE30911046}"/>
    <cellStyle name="Normal 3 9 30 2 2 3" xfId="32640" xr:uid="{037C5BE2-E171-4E90-877F-C9409FDEE3D2}"/>
    <cellStyle name="Normal 3 9 30 2 2 4" xfId="32641" xr:uid="{570067CF-6190-4785-ABCE-82E92DFAB7C0}"/>
    <cellStyle name="Normal 3 9 30 2 2 5" xfId="32642" xr:uid="{1A643447-32F3-49F0-B0CB-6925206C21D1}"/>
    <cellStyle name="Normal 3 9 30 2 2 6" xfId="32643" xr:uid="{7B2B6F5B-FF47-446F-83BC-A543175E6DA3}"/>
    <cellStyle name="Normal 3 9 30 2 2 7" xfId="32644" xr:uid="{5F2C4AFC-81E4-4262-90A4-16EACF3AF0E8}"/>
    <cellStyle name="Normal 3 9 30 2 2 8" xfId="32645" xr:uid="{8E49AA42-50D2-4862-AB10-E4E7957DB9BF}"/>
    <cellStyle name="Normal 3 9 30 2 2 8 2" xfId="32646" xr:uid="{C97DA02B-640B-44D3-85B8-40C1C0B2C80B}"/>
    <cellStyle name="Normal 3 9 30 2 2 8 2 2" xfId="32647" xr:uid="{1FCF71C6-A255-401F-A878-5365BAED8485}"/>
    <cellStyle name="Normal 3 9 30 2 2 8 2 2 2" xfId="32648" xr:uid="{38A75647-42AE-4AC0-A584-CD0BA3FD9F7D}"/>
    <cellStyle name="Normal 3 9 30 2 2 8 2 3" xfId="32649" xr:uid="{8BBA6419-D832-4C6D-9409-ED295D8FE801}"/>
    <cellStyle name="Normal 3 9 30 2 2 8 2 4" xfId="32650" xr:uid="{0B44F89F-76E7-4A06-8133-BB99EE8E7732}"/>
    <cellStyle name="Normal 3 9 30 2 2 8 2 5" xfId="32651" xr:uid="{E4BF2F05-A43B-44A4-ACDA-25FBFDE3B4C2}"/>
    <cellStyle name="Normal 3 9 30 2 2 8 3" xfId="32652" xr:uid="{14188243-AE0C-4596-874C-7D1DECAD3606}"/>
    <cellStyle name="Normal 3 9 30 2 2 8 3 2" xfId="32653" xr:uid="{E0532302-6AC2-4353-874D-DFDF26962D6F}"/>
    <cellStyle name="Normal 3 9 30 2 2 8 4" xfId="32654" xr:uid="{342BB376-9A59-4AD3-AC9F-4A7354ACA391}"/>
    <cellStyle name="Normal 3 9 30 2 2 8 5" xfId="32655" xr:uid="{9C6C388E-C87B-4EC9-B9F0-A6767CA1B20D}"/>
    <cellStyle name="Normal 3 9 30 2 2 9" xfId="32656" xr:uid="{8417B4D1-223F-466B-9DC6-5597E1CCAFDC}"/>
    <cellStyle name="Normal 3 9 30 2 3" xfId="32657" xr:uid="{BC9FA1B8-8229-45C2-A69A-786EA57A2CAB}"/>
    <cellStyle name="Normal 3 9 30 2 4" xfId="32658" xr:uid="{A06BFB5A-65F4-4D94-8185-37A8A3179475}"/>
    <cellStyle name="Normal 3 9 30 2 4 2" xfId="32659" xr:uid="{FB453846-68F8-4F96-8649-1599BDE6AFED}"/>
    <cellStyle name="Normal 3 9 30 2 4 2 2" xfId="32660" xr:uid="{A016DB05-A008-48C4-A5FF-2C04724E5CAD}"/>
    <cellStyle name="Normal 3 9 30 2 4 2 2 2" xfId="32661" xr:uid="{9EED36A8-94AF-4D44-8217-0229C4E20373}"/>
    <cellStyle name="Normal 3 9 30 2 4 2 2 2 2" xfId="32662" xr:uid="{D8349115-7C7D-41B9-97F4-733326774F86}"/>
    <cellStyle name="Normal 3 9 30 2 4 2 2 2 2 2" xfId="32663" xr:uid="{0201ACC3-E658-4CA1-B1D7-2E99237152FA}"/>
    <cellStyle name="Normal 3 9 30 2 4 2 2 2 3" xfId="32664" xr:uid="{F8F01837-733A-460C-A627-AEF76EA90CC4}"/>
    <cellStyle name="Normal 3 9 30 2 4 2 2 2 4" xfId="32665" xr:uid="{4C54F406-7A9A-491B-BC37-162043C2C569}"/>
    <cellStyle name="Normal 3 9 30 2 4 2 2 2 5" xfId="32666" xr:uid="{0789EEB2-3FFD-404A-AE39-3398E0CB9D6B}"/>
    <cellStyle name="Normal 3 9 30 2 4 2 2 3" xfId="32667" xr:uid="{B4FF96F8-E68A-444C-ACC9-48C199167B6C}"/>
    <cellStyle name="Normal 3 9 30 2 4 2 2 3 2" xfId="32668" xr:uid="{EE0DE846-C73C-4820-B9B1-CEDB4CC56287}"/>
    <cellStyle name="Normal 3 9 30 2 4 2 2 4" xfId="32669" xr:uid="{B45AAB24-CEF5-4DB9-A074-04A770E96D0E}"/>
    <cellStyle name="Normal 3 9 30 2 4 2 2 5" xfId="32670" xr:uid="{7089CB50-77F4-479A-A85B-13051AC9F7AE}"/>
    <cellStyle name="Normal 3 9 30 2 4 2 3" xfId="32671" xr:uid="{07414E58-3A2D-4862-B616-85592A319016}"/>
    <cellStyle name="Normal 3 9 30 2 4 2 4" xfId="32672" xr:uid="{06BECF09-18E4-450B-AF60-2F3F6F002778}"/>
    <cellStyle name="Normal 3 9 30 2 4 2 5" xfId="32673" xr:uid="{8CDF149E-FAFB-4D25-90D6-02639CAB01F3}"/>
    <cellStyle name="Normal 3 9 30 2 4 2 6" xfId="32674" xr:uid="{C900A98F-61D1-4783-8291-504E396A6C3C}"/>
    <cellStyle name="Normal 3 9 30 2 4 2 6 2" xfId="32675" xr:uid="{736997C8-0ECF-4139-A190-6FEB5B003492}"/>
    <cellStyle name="Normal 3 9 30 2 4 2 7" xfId="32676" xr:uid="{FE27C5FF-8AFF-4AD0-BEA7-B9F151F5F473}"/>
    <cellStyle name="Normal 3 9 30 2 4 2 8" xfId="32677" xr:uid="{356CB0FD-0783-48A2-888E-C207EFFD2233}"/>
    <cellStyle name="Normal 3 9 30 2 4 2 9" xfId="32678" xr:uid="{A5726B3F-1CEB-4CD5-A1DE-FB45D136E969}"/>
    <cellStyle name="Normal 3 9 30 2 4 3" xfId="32679" xr:uid="{5307AA2F-1B07-4D19-9AC9-DEF75024EE48}"/>
    <cellStyle name="Normal 3 9 30 2 4 3 2" xfId="32680" xr:uid="{53567803-9229-40F2-9EFB-52AE650255AE}"/>
    <cellStyle name="Normal 3 9 30 2 4 3 2 2" xfId="32681" xr:uid="{9C787F87-DEE7-4F38-9B57-7EDBE94EB487}"/>
    <cellStyle name="Normal 3 9 30 2 4 3 2 2 2" xfId="32682" xr:uid="{7E872E26-E5FF-4AD9-AF36-EEBF5E1D11F7}"/>
    <cellStyle name="Normal 3 9 30 2 4 3 2 3" xfId="32683" xr:uid="{5122138E-B2B0-4523-989E-5C0FEE2C5B60}"/>
    <cellStyle name="Normal 3 9 30 2 4 3 2 4" xfId="32684" xr:uid="{342BB8AD-5382-41AF-B6D2-1C69778C7935}"/>
    <cellStyle name="Normal 3 9 30 2 4 3 2 5" xfId="32685" xr:uid="{21063211-2D43-45AB-AB36-4868F17BC16E}"/>
    <cellStyle name="Normal 3 9 30 2 4 3 3" xfId="32686" xr:uid="{08F72B97-6B03-4E3A-8B99-561B4E5279AA}"/>
    <cellStyle name="Normal 3 9 30 2 4 3 3 2" xfId="32687" xr:uid="{05CE2AAB-3BC9-454C-9FB7-BFCD81A2D3A7}"/>
    <cellStyle name="Normal 3 9 30 2 4 3 4" xfId="32688" xr:uid="{DA8E03EB-6EC2-4C85-BE41-DD0663206761}"/>
    <cellStyle name="Normal 3 9 30 2 4 3 5" xfId="32689" xr:uid="{FF22377A-90AC-4213-AB99-8A23F7CD1852}"/>
    <cellStyle name="Normal 3 9 30 2 4 4" xfId="32690" xr:uid="{BD1EF9BB-D3A3-4BC2-98A0-54EE7B111F44}"/>
    <cellStyle name="Normal 3 9 30 2 4 5" xfId="32691" xr:uid="{4B70FEB6-DB79-4EA1-8AFA-34EF9019D2E1}"/>
    <cellStyle name="Normal 3 9 30 2 4 6" xfId="32692" xr:uid="{98A41381-D3C8-4B5E-A329-79B3859947C2}"/>
    <cellStyle name="Normal 3 9 30 2 4 6 2" xfId="32693" xr:uid="{9481BE0B-EEDC-4E55-8F7D-0E06B948BD25}"/>
    <cellStyle name="Normal 3 9 30 2 4 7" xfId="32694" xr:uid="{444243C3-E92A-43FE-A1D3-EC0FDA0A8E45}"/>
    <cellStyle name="Normal 3 9 30 2 4 8" xfId="32695" xr:uid="{332CC87E-4280-4304-BE08-65086B4B0BC6}"/>
    <cellStyle name="Normal 3 9 30 2 4 9" xfId="32696" xr:uid="{3AB7F3DB-835E-4E6F-AC11-BA0880A476EB}"/>
    <cellStyle name="Normal 3 9 30 2 5" xfId="32697" xr:uid="{4BCF97B4-CBC9-4336-9188-F349AB592254}"/>
    <cellStyle name="Normal 3 9 30 2 5 2" xfId="32698" xr:uid="{CB927A6A-9708-4C7D-9B9F-215853CBC67C}"/>
    <cellStyle name="Normal 3 9 30 2 5 3" xfId="32699" xr:uid="{B71E85FC-E5DA-43D7-8890-E89B6CA5962B}"/>
    <cellStyle name="Normal 3 9 30 2 6" xfId="32700" xr:uid="{5FB8A054-C806-4C43-85C8-235E7ED34272}"/>
    <cellStyle name="Normal 3 9 30 2 6 2" xfId="32701" xr:uid="{D96B813D-1D06-4778-8443-C50E55F01615}"/>
    <cellStyle name="Normal 3 9 30 2 6 3" xfId="32702" xr:uid="{AA9A87FC-514E-495B-AD92-A6B8E729EBD5}"/>
    <cellStyle name="Normal 3 9 30 2 7" xfId="32703" xr:uid="{04CD0190-9EEC-4683-B2EE-25AEB68AA2C2}"/>
    <cellStyle name="Normal 3 9 30 2 7 2" xfId="32704" xr:uid="{5E0147A7-41CA-4DD9-B844-04D6B9B086B7}"/>
    <cellStyle name="Normal 3 9 30 2 7 3" xfId="32705" xr:uid="{B323776F-06F3-48DD-8CF6-E1A7FD96BE92}"/>
    <cellStyle name="Normal 3 9 30 2 8" xfId="32706" xr:uid="{697243D7-AB5F-4806-A4E0-630596D76036}"/>
    <cellStyle name="Normal 3 9 30 2 8 2" xfId="32707" xr:uid="{A35EBD28-CAC2-4B1F-AF9A-BD68BE763B16}"/>
    <cellStyle name="Normal 3 9 30 2 8 3" xfId="32708" xr:uid="{A838FB20-18E6-4A6A-8377-CCF2E471F90A}"/>
    <cellStyle name="Normal 3 9 30 2 9" xfId="32709" xr:uid="{59D6D58B-8F07-42B6-B916-C9EFB9916030}"/>
    <cellStyle name="Normal 3 9 30 2 9 2" xfId="32710" xr:uid="{1016FAD6-D097-472D-B79A-676879AF04E7}"/>
    <cellStyle name="Normal 3 9 30 2 9 2 2" xfId="32711" xr:uid="{377E9DEF-05BE-459F-8C73-53CC72055EB0}"/>
    <cellStyle name="Normal 3 9 30 2 9 2 2 2" xfId="32712" xr:uid="{04F60AD4-5C04-436B-BF8B-66BE9FFE795D}"/>
    <cellStyle name="Normal 3 9 30 2 9 2 3" xfId="32713" xr:uid="{A07AA38C-3D9A-406B-980C-65566C765A68}"/>
    <cellStyle name="Normal 3 9 30 2 9 2 4" xfId="32714" xr:uid="{7C643FCE-A2E0-4409-9128-70DF70DD734F}"/>
    <cellStyle name="Normal 3 9 30 2 9 2 5" xfId="32715" xr:uid="{8249B885-041D-4BC7-8E84-C0393F325C2E}"/>
    <cellStyle name="Normal 3 9 30 2 9 3" xfId="32716" xr:uid="{003D365A-803B-4FA1-8231-90E7311F796D}"/>
    <cellStyle name="Normal 3 9 30 2 9 3 2" xfId="32717" xr:uid="{C3B31A76-9206-4FD1-B447-28845DBEF6AE}"/>
    <cellStyle name="Normal 3 9 30 2 9 4" xfId="32718" xr:uid="{C611EF84-C54E-4B21-9B6E-1C25F9B34D44}"/>
    <cellStyle name="Normal 3 9 30 2 9 5" xfId="32719" xr:uid="{850AB6F0-DDA0-4FB1-93DB-1969A91F87EA}"/>
    <cellStyle name="Normal 3 9 30 3" xfId="32720" xr:uid="{1729761A-2288-4148-8990-E103A5316FFE}"/>
    <cellStyle name="Normal 3 9 30 3 10" xfId="32721" xr:uid="{5C3E4A17-5DB2-4AFC-9008-9D6108399A43}"/>
    <cellStyle name="Normal 3 9 30 3 11" xfId="32722" xr:uid="{DB6325B8-B0F6-4FA5-BE19-FC30EFE02433}"/>
    <cellStyle name="Normal 3 9 30 3 12" xfId="32723" xr:uid="{EC10A51E-436A-483C-8B5E-95A460C812A4}"/>
    <cellStyle name="Normal 3 9 30 3 12 2" xfId="32724" xr:uid="{B1979BC6-5F5C-44CF-BB4D-BB8E85AC4C98}"/>
    <cellStyle name="Normal 3 9 30 3 13" xfId="32725" xr:uid="{22B74B50-D099-4040-B47F-A0333A3E8CB9}"/>
    <cellStyle name="Normal 3 9 30 3 14" xfId="32726" xr:uid="{36E8B723-9DA6-4448-B0B8-96D04CDAEB87}"/>
    <cellStyle name="Normal 3 9 30 3 15" xfId="32727" xr:uid="{C54F7844-13C3-4A4B-B935-012CB8B07417}"/>
    <cellStyle name="Normal 3 9 30 3 2" xfId="32728" xr:uid="{911B9271-91A9-48AA-9E08-6EC8651CAC72}"/>
    <cellStyle name="Normal 3 9 30 3 2 2" xfId="32729" xr:uid="{1320E8A0-CD6F-4383-8E61-5E111383CDF6}"/>
    <cellStyle name="Normal 3 9 30 3 2 2 2" xfId="32730" xr:uid="{E7FBB7D6-6EA3-46A7-8084-9F421A9E1A52}"/>
    <cellStyle name="Normal 3 9 30 3 2 2 2 2" xfId="32731" xr:uid="{DF6CDBCB-0416-4465-869E-3E26850683D4}"/>
    <cellStyle name="Normal 3 9 30 3 2 2 2 2 2" xfId="32732" xr:uid="{5C03C6F6-67D4-4500-95D7-8D9F71779356}"/>
    <cellStyle name="Normal 3 9 30 3 2 2 2 2 2 2" xfId="32733" xr:uid="{DD15DA1B-3A09-487D-80A0-EA36AE65D127}"/>
    <cellStyle name="Normal 3 9 30 3 2 2 2 2 3" xfId="32734" xr:uid="{D2550DF9-F967-43A1-A9F6-4332D0A9167F}"/>
    <cellStyle name="Normal 3 9 30 3 2 2 2 2 4" xfId="32735" xr:uid="{AF5C8633-930A-4361-9234-EBF4C364145B}"/>
    <cellStyle name="Normal 3 9 30 3 2 2 2 2 5" xfId="32736" xr:uid="{343C70A6-5CA3-4B5B-8DCA-B5BD23C1E71B}"/>
    <cellStyle name="Normal 3 9 30 3 2 2 2 3" xfId="32737" xr:uid="{0FAEC1C7-9CAA-43AF-91BB-5E0A13E1F289}"/>
    <cellStyle name="Normal 3 9 30 3 2 2 2 3 2" xfId="32738" xr:uid="{35EE2ADC-99C3-4B4B-B35A-B374E2A4A695}"/>
    <cellStyle name="Normal 3 9 30 3 2 2 2 4" xfId="32739" xr:uid="{6F1081FC-F111-406F-9ECB-49B3DB622B7C}"/>
    <cellStyle name="Normal 3 9 30 3 2 2 2 5" xfId="32740" xr:uid="{CABC5520-6AB5-419B-ACEF-BC6206251645}"/>
    <cellStyle name="Normal 3 9 30 3 2 2 3" xfId="32741" xr:uid="{E227AAF4-88A8-480E-98D8-F2D25237782C}"/>
    <cellStyle name="Normal 3 9 30 3 2 2 4" xfId="32742" xr:uid="{1635C9F7-0CB6-462D-B2AF-E950BD96CAE1}"/>
    <cellStyle name="Normal 3 9 30 3 2 2 5" xfId="32743" xr:uid="{16601BFA-648E-45AA-89EA-CDACEE80097D}"/>
    <cellStyle name="Normal 3 9 30 3 2 2 6" xfId="32744" xr:uid="{A41A8E35-E5E0-4C1A-9956-C1EBA1DFBD3E}"/>
    <cellStyle name="Normal 3 9 30 3 2 2 6 2" xfId="32745" xr:uid="{63116F46-6C86-4A72-B26F-3C3806D2163F}"/>
    <cellStyle name="Normal 3 9 30 3 2 2 7" xfId="32746" xr:uid="{4A95E241-DD96-4ED1-A17E-87ABFE06F036}"/>
    <cellStyle name="Normal 3 9 30 3 2 2 8" xfId="32747" xr:uid="{37675CC2-5ACB-4921-931A-5ADC5E7FC5CB}"/>
    <cellStyle name="Normal 3 9 30 3 2 2 9" xfId="32748" xr:uid="{98CB7BD4-4DEB-4405-BF7C-9E8C6445FD91}"/>
    <cellStyle name="Normal 3 9 30 3 2 3" xfId="32749" xr:uid="{848B3483-4A74-4BA7-B477-18C2ADF45828}"/>
    <cellStyle name="Normal 3 9 30 3 2 3 2" xfId="32750" xr:uid="{09774EC0-4CD6-4CCB-AB44-AB9066C2C8A1}"/>
    <cellStyle name="Normal 3 9 30 3 2 3 2 2" xfId="32751" xr:uid="{C114AE25-517A-4E8E-BC77-67D2BECEC60C}"/>
    <cellStyle name="Normal 3 9 30 3 2 3 2 2 2" xfId="32752" xr:uid="{1FBB3CF9-00D1-4EAF-AED3-7C01FC279953}"/>
    <cellStyle name="Normal 3 9 30 3 2 3 2 3" xfId="32753" xr:uid="{DC829E80-CAC0-4616-A023-52F474A89D87}"/>
    <cellStyle name="Normal 3 9 30 3 2 3 2 4" xfId="32754" xr:uid="{85BB0DA7-7D82-49C1-8135-531A9D5E3420}"/>
    <cellStyle name="Normal 3 9 30 3 2 3 2 5" xfId="32755" xr:uid="{8C8400D0-FC00-48D7-95C3-2AAC96ECCC87}"/>
    <cellStyle name="Normal 3 9 30 3 2 3 3" xfId="32756" xr:uid="{1EEE619F-7157-4F26-8C69-0F3DACAC0F80}"/>
    <cellStyle name="Normal 3 9 30 3 2 3 3 2" xfId="32757" xr:uid="{2C54FF60-CA76-4A53-8C96-6691BEFA3A58}"/>
    <cellStyle name="Normal 3 9 30 3 2 3 4" xfId="32758" xr:uid="{E6B1ACCC-8795-4C8F-9CA2-5F880AA39011}"/>
    <cellStyle name="Normal 3 9 30 3 2 3 5" xfId="32759" xr:uid="{8ED33D4F-57A6-437F-8DA5-E52C04461185}"/>
    <cellStyle name="Normal 3 9 30 3 2 4" xfId="32760" xr:uid="{42083102-9773-4AD5-98DA-1320CBB020A6}"/>
    <cellStyle name="Normal 3 9 30 3 2 5" xfId="32761" xr:uid="{759D8827-BB2B-4D2B-8D43-9D548EBF9A29}"/>
    <cellStyle name="Normal 3 9 30 3 2 6" xfId="32762" xr:uid="{6A6BC834-DE5F-425B-B601-93DD59B19719}"/>
    <cellStyle name="Normal 3 9 30 3 2 6 2" xfId="32763" xr:uid="{609F9C99-896B-49EE-96F7-8B9BAEBED436}"/>
    <cellStyle name="Normal 3 9 30 3 2 7" xfId="32764" xr:uid="{63790BE9-852E-4D7E-B7D4-FEDC53C09D8E}"/>
    <cellStyle name="Normal 3 9 30 3 2 8" xfId="32765" xr:uid="{DAE586D3-5435-463C-85D8-5A64D699AEAE}"/>
    <cellStyle name="Normal 3 9 30 3 2 9" xfId="32766" xr:uid="{66E531C3-5AFC-4BF4-858F-9953385D48B9}"/>
    <cellStyle name="Normal 3 9 30 3 3" xfId="32767" xr:uid="{65401B77-3FD0-4083-80AF-3053A5B97A18}"/>
    <cellStyle name="Normal 3 9 30 3 3 2" xfId="32768" xr:uid="{C1C2C4FA-7023-40FD-94DB-0EF782630B8A}"/>
    <cellStyle name="Normal 3 9 30 3 3 3" xfId="32769" xr:uid="{0538327E-A897-4A5F-BA98-FDF74CD5DAB3}"/>
    <cellStyle name="Normal 3 9 30 3 4" xfId="32770" xr:uid="{98CC53FC-F534-4424-B411-036D9FAE8B89}"/>
    <cellStyle name="Normal 3 9 30 3 4 2" xfId="32771" xr:uid="{035B0437-6CD9-47FC-A556-01256483D146}"/>
    <cellStyle name="Normal 3 9 30 3 4 3" xfId="32772" xr:uid="{3A79A141-7309-4FF8-ABFB-B790C5DD3E49}"/>
    <cellStyle name="Normal 3 9 30 3 5" xfId="32773" xr:uid="{FE3FF710-16E8-45C5-AC70-DA914DF68A89}"/>
    <cellStyle name="Normal 3 9 30 3 5 2" xfId="32774" xr:uid="{3CFEE22A-6A6D-4382-B3D5-425B270603AC}"/>
    <cellStyle name="Normal 3 9 30 3 5 3" xfId="32775" xr:uid="{79C65F47-AAC9-4CB8-8A0A-CAD51328EF7C}"/>
    <cellStyle name="Normal 3 9 30 3 6" xfId="32776" xr:uid="{435108D3-09F0-42CA-9765-029CF7FC913A}"/>
    <cellStyle name="Normal 3 9 30 3 6 2" xfId="32777" xr:uid="{5B550765-3537-4642-AB32-FB7E3BE55246}"/>
    <cellStyle name="Normal 3 9 30 3 6 3" xfId="32778" xr:uid="{5054F641-690B-4A00-B5C9-B581B5920A2B}"/>
    <cellStyle name="Normal 3 9 30 3 7" xfId="32779" xr:uid="{BA8423FF-D44E-4393-8350-65ACC096920D}"/>
    <cellStyle name="Normal 3 9 30 3 7 2" xfId="32780" xr:uid="{651D83CB-B650-4A53-990E-A14F6407D376}"/>
    <cellStyle name="Normal 3 9 30 3 7 3" xfId="32781" xr:uid="{71C52ADC-6F93-4924-9352-B8944EFCCD67}"/>
    <cellStyle name="Normal 3 9 30 3 8" xfId="32782" xr:uid="{EE71BFB9-8F4D-4DD4-9523-2002988537DE}"/>
    <cellStyle name="Normal 3 9 30 3 8 2" xfId="32783" xr:uid="{DBFED726-3B27-463A-B6D5-8578D29C5FFC}"/>
    <cellStyle name="Normal 3 9 30 3 8 2 2" xfId="32784" xr:uid="{B3397FB9-48AF-4314-8A68-FA38DEB963EC}"/>
    <cellStyle name="Normal 3 9 30 3 8 2 2 2" xfId="32785" xr:uid="{1C9DDF09-1466-4CD4-9CF6-524F040383EA}"/>
    <cellStyle name="Normal 3 9 30 3 8 2 3" xfId="32786" xr:uid="{FD99E522-C7EB-4713-A85C-B0F06F448304}"/>
    <cellStyle name="Normal 3 9 30 3 8 2 4" xfId="32787" xr:uid="{23CBF4A7-DA7D-45E1-9281-20F657B320B5}"/>
    <cellStyle name="Normal 3 9 30 3 8 2 5" xfId="32788" xr:uid="{D1554CDF-3885-4514-BE71-7195B3626D24}"/>
    <cellStyle name="Normal 3 9 30 3 8 3" xfId="32789" xr:uid="{8E36B768-61C5-4567-A280-4E9482B74B3B}"/>
    <cellStyle name="Normal 3 9 30 3 8 3 2" xfId="32790" xr:uid="{8BF5E57F-04B7-496E-8291-EA41647CC649}"/>
    <cellStyle name="Normal 3 9 30 3 8 4" xfId="32791" xr:uid="{897A9D1E-138C-420D-B665-8B1D24A23AEC}"/>
    <cellStyle name="Normal 3 9 30 3 8 5" xfId="32792" xr:uid="{23CD2725-693E-4AA7-8169-CB2835FC108D}"/>
    <cellStyle name="Normal 3 9 30 3 9" xfId="32793" xr:uid="{E253B592-F50D-4F04-8DE5-C568072090DA}"/>
    <cellStyle name="Normal 3 9 30 4" xfId="32794" xr:uid="{80F73714-D62C-4B46-B4BD-B3D7464D2BA2}"/>
    <cellStyle name="Normal 3 9 30 4 2" xfId="32795" xr:uid="{1533D75C-9C7B-4747-A26E-F8BD295CCE49}"/>
    <cellStyle name="Normal 3 9 30 4 2 2" xfId="32796" xr:uid="{BF92E239-B4A5-4796-BD38-A37CDF0615F8}"/>
    <cellStyle name="Normal 3 9 30 4 2 2 2" xfId="32797" xr:uid="{6BD66E3F-0319-40BD-A428-0C6281E2C00C}"/>
    <cellStyle name="Normal 3 9 30 4 2 2 2 2" xfId="32798" xr:uid="{FFBA6237-A139-4E41-9C50-FCB103CC8015}"/>
    <cellStyle name="Normal 3 9 30 4 2 2 2 2 2" xfId="32799" xr:uid="{1AADEAED-CDB7-46F7-80EF-FCDFF4F3DEF1}"/>
    <cellStyle name="Normal 3 9 30 4 2 2 2 3" xfId="32800" xr:uid="{12BB2EC2-93D3-466C-B4F1-0B0B45ABF2ED}"/>
    <cellStyle name="Normal 3 9 30 4 2 2 2 4" xfId="32801" xr:uid="{5C6F5DCD-0CCA-47D4-BC39-9981024AEFED}"/>
    <cellStyle name="Normal 3 9 30 4 2 2 2 5" xfId="32802" xr:uid="{B874AD73-2DF4-4C73-BE9D-A2AA21C94757}"/>
    <cellStyle name="Normal 3 9 30 4 2 2 3" xfId="32803" xr:uid="{0E3FF5A7-139E-4F0E-80F4-78AD0EAE33CC}"/>
    <cellStyle name="Normal 3 9 30 4 2 2 3 2" xfId="32804" xr:uid="{3EA40C1B-88E3-4B06-83DD-59E320268BAE}"/>
    <cellStyle name="Normal 3 9 30 4 2 2 4" xfId="32805" xr:uid="{040E05EE-CA87-4F38-937C-C2C180A22FC7}"/>
    <cellStyle name="Normal 3 9 30 4 2 2 5" xfId="32806" xr:uid="{24188767-EBDA-431A-B9AC-0EF92DF4DA93}"/>
    <cellStyle name="Normal 3 9 30 4 2 3" xfId="32807" xr:uid="{B8991AFC-0EE8-449E-BEBA-621CC5D04125}"/>
    <cellStyle name="Normal 3 9 30 4 2 4" xfId="32808" xr:uid="{C6795CAF-8243-4159-B177-6A0112D0090F}"/>
    <cellStyle name="Normal 3 9 30 4 2 5" xfId="32809" xr:uid="{2B66B810-E31A-406D-9091-302EF62B9643}"/>
    <cellStyle name="Normal 3 9 30 4 2 6" xfId="32810" xr:uid="{0FCEEB8C-CFCE-4B94-B6A5-75745E99FAC0}"/>
    <cellStyle name="Normal 3 9 30 4 2 6 2" xfId="32811" xr:uid="{5413A54E-18AD-409E-81A1-DB3410BDEE09}"/>
    <cellStyle name="Normal 3 9 30 4 2 7" xfId="32812" xr:uid="{7E735AD1-283B-4FC9-9D66-9E739B8F9459}"/>
    <cellStyle name="Normal 3 9 30 4 2 8" xfId="32813" xr:uid="{AFDB3366-CAC1-49F2-924F-9D83F3275DBA}"/>
    <cellStyle name="Normal 3 9 30 4 2 9" xfId="32814" xr:uid="{42AF1D21-6029-4A47-95E4-38C100C47EB4}"/>
    <cellStyle name="Normal 3 9 30 4 3" xfId="32815" xr:uid="{74B5B54B-DD6F-42D9-983A-4A7D2214FBCE}"/>
    <cellStyle name="Normal 3 9 30 4 3 2" xfId="32816" xr:uid="{B50D17E7-4A75-458A-8588-7D88936025A2}"/>
    <cellStyle name="Normal 3 9 30 4 3 2 2" xfId="32817" xr:uid="{60D087D1-E0CF-4CDD-BE90-16560F0D7F3D}"/>
    <cellStyle name="Normal 3 9 30 4 3 2 2 2" xfId="32818" xr:uid="{176A3064-5CDB-4EC8-A8DC-AD38842A8669}"/>
    <cellStyle name="Normal 3 9 30 4 3 2 3" xfId="32819" xr:uid="{DDC1264F-4545-4D77-B453-C8A6B438B912}"/>
    <cellStyle name="Normal 3 9 30 4 3 2 4" xfId="32820" xr:uid="{B91A1EC8-A6E5-4517-8481-B47162531A64}"/>
    <cellStyle name="Normal 3 9 30 4 3 2 5" xfId="32821" xr:uid="{F46824F9-3BD7-442E-9DFD-4B0B6CBCB55E}"/>
    <cellStyle name="Normal 3 9 30 4 3 3" xfId="32822" xr:uid="{B0C619F7-0F7B-40AE-A4F5-3D77DC149979}"/>
    <cellStyle name="Normal 3 9 30 4 3 3 2" xfId="32823" xr:uid="{413BDEFF-3B6B-45A6-A5C8-5C6A61FCD187}"/>
    <cellStyle name="Normal 3 9 30 4 3 4" xfId="32824" xr:uid="{E15FC894-812B-48A3-9DF9-FBA26A8B1B85}"/>
    <cellStyle name="Normal 3 9 30 4 3 5" xfId="32825" xr:uid="{2C0FF16B-6D2F-44DB-9BDA-80C0B0609CED}"/>
    <cellStyle name="Normal 3 9 30 4 4" xfId="32826" xr:uid="{41D5390B-03EF-480A-9544-60A819B6D246}"/>
    <cellStyle name="Normal 3 9 30 4 5" xfId="32827" xr:uid="{81DFAB58-C60E-4231-A0E9-4D92A81120B1}"/>
    <cellStyle name="Normal 3 9 30 4 6" xfId="32828" xr:uid="{76E04079-7D18-4075-BDF6-D29DE131F8AF}"/>
    <cellStyle name="Normal 3 9 30 4 6 2" xfId="32829" xr:uid="{219555D8-9F85-44BD-A2B1-F0531EF56CDA}"/>
    <cellStyle name="Normal 3 9 30 4 7" xfId="32830" xr:uid="{1B479DA4-574F-4BA7-8266-3A3345A2C598}"/>
    <cellStyle name="Normal 3 9 30 4 8" xfId="32831" xr:uid="{CC5E6D06-EC9A-4623-BA23-6413CE8A414B}"/>
    <cellStyle name="Normal 3 9 30 4 9" xfId="32832" xr:uid="{DE5A2602-BDA7-4942-8B4F-7FDE21E09157}"/>
    <cellStyle name="Normal 3 9 30 5" xfId="32833" xr:uid="{4EAD7A4B-5053-4DE9-AEFA-7B1E692E7751}"/>
    <cellStyle name="Normal 3 9 30 6" xfId="32834" xr:uid="{DDCC443B-4D96-4078-9143-03C8381045C0}"/>
    <cellStyle name="Normal 3 9 30 7" xfId="32835" xr:uid="{D22F44F0-940F-4D30-831E-31ED600AC99F}"/>
    <cellStyle name="Normal 3 9 30 8" xfId="32836" xr:uid="{88190379-D028-4190-A9EB-09444FD5F385}"/>
    <cellStyle name="Normal 3 9 30 9" xfId="32837" xr:uid="{A408A096-904C-401C-B72C-43E83F7825F5}"/>
    <cellStyle name="Normal 3 9 30 9 2" xfId="32838" xr:uid="{D294B3BA-5AB1-41C5-8363-CD6792283568}"/>
    <cellStyle name="Normal 3 9 30 9 2 2" xfId="32839" xr:uid="{4F6735E8-0807-4E81-8408-7B558899692F}"/>
    <cellStyle name="Normal 3 9 30 9 2 2 2" xfId="32840" xr:uid="{25B71F4C-BC12-48FB-A3F8-B463E15EDDE8}"/>
    <cellStyle name="Normal 3 9 30 9 2 3" xfId="32841" xr:uid="{31311DF3-3072-4CF8-935B-3A73D68ADA11}"/>
    <cellStyle name="Normal 3 9 30 9 2 4" xfId="32842" xr:uid="{BB6011AB-D85F-44EC-8688-12027DFD4D80}"/>
    <cellStyle name="Normal 3 9 30 9 2 5" xfId="32843" xr:uid="{ECB6F1D0-900F-4E34-83D0-8F6FE1295E68}"/>
    <cellStyle name="Normal 3 9 30 9 3" xfId="32844" xr:uid="{DC093D97-0F13-4F74-814E-50CFF1C42E62}"/>
    <cellStyle name="Normal 3 9 30 9 3 2" xfId="32845" xr:uid="{B2487D7F-7808-4E84-B90F-6F6F807F75B3}"/>
    <cellStyle name="Normal 3 9 30 9 4" xfId="32846" xr:uid="{4FBE32B5-A955-4A45-9BE1-BEA451150E48}"/>
    <cellStyle name="Normal 3 9 30 9 5" xfId="32847" xr:uid="{68736641-274B-4D88-9B7A-7E993723A5A4}"/>
    <cellStyle name="Normal 3 9 31" xfId="32848" xr:uid="{CD8FA8DB-D5EF-4F24-89DD-50D9389CC81E}"/>
    <cellStyle name="Normal 3 9 31 10" xfId="32849" xr:uid="{A0BD9290-B950-49B6-AC0A-D22BE89C1ABA}"/>
    <cellStyle name="Normal 3 9 31 11" xfId="32850" xr:uid="{2CC39AB8-E4D1-413F-8A18-766DB87E4493}"/>
    <cellStyle name="Normal 3 9 31 12" xfId="32851" xr:uid="{1E6EF325-DBAA-4E9D-920C-2B9AEA6584E2}"/>
    <cellStyle name="Normal 3 9 31 12 2" xfId="32852" xr:uid="{B9098C14-105F-4D7E-B103-6C92044BF591}"/>
    <cellStyle name="Normal 3 9 31 13" xfId="32853" xr:uid="{6BF9E375-4095-479D-8B81-9FA3FB6DB995}"/>
    <cellStyle name="Normal 3 9 31 14" xfId="32854" xr:uid="{3C191F84-F306-4CEE-BE73-8854398FF364}"/>
    <cellStyle name="Normal 3 9 31 15" xfId="32855" xr:uid="{E41C25AB-369F-455F-BCEB-144AD184A0F7}"/>
    <cellStyle name="Normal 3 9 31 2" xfId="32856" xr:uid="{5C98B268-BED2-4C67-84A5-CDD226840B7F}"/>
    <cellStyle name="Normal 3 9 31 2 2" xfId="32857" xr:uid="{541B946E-B3D4-46D6-9ED1-8D8ECF8C6845}"/>
    <cellStyle name="Normal 3 9 31 2 2 2" xfId="32858" xr:uid="{997105D5-5C2C-4123-99EF-6FECBDDCA8B0}"/>
    <cellStyle name="Normal 3 9 31 2 2 2 2" xfId="32859" xr:uid="{F6B15A3C-4354-482E-AD99-BA2BD88E48AA}"/>
    <cellStyle name="Normal 3 9 31 2 2 2 2 2" xfId="32860" xr:uid="{84E209F5-97E2-44DC-B573-EB032AFCFA45}"/>
    <cellStyle name="Normal 3 9 31 2 2 2 2 2 2" xfId="32861" xr:uid="{52A646C8-0293-4881-891A-B5A436358877}"/>
    <cellStyle name="Normal 3 9 31 2 2 2 2 3" xfId="32862" xr:uid="{3C000956-A7EE-4734-AC02-8DEBC7E82355}"/>
    <cellStyle name="Normal 3 9 31 2 2 2 2 4" xfId="32863" xr:uid="{57725802-D4B5-4D6F-BDCF-0C4A9DE25E14}"/>
    <cellStyle name="Normal 3 9 31 2 2 2 2 5" xfId="32864" xr:uid="{64525D22-AA7B-45AE-896A-9739E717453B}"/>
    <cellStyle name="Normal 3 9 31 2 2 2 3" xfId="32865" xr:uid="{8D021E0F-B8B2-4632-9BCB-96BDD8286A7B}"/>
    <cellStyle name="Normal 3 9 31 2 2 2 3 2" xfId="32866" xr:uid="{DA83F92F-968A-410E-94E1-F2404EEEFAE3}"/>
    <cellStyle name="Normal 3 9 31 2 2 2 4" xfId="32867" xr:uid="{8956C57A-3792-45FA-9DD9-44119F8D72E7}"/>
    <cellStyle name="Normal 3 9 31 2 2 2 5" xfId="32868" xr:uid="{EFE9822F-975F-4EC1-A3FE-03880FC43838}"/>
    <cellStyle name="Normal 3 9 31 2 2 3" xfId="32869" xr:uid="{D6D5018E-1C4C-47AA-8039-D2A0D8456204}"/>
    <cellStyle name="Normal 3 9 31 2 2 4" xfId="32870" xr:uid="{DDEA751F-0C0C-47F5-BAA9-38376D391F33}"/>
    <cellStyle name="Normal 3 9 31 2 2 5" xfId="32871" xr:uid="{49C8E794-A41A-45C3-88D0-6714B562D0C9}"/>
    <cellStyle name="Normal 3 9 31 2 2 6" xfId="32872" xr:uid="{5B3828AC-BCE3-4188-9051-C110357EB717}"/>
    <cellStyle name="Normal 3 9 31 2 2 6 2" xfId="32873" xr:uid="{3C9AD441-EDAF-47AA-85D2-44BA0252D1A3}"/>
    <cellStyle name="Normal 3 9 31 2 2 7" xfId="32874" xr:uid="{205E4ADB-8C74-4AE8-AAB3-5C833C6313EE}"/>
    <cellStyle name="Normal 3 9 31 2 2 8" xfId="32875" xr:uid="{50ADC5B8-053F-4DE4-A8D5-5CBA73901123}"/>
    <cellStyle name="Normal 3 9 31 2 2 9" xfId="32876" xr:uid="{5E615780-2948-42B1-916F-0B490302E4BB}"/>
    <cellStyle name="Normal 3 9 31 2 3" xfId="32877" xr:uid="{4B340DF0-72D7-48E2-AC04-60E1E59D1EFC}"/>
    <cellStyle name="Normal 3 9 31 2 3 2" xfId="32878" xr:uid="{D0AC0176-BC9A-475C-A412-02570A51E464}"/>
    <cellStyle name="Normal 3 9 31 2 3 2 2" xfId="32879" xr:uid="{934DE8F9-B123-4E88-80C5-13FFDB5ED31F}"/>
    <cellStyle name="Normal 3 9 31 2 3 2 2 2" xfId="32880" xr:uid="{2EAB8873-E9C7-451B-AE4E-14DEFD11EE4B}"/>
    <cellStyle name="Normal 3 9 31 2 3 2 3" xfId="32881" xr:uid="{FB990502-E0FC-4DB0-ABA1-4F1B8320B981}"/>
    <cellStyle name="Normal 3 9 31 2 3 2 4" xfId="32882" xr:uid="{A7B82738-FABD-4C10-B40F-B5B74D5C5FE8}"/>
    <cellStyle name="Normal 3 9 31 2 3 2 5" xfId="32883" xr:uid="{51B71B8C-2FE5-45CA-958F-7E255369DE13}"/>
    <cellStyle name="Normal 3 9 31 2 3 3" xfId="32884" xr:uid="{E4FE8F4D-3376-4B15-97A4-9DA5CCBF5C86}"/>
    <cellStyle name="Normal 3 9 31 2 3 3 2" xfId="32885" xr:uid="{FD9531A0-6E39-4656-B1FC-E0FAAF6F05D1}"/>
    <cellStyle name="Normal 3 9 31 2 3 4" xfId="32886" xr:uid="{1A39793C-6725-40AE-8A7F-154E4A6B2D95}"/>
    <cellStyle name="Normal 3 9 31 2 3 5" xfId="32887" xr:uid="{5ED884D1-586A-49B2-BE1D-EE89B08483F8}"/>
    <cellStyle name="Normal 3 9 31 2 4" xfId="32888" xr:uid="{3297CB2A-A210-440E-B26D-B98CE32C7872}"/>
    <cellStyle name="Normal 3 9 31 2 5" xfId="32889" xr:uid="{F0CC234A-08ED-49F8-96CD-F4DDFAFDD3BF}"/>
    <cellStyle name="Normal 3 9 31 2 6" xfId="32890" xr:uid="{7E9359C5-FD27-485C-915E-276D662B7D43}"/>
    <cellStyle name="Normal 3 9 31 2 6 2" xfId="32891" xr:uid="{08F50B61-0E80-4A31-8C46-F1B1176934E8}"/>
    <cellStyle name="Normal 3 9 31 2 7" xfId="32892" xr:uid="{CA5F102E-5A5B-4D11-819A-C326DE20F1B3}"/>
    <cellStyle name="Normal 3 9 31 2 8" xfId="32893" xr:uid="{3EE5E702-8EA7-4EFF-A2CF-69BB4032E7E9}"/>
    <cellStyle name="Normal 3 9 31 2 9" xfId="32894" xr:uid="{17DABE5B-E64C-41E4-A503-90222D932668}"/>
    <cellStyle name="Normal 3 9 31 3" xfId="32895" xr:uid="{E1E27B41-2057-48B6-9DE7-0659573FCF21}"/>
    <cellStyle name="Normal 3 9 31 4" xfId="32896" xr:uid="{369B4375-43A7-4592-919B-D17075BC5E7C}"/>
    <cellStyle name="Normal 3 9 31 5" xfId="32897" xr:uid="{73CAA4F6-7F5F-45D1-9C21-8FA530FE54F5}"/>
    <cellStyle name="Normal 3 9 31 6" xfId="32898" xr:uid="{6F05D953-F871-4679-B39C-8D6FA799967D}"/>
    <cellStyle name="Normal 3 9 31 7" xfId="32899" xr:uid="{EF9A0FBB-BD96-4EE6-BD45-7DB2603F97F8}"/>
    <cellStyle name="Normal 3 9 31 8" xfId="32900" xr:uid="{AA5CF3C4-E6F6-46E8-A27A-8BC0ABD0EA1A}"/>
    <cellStyle name="Normal 3 9 31 8 2" xfId="32901" xr:uid="{0795502F-6A35-43D7-913A-3D4454054D37}"/>
    <cellStyle name="Normal 3 9 31 8 2 2" xfId="32902" xr:uid="{58561967-6F44-4ABE-B7C2-EA27D6D5A8BA}"/>
    <cellStyle name="Normal 3 9 31 8 2 2 2" xfId="32903" xr:uid="{83B94EF9-83DB-4BC1-ABEC-C56F82E0D6F4}"/>
    <cellStyle name="Normal 3 9 31 8 2 3" xfId="32904" xr:uid="{963C6455-245B-4191-907B-56E3D4F55910}"/>
    <cellStyle name="Normal 3 9 31 8 2 4" xfId="32905" xr:uid="{3D392830-EC9F-44B7-ADCB-23172D00DBA7}"/>
    <cellStyle name="Normal 3 9 31 8 2 5" xfId="32906" xr:uid="{C5E10DAE-4DF8-4FCE-BE3A-3982C6FCAD11}"/>
    <cellStyle name="Normal 3 9 31 8 3" xfId="32907" xr:uid="{CCAD9B86-A799-4E93-8E97-A33B48FD58F8}"/>
    <cellStyle name="Normal 3 9 31 8 3 2" xfId="32908" xr:uid="{9EC5407C-060B-458E-9760-53D4552E2D54}"/>
    <cellStyle name="Normal 3 9 31 8 4" xfId="32909" xr:uid="{4915AF7E-F81D-4174-B22B-9C7BE02FADD7}"/>
    <cellStyle name="Normal 3 9 31 8 5" xfId="32910" xr:uid="{7AC9CC57-7F96-4A01-A708-0C1027E031FC}"/>
    <cellStyle name="Normal 3 9 31 9" xfId="32911" xr:uid="{2E4C1899-BCF9-4A35-8A43-B40E2878BE40}"/>
    <cellStyle name="Normal 3 9 32" xfId="32912" xr:uid="{2681367F-A8CA-45EE-A778-912E0DE6C2C2}"/>
    <cellStyle name="Normal 3 9 33" xfId="32913" xr:uid="{F56AD2B1-BC34-4356-B8BE-1C6C14CAA874}"/>
    <cellStyle name="Normal 3 9 33 2" xfId="32914" xr:uid="{07CD9AD7-DF3B-482F-9C6F-D882CDF1EF6B}"/>
    <cellStyle name="Normal 3 9 33 2 2" xfId="32915" xr:uid="{FB562D97-F2E5-4FF3-AC3F-5F2E0D049CE5}"/>
    <cellStyle name="Normal 3 9 33 2 2 2" xfId="32916" xr:uid="{A4B8BE5E-A9E1-4B23-B780-E2B1D712A8B3}"/>
    <cellStyle name="Normal 3 9 33 2 2 2 2" xfId="32917" xr:uid="{E7932F1A-F885-47B4-B412-CE2BE36F0E2C}"/>
    <cellStyle name="Normal 3 9 33 2 2 2 2 2" xfId="32918" xr:uid="{71F1CF16-F787-4F74-8197-66F6FEEACAAC}"/>
    <cellStyle name="Normal 3 9 33 2 2 2 3" xfId="32919" xr:uid="{4891D61A-F975-4BD5-B29F-2E451DBE0C3B}"/>
    <cellStyle name="Normal 3 9 33 2 2 2 4" xfId="32920" xr:uid="{A5F2174F-D2FD-4E54-84C0-B5D2430F1440}"/>
    <cellStyle name="Normal 3 9 33 2 2 2 5" xfId="32921" xr:uid="{05F5FE37-33D7-4CDE-8EB4-CE1080D01A10}"/>
    <cellStyle name="Normal 3 9 33 2 2 3" xfId="32922" xr:uid="{0BF4070B-0FCA-4AF0-8E07-C6115FE69EA2}"/>
    <cellStyle name="Normal 3 9 33 2 2 3 2" xfId="32923" xr:uid="{8E0FE993-78B4-4CD2-976E-ACA07A853021}"/>
    <cellStyle name="Normal 3 9 33 2 2 4" xfId="32924" xr:uid="{6C33B1E4-2167-4CB9-8A0D-CF2285BF9EF5}"/>
    <cellStyle name="Normal 3 9 33 2 2 5" xfId="32925" xr:uid="{8A421FE2-21BE-47CE-BC84-5D80432BEADD}"/>
    <cellStyle name="Normal 3 9 33 2 3" xfId="32926" xr:uid="{14B5A7D1-E5C4-4454-B1AB-7163DBC1C653}"/>
    <cellStyle name="Normal 3 9 33 2 4" xfId="32927" xr:uid="{41AF937A-1427-4F20-8902-F4DC11E89A60}"/>
    <cellStyle name="Normal 3 9 33 2 5" xfId="32928" xr:uid="{55682884-A6D8-4D3B-BB0B-9C644F31622E}"/>
    <cellStyle name="Normal 3 9 33 2 6" xfId="32929" xr:uid="{65FF7709-6836-4EEF-89E4-610524A2B2DA}"/>
    <cellStyle name="Normal 3 9 33 2 6 2" xfId="32930" xr:uid="{ACF154FE-6BEF-4487-8B23-39CD6B2E70E7}"/>
    <cellStyle name="Normal 3 9 33 2 7" xfId="32931" xr:uid="{3D4EF978-356F-40D5-83DA-D66352C9A05D}"/>
    <cellStyle name="Normal 3 9 33 2 8" xfId="32932" xr:uid="{91B68723-5A8D-402B-81E8-0127A74CAC31}"/>
    <cellStyle name="Normal 3 9 33 2 9" xfId="32933" xr:uid="{C1418C7F-8270-4DBC-A7A3-7D8D790290FE}"/>
    <cellStyle name="Normal 3 9 33 3" xfId="32934" xr:uid="{E6FE12E9-2E4E-484A-9EE8-976A87D3203C}"/>
    <cellStyle name="Normal 3 9 33 3 2" xfId="32935" xr:uid="{7B002BAD-CF2C-4502-8BBE-DD6E688DFDD1}"/>
    <cellStyle name="Normal 3 9 33 3 2 2" xfId="32936" xr:uid="{6A8B4462-E324-454C-8855-29D2B6115987}"/>
    <cellStyle name="Normal 3 9 33 3 2 2 2" xfId="32937" xr:uid="{1DE34EF2-52DB-4F37-B0B2-E83974F969F4}"/>
    <cellStyle name="Normal 3 9 33 3 2 3" xfId="32938" xr:uid="{AA2CC7D0-1D0D-418B-806C-60EC2F4D4CBA}"/>
    <cellStyle name="Normal 3 9 33 3 2 4" xfId="32939" xr:uid="{E89D4648-E130-4A1C-A657-2AE7D095CE8B}"/>
    <cellStyle name="Normal 3 9 33 3 2 5" xfId="32940" xr:uid="{0015A4D7-9956-4D32-A191-91676C258FAE}"/>
    <cellStyle name="Normal 3 9 33 3 3" xfId="32941" xr:uid="{D712FAFA-7130-4B94-9557-0FBFC8C3B0E5}"/>
    <cellStyle name="Normal 3 9 33 3 3 2" xfId="32942" xr:uid="{13B92C27-928B-41DE-9399-EBACB0094988}"/>
    <cellStyle name="Normal 3 9 33 3 4" xfId="32943" xr:uid="{FAFA8962-FAFC-4443-B122-EA9CF2398E75}"/>
    <cellStyle name="Normal 3 9 33 3 5" xfId="32944" xr:uid="{913F1E45-FADF-4AE6-BC48-9310A0ADE9EF}"/>
    <cellStyle name="Normal 3 9 33 4" xfId="32945" xr:uid="{F576596D-1F1E-4EC9-A7B8-EEC971518844}"/>
    <cellStyle name="Normal 3 9 33 5" xfId="32946" xr:uid="{3101420F-F452-4624-9CD6-FF79D98FCAF2}"/>
    <cellStyle name="Normal 3 9 33 6" xfId="32947" xr:uid="{0C2016BB-49E4-4F4A-B335-988FF7103B59}"/>
    <cellStyle name="Normal 3 9 33 6 2" xfId="32948" xr:uid="{E57CECA2-E8F0-4D50-A21A-62DFC161698B}"/>
    <cellStyle name="Normal 3 9 33 7" xfId="32949" xr:uid="{0D9218FF-C248-4574-9B58-D43ACD157C78}"/>
    <cellStyle name="Normal 3 9 33 8" xfId="32950" xr:uid="{F3ECA5D5-A0D0-4275-B8C5-6655D958D0EC}"/>
    <cellStyle name="Normal 3 9 33 9" xfId="32951" xr:uid="{B5D48949-0A88-4BB0-9CDA-678FAAE19820}"/>
    <cellStyle name="Normal 3 9 34" xfId="32952" xr:uid="{B05C9251-A570-42CE-BD1F-F3B2B706B807}"/>
    <cellStyle name="Normal 3 9 34 2" xfId="32953" xr:uid="{E0468BD0-76CB-4905-A440-3D1168D4ECCD}"/>
    <cellStyle name="Normal 3 9 34 3" xfId="32954" xr:uid="{F8AF11BA-EDEE-424C-B0CB-1A710A14109F}"/>
    <cellStyle name="Normal 3 9 35" xfId="32955" xr:uid="{D2EF9BD2-C3D4-475A-AA39-ABFC92922A4A}"/>
    <cellStyle name="Normal 3 9 35 2" xfId="32956" xr:uid="{85437739-E9E3-4931-AC8E-AEB9276CE089}"/>
    <cellStyle name="Normal 3 9 35 3" xfId="32957" xr:uid="{A3A88558-55C2-423A-AE70-4581C2CA6340}"/>
    <cellStyle name="Normal 3 9 36" xfId="32958" xr:uid="{E4B56164-8399-4578-9430-AF6804A60028}"/>
    <cellStyle name="Normal 3 9 36 2" xfId="32959" xr:uid="{7FC382A2-C74B-461D-95B8-0CA8CA644037}"/>
    <cellStyle name="Normal 3 9 36 3" xfId="32960" xr:uid="{F8EB1C43-7A6B-4A7D-9D85-AD1782238A41}"/>
    <cellStyle name="Normal 3 9 37" xfId="32961" xr:uid="{4D875AD8-258C-4968-B6CB-2120B025A832}"/>
    <cellStyle name="Normal 3 9 37 2" xfId="32962" xr:uid="{31F2B314-409D-4D12-8E59-7E260536A56B}"/>
    <cellStyle name="Normal 3 9 37 3" xfId="32963" xr:uid="{23B9BDA4-FE66-41A1-B857-C30A793A5746}"/>
    <cellStyle name="Normal 3 9 38" xfId="32964" xr:uid="{F460A18F-14B6-4D9E-91D8-7ACA972CF396}"/>
    <cellStyle name="Normal 3 9 38 2" xfId="32965" xr:uid="{4ADACD0E-6D36-4640-AFB8-A3A8F054BE68}"/>
    <cellStyle name="Normal 3 9 38 2 2" xfId="32966" xr:uid="{0BE489B8-24A9-4FB4-83BE-0CB2A30495BF}"/>
    <cellStyle name="Normal 3 9 38 2 2 2" xfId="32967" xr:uid="{85942442-F3EB-4E60-800A-C54534AD961E}"/>
    <cellStyle name="Normal 3 9 38 2 3" xfId="32968" xr:uid="{42B6B6D5-F928-425E-96F3-C9815E4A5FC2}"/>
    <cellStyle name="Normal 3 9 38 2 4" xfId="32969" xr:uid="{5454BEAA-ED53-4C41-A03E-3554F5C400E0}"/>
    <cellStyle name="Normal 3 9 38 2 5" xfId="32970" xr:uid="{43597245-03E7-4437-9E10-6EC94EBD1B2D}"/>
    <cellStyle name="Normal 3 9 38 3" xfId="32971" xr:uid="{5A736306-2D40-475E-95EE-D0C1D2576BD5}"/>
    <cellStyle name="Normal 3 9 38 3 2" xfId="32972" xr:uid="{FDF6773D-BA63-49D0-99D6-407DD261C91A}"/>
    <cellStyle name="Normal 3 9 38 4" xfId="32973" xr:uid="{FE073E9F-5DFE-4558-9840-FC6E7816858E}"/>
    <cellStyle name="Normal 3 9 38 5" xfId="32974" xr:uid="{2EC71B44-7E9D-477A-9A88-B217574C1F5F}"/>
    <cellStyle name="Normal 3 9 39" xfId="32975" xr:uid="{EF3B395A-35F6-429E-B1EB-FCA6A2868BEE}"/>
    <cellStyle name="Normal 3 9 4" xfId="32976" xr:uid="{5FFDA4B6-6365-4647-8472-BB6DCA8A2AF0}"/>
    <cellStyle name="Normal 3 9 4 2" xfId="32977" xr:uid="{77CAD4CB-3AD8-4645-B2F3-FEB56855F966}"/>
    <cellStyle name="Normal 3 9 4 2 2" xfId="32978" xr:uid="{65D438FD-62B8-45C3-9EFD-E6EF3F32E786}"/>
    <cellStyle name="Normal 3 9 4 2 3" xfId="32979" xr:uid="{3AE558D2-BE92-4748-8C0D-67F3AC01F742}"/>
    <cellStyle name="Normal 3 9 4 3" xfId="32980" xr:uid="{CA51AE08-5D6B-49CD-9CB2-8231ADDF0AB1}"/>
    <cellStyle name="Normal 3 9 4 3 2" xfId="32981" xr:uid="{A6E09C50-C5FD-4C98-BCB5-53C3D5F2BA2F}"/>
    <cellStyle name="Normal 3 9 4 3 3" xfId="32982" xr:uid="{57C039D7-245C-44DA-9411-4ACE085F49C9}"/>
    <cellStyle name="Normal 3 9 4 4" xfId="32983" xr:uid="{4791A9AA-D7DF-41EE-81D4-F28F4F53A2EC}"/>
    <cellStyle name="Normal 3 9 4 5" xfId="32984" xr:uid="{B7E0F8AE-38D4-413D-AC55-035158E4C552}"/>
    <cellStyle name="Normal 3 9 40" xfId="32985" xr:uid="{E3EAC1C1-972C-481C-8AFE-F65FAC393D0E}"/>
    <cellStyle name="Normal 3 9 41" xfId="32986" xr:uid="{75B8B332-A721-4C40-A362-B43524CB023C}"/>
    <cellStyle name="Normal 3 9 42" xfId="32987" xr:uid="{477092CC-1619-4A62-818B-6672DFFCFEAF}"/>
    <cellStyle name="Normal 3 9 43" xfId="32988" xr:uid="{53B0E643-8D29-429C-9F1E-A7D4686F39F3}"/>
    <cellStyle name="Normal 3 9 44" xfId="32989" xr:uid="{06FCFB4F-0028-45C4-B130-9CA6396C6463}"/>
    <cellStyle name="Normal 3 9 45" xfId="32990" xr:uid="{E1534134-33AB-4F57-94B4-2A1336AD458D}"/>
    <cellStyle name="Normal 3 9 46" xfId="32991" xr:uid="{DD895579-89B6-4F65-AF3B-3DAE3676732B}"/>
    <cellStyle name="Normal 3 9 47" xfId="32992" xr:uid="{59A722A9-E85D-4BDD-8C43-5ED128931D72}"/>
    <cellStyle name="Normal 3 9 48" xfId="32993" xr:uid="{D2498A24-6F62-4ABF-9927-48B49EC90FF6}"/>
    <cellStyle name="Normal 3 9 49" xfId="32994" xr:uid="{85A67FEE-AE93-4C3A-9844-65264078DEDA}"/>
    <cellStyle name="Normal 3 9 5" xfId="32995" xr:uid="{A8305294-850A-40E5-9AE2-A9124FEA8BDE}"/>
    <cellStyle name="Normal 3 9 5 2" xfId="32996" xr:uid="{4BB6E5CE-BFC6-4246-B0F9-D1423E3AC609}"/>
    <cellStyle name="Normal 3 9 5 2 2" xfId="32997" xr:uid="{C682AFA5-F3EA-4376-B788-673EB36A8EE0}"/>
    <cellStyle name="Normal 3 9 5 2 3" xfId="32998" xr:uid="{10F08EED-E876-41E1-8820-D9831347F534}"/>
    <cellStyle name="Normal 3 9 5 3" xfId="32999" xr:uid="{7B0715E5-0DD3-4965-851A-6BB2AC213EB9}"/>
    <cellStyle name="Normal 3 9 5 3 2" xfId="33000" xr:uid="{4C24369D-9CCD-440F-94BC-87DED25BF136}"/>
    <cellStyle name="Normal 3 9 5 3 3" xfId="33001" xr:uid="{4DF37A97-4197-4F80-9D27-86149E7A3B9B}"/>
    <cellStyle name="Normal 3 9 5 4" xfId="33002" xr:uid="{12457972-BB79-4DA7-919A-5FE2FE959A0C}"/>
    <cellStyle name="Normal 3 9 5 5" xfId="33003" xr:uid="{51B4B880-A5A4-4ADD-9ECF-40588ED87A4B}"/>
    <cellStyle name="Normal 3 9 50" xfId="33004" xr:uid="{BC7717DC-8D23-489C-B41A-B7178905C3DB}"/>
    <cellStyle name="Normal 3 9 51" xfId="33005" xr:uid="{922C76FF-5CB0-42F6-928C-4A5F555C369C}"/>
    <cellStyle name="Normal 3 9 52" xfId="33006" xr:uid="{53F84EED-EA26-4E4C-8BB5-E92FB2FEA7BE}"/>
    <cellStyle name="Normal 3 9 53" xfId="33007" xr:uid="{2DC26308-A639-4934-A439-F6AE0C92D56A}"/>
    <cellStyle name="Normal 3 9 54" xfId="33008" xr:uid="{478AF42F-676F-4247-AE0F-E1D875F0372D}"/>
    <cellStyle name="Normal 3 9 55" xfId="33009" xr:uid="{80E75A9B-4AB1-4685-A340-5B2E8081CD7F}"/>
    <cellStyle name="Normal 3 9 56" xfId="33010" xr:uid="{01C72109-D65E-4CF2-9BBC-ECA88C6E5628}"/>
    <cellStyle name="Normal 3 9 57" xfId="33011" xr:uid="{F5B5E9F4-2429-4200-86C2-0D43F1E37D88}"/>
    <cellStyle name="Normal 3 9 58" xfId="33012" xr:uid="{5FF0F5BD-B253-453E-8695-3E1445B64E40}"/>
    <cellStyle name="Normal 3 9 59" xfId="33013" xr:uid="{20A30B62-1716-47F1-ABC5-49A99F70CD71}"/>
    <cellStyle name="Normal 3 9 6" xfId="33014" xr:uid="{266EF1DA-DE57-4943-B44B-F519B1C8E80B}"/>
    <cellStyle name="Normal 3 9 6 2" xfId="33015" xr:uid="{3B7FCC6B-3461-4575-B48A-59AA751C50E6}"/>
    <cellStyle name="Normal 3 9 6 2 2" xfId="33016" xr:uid="{FB204AE6-9CB9-483A-BB7C-9A29544B6ABD}"/>
    <cellStyle name="Normal 3 9 6 2 3" xfId="33017" xr:uid="{8DCF4513-E34C-46AE-B3D5-91BAC6D48776}"/>
    <cellStyle name="Normal 3 9 6 3" xfId="33018" xr:uid="{593CFCF0-C806-4C7A-A229-F805795B9379}"/>
    <cellStyle name="Normal 3 9 6 3 2" xfId="33019" xr:uid="{14C776E0-AF77-402A-8245-66C24336BC49}"/>
    <cellStyle name="Normal 3 9 6 3 3" xfId="33020" xr:uid="{70A38360-4CCE-4E32-B993-D094364DE998}"/>
    <cellStyle name="Normal 3 9 6 4" xfId="33021" xr:uid="{1C3F2044-5DF8-4600-84F7-AFC8A4239E2F}"/>
    <cellStyle name="Normal 3 9 6 5" xfId="33022" xr:uid="{DB1E5F81-07FB-4D45-99DB-32C7486BA0A4}"/>
    <cellStyle name="Normal 3 9 60" xfId="33023" xr:uid="{6B6FCB44-0521-4A8F-A813-6485E5D6C7CB}"/>
    <cellStyle name="Normal 3 9 61" xfId="33024" xr:uid="{12840DB7-52ED-44A1-A1E6-D5F3F9C5E62B}"/>
    <cellStyle name="Normal 3 9 62" xfId="33025" xr:uid="{148F25E8-FF68-4E75-B1D6-7A6D374B647A}"/>
    <cellStyle name="Normal 3 9 63" xfId="33026" xr:uid="{7CFBF68D-50BE-4E6D-82A1-C6252F5F1E77}"/>
    <cellStyle name="Normal 3 9 64" xfId="33027" xr:uid="{BAADC995-CB49-431D-967D-26251F3CBC08}"/>
    <cellStyle name="Normal 3 9 65" xfId="33028" xr:uid="{D13DC96A-13A5-4BB5-BBFF-B3941B7015B1}"/>
    <cellStyle name="Normal 3 9 66" xfId="33029" xr:uid="{C92E562F-1422-479F-8974-AAA00FBE9D5B}"/>
    <cellStyle name="Normal 3 9 67" xfId="33030" xr:uid="{7832AA71-7740-4FAE-BDD8-4E0A8D7411BB}"/>
    <cellStyle name="Normal 3 9 68" xfId="33031" xr:uid="{4113674B-8C18-4B0A-9105-38F4E74B897F}"/>
    <cellStyle name="Normal 3 9 69" xfId="33032" xr:uid="{E468E91C-79B1-46E3-BED6-666442F4664D}"/>
    <cellStyle name="Normal 3 9 7" xfId="33033" xr:uid="{8791A64F-3C8D-4C2D-AB75-2E6BB03005F8}"/>
    <cellStyle name="Normal 3 9 7 2" xfId="33034" xr:uid="{49C7630C-7DB1-4D9C-A0CB-A32B256D9DB0}"/>
    <cellStyle name="Normal 3 9 7 2 2" xfId="33035" xr:uid="{7E6567DA-3FD9-422C-9416-76E4A09F21F8}"/>
    <cellStyle name="Normal 3 9 7 2 3" xfId="33036" xr:uid="{F03DAFE1-02ED-4C87-A617-2FEAAC349795}"/>
    <cellStyle name="Normal 3 9 7 3" xfId="33037" xr:uid="{703C47E9-8D0F-4EF4-AFD2-DB4CC5406CCF}"/>
    <cellStyle name="Normal 3 9 7 3 2" xfId="33038" xr:uid="{B9193039-D45E-48A4-AE63-610D5C5A269C}"/>
    <cellStyle name="Normal 3 9 7 3 3" xfId="33039" xr:uid="{07AA1BAA-F2A1-4AB8-9AC1-BA2C37E9657B}"/>
    <cellStyle name="Normal 3 9 7 4" xfId="33040" xr:uid="{45AC2F3D-7948-4673-87E6-6667477E851E}"/>
    <cellStyle name="Normal 3 9 7 5" xfId="33041" xr:uid="{D3EA84B9-53C5-4190-AC05-A15823C11BB2}"/>
    <cellStyle name="Normal 3 9 70" xfId="33042" xr:uid="{44744C30-23D7-4B7C-8710-BF501ABA375A}"/>
    <cellStyle name="Normal 3 9 71" xfId="33043" xr:uid="{F0479DA6-4409-4A4E-93DD-AB7D65C5EF20}"/>
    <cellStyle name="Normal 3 9 72" xfId="33044" xr:uid="{00407408-1B0E-4809-B8A0-6AC686C60A44}"/>
    <cellStyle name="Normal 3 9 73" xfId="33045" xr:uid="{C19DE00C-D3F8-4D1B-8AC7-669111000BA8}"/>
    <cellStyle name="Normal 3 9 74" xfId="33046" xr:uid="{F6DFF451-6AA0-4C3D-93DE-D592DDBF1AF9}"/>
    <cellStyle name="Normal 3 9 75" xfId="33047" xr:uid="{AF93BD25-BA20-40FB-95F2-6A3F3955F9FB}"/>
    <cellStyle name="Normal 3 9 76" xfId="33048" xr:uid="{64C22FC9-8476-4F19-8AE5-B69A69BD1353}"/>
    <cellStyle name="Normal 3 9 77" xfId="33049" xr:uid="{CC06E5CF-0592-47DF-8732-2AED8FC1D441}"/>
    <cellStyle name="Normal 3 9 78" xfId="33050" xr:uid="{D6FC131B-157F-4302-8733-B58A9A44DDFE}"/>
    <cellStyle name="Normal 3 9 79" xfId="33051" xr:uid="{BCA7EAEA-EB4C-4E55-84F2-CCE8E176B21E}"/>
    <cellStyle name="Normal 3 9 79 2" xfId="33052" xr:uid="{AD6AE205-64F1-441D-907C-50EA1E85D415}"/>
    <cellStyle name="Normal 3 9 8" xfId="33053" xr:uid="{81375FA4-979D-4688-BFDA-1E604448D5DE}"/>
    <cellStyle name="Normal 3 9 8 2" xfId="33054" xr:uid="{3DC299CB-AA14-4281-B07E-5A0440AD5069}"/>
    <cellStyle name="Normal 3 9 8 2 2" xfId="33055" xr:uid="{85213FB4-C9C6-4ACB-A692-10164BA4D070}"/>
    <cellStyle name="Normal 3 9 8 2 3" xfId="33056" xr:uid="{6ED75A86-D4EA-4C2F-9A76-F562E33B5DC9}"/>
    <cellStyle name="Normal 3 9 8 3" xfId="33057" xr:uid="{70C2FBB3-D833-4062-B98C-F64E1DF9F5B7}"/>
    <cellStyle name="Normal 3 9 8 3 2" xfId="33058" xr:uid="{1E3EF166-433D-49B4-AB67-BB3938B1E07C}"/>
    <cellStyle name="Normal 3 9 8 3 3" xfId="33059" xr:uid="{2AABD523-3AD5-4920-8428-5E947D542401}"/>
    <cellStyle name="Normal 3 9 8 4" xfId="33060" xr:uid="{ED37BB56-E9B3-46AD-9F8E-43FA6BFE6752}"/>
    <cellStyle name="Normal 3 9 8 5" xfId="33061" xr:uid="{B28659A9-83A8-421E-B42A-736813AC4A4C}"/>
    <cellStyle name="Normal 3 9 80" xfId="33062" xr:uid="{DBB97A16-073A-44DE-B687-4A2B48438995}"/>
    <cellStyle name="Normal 3 9 81" xfId="33063" xr:uid="{C6587E1F-2BF8-4B5B-B4F5-E59CC6A48D73}"/>
    <cellStyle name="Normal 3 9 82" xfId="33064" xr:uid="{18C404CD-15B5-4316-8688-45C9D3994694}"/>
    <cellStyle name="Normal 3 9 9" xfId="33065" xr:uid="{887D1480-8B6A-42B2-9458-CD1E7957CD58}"/>
    <cellStyle name="Normal 3 9 9 2" xfId="33066" xr:uid="{6D7657E1-2F5D-47EB-98C2-713D91E517EB}"/>
    <cellStyle name="Normal 3 9 9 2 2" xfId="33067" xr:uid="{895F54CF-6CA1-4C15-B5AA-452B300005F4}"/>
    <cellStyle name="Normal 3 9 9 2 3" xfId="33068" xr:uid="{CEA0EBFA-44D0-4945-8BEE-8D872A4414E4}"/>
    <cellStyle name="Normal 3 9 9 3" xfId="33069" xr:uid="{53C9B781-0320-4807-8AE7-41FBD4CFF5F5}"/>
    <cellStyle name="Normal 3 9 9 3 2" xfId="33070" xr:uid="{67E8A69A-6091-40EE-BD3E-2E1CE1386B63}"/>
    <cellStyle name="Normal 3 9 9 3 3" xfId="33071" xr:uid="{C790A8B5-52C0-46BA-B347-6544870B3A30}"/>
    <cellStyle name="Normal 3 9 9 4" xfId="33072" xr:uid="{2CED7DC9-B7B7-4C1E-A4F7-647591BACCA1}"/>
    <cellStyle name="Normal 3 9 9 5" xfId="33073" xr:uid="{F05B4A75-428C-4DA2-996E-F1C331B143D2}"/>
    <cellStyle name="Normal 3 90" xfId="33074" xr:uid="{CABFE2AF-445A-4A98-8767-348D3399B7E4}"/>
    <cellStyle name="Normal 3 90 2" xfId="33075" xr:uid="{30D6D823-70B1-4E3A-B267-CC8F88139BB6}"/>
    <cellStyle name="Normal 3 90 2 2" xfId="33076" xr:uid="{1362A6BE-FF4D-4911-A954-0B74FD682D55}"/>
    <cellStyle name="Normal 3 90 2 3" xfId="33077" xr:uid="{8D9A92A9-D81E-4B02-87BF-5AAED4D28ECE}"/>
    <cellStyle name="Normal 3 90 3" xfId="33078" xr:uid="{3268E655-EDA0-4601-BEFA-DCA7AD036130}"/>
    <cellStyle name="Normal 3 90 3 2" xfId="33079" xr:uid="{DEC52DD3-09F5-4191-8D64-140148BF91E1}"/>
    <cellStyle name="Normal 3 90 3 3" xfId="33080" xr:uid="{C3DACA2A-FBAF-49E4-B1DD-195897F292A8}"/>
    <cellStyle name="Normal 3 90 4" xfId="33081" xr:uid="{457AE75A-7E62-40CE-96B8-DE0823499D76}"/>
    <cellStyle name="Normal 3 90 5" xfId="33082" xr:uid="{6BFAA33B-484C-4765-9055-DF36577843AF}"/>
    <cellStyle name="Normal 3 91" xfId="33083" xr:uid="{A94CD797-B0EF-46F1-9B89-6E1F09CF400D}"/>
    <cellStyle name="Normal 3 91 2" xfId="33084" xr:uid="{EC6B59BD-9613-40DC-8C9E-CE24BEDB5478}"/>
    <cellStyle name="Normal 3 91 2 2" xfId="33085" xr:uid="{6779EB06-B5B2-4495-8BE2-66FB36994E8A}"/>
    <cellStyle name="Normal 3 91 2 3" xfId="33086" xr:uid="{4BA3783E-F247-4595-9B16-6FBC11BD636A}"/>
    <cellStyle name="Normal 3 91 3" xfId="33087" xr:uid="{1F8F3380-5AFF-4637-A06B-A72F9B354E9B}"/>
    <cellStyle name="Normal 3 91 3 2" xfId="33088" xr:uid="{5C6463A9-AB13-45A8-ADFB-DAD78A409DFC}"/>
    <cellStyle name="Normal 3 91 3 3" xfId="33089" xr:uid="{67176742-2F08-4B0A-BA06-73F5D408F86A}"/>
    <cellStyle name="Normal 3 91 4" xfId="33090" xr:uid="{E7484CD9-533D-49AD-8716-1058D8125AFC}"/>
    <cellStyle name="Normal 3 91 5" xfId="33091" xr:uid="{2E081C78-F310-4BCC-AB77-AC92E31CD2BD}"/>
    <cellStyle name="Normal 3 92" xfId="33092" xr:uid="{8FC0BE67-118E-4A1D-8FFF-CC988A69238F}"/>
    <cellStyle name="Normal 3 92 2" xfId="33093" xr:uid="{215C3A85-C68E-4AC5-8F93-BDF627A88C0D}"/>
    <cellStyle name="Normal 3 92 2 2" xfId="33094" xr:uid="{05CB91F3-82CF-4770-95ED-97D633F9F180}"/>
    <cellStyle name="Normal 3 92 2 3" xfId="33095" xr:uid="{4CCD9782-66E5-4F7B-BFE5-830A69F1F27D}"/>
    <cellStyle name="Normal 3 92 3" xfId="33096" xr:uid="{781E0DBF-79A6-4952-8D57-3D6CC6125346}"/>
    <cellStyle name="Normal 3 92 3 2" xfId="33097" xr:uid="{F9E187A5-DDD5-4B36-9416-22427329C2D7}"/>
    <cellStyle name="Normal 3 92 3 3" xfId="33098" xr:uid="{6E680AAB-AB2E-4A81-BB82-F8613540C438}"/>
    <cellStyle name="Normal 3 92 4" xfId="33099" xr:uid="{E7DAE319-D55E-4E09-9CB4-F5B147786CF6}"/>
    <cellStyle name="Normal 3 92 5" xfId="33100" xr:uid="{6CBADAA4-5758-4BE0-9EEA-7271BE7A5744}"/>
    <cellStyle name="Normal 3 93" xfId="33101" xr:uid="{E26EF293-48F1-454F-A105-9E1C67CF58D5}"/>
    <cellStyle name="Normal 3 93 2" xfId="33102" xr:uid="{2A681360-3213-40DC-9B92-C1065A2401CE}"/>
    <cellStyle name="Normal 3 93 2 2" xfId="33103" xr:uid="{65BCEA0E-63A4-41ED-B53E-D7D7464E6D82}"/>
    <cellStyle name="Normal 3 93 2 3" xfId="33104" xr:uid="{ECB37D5E-F34A-4C03-BD34-44CA49CCD61F}"/>
    <cellStyle name="Normal 3 93 3" xfId="33105" xr:uid="{1BC47435-0B53-431C-95F0-7AE221F7BC70}"/>
    <cellStyle name="Normal 3 93 3 2" xfId="33106" xr:uid="{6661FF97-0DCA-45DA-9C7F-F4D2F8594284}"/>
    <cellStyle name="Normal 3 93 3 3" xfId="33107" xr:uid="{0EFC6DBF-98F2-48E0-B292-34691094D1EF}"/>
    <cellStyle name="Normal 3 93 4" xfId="33108" xr:uid="{5ED131DF-55C0-4EF2-B3F9-29AA29F2E52B}"/>
    <cellStyle name="Normal 3 93 5" xfId="33109" xr:uid="{F91CFA8E-EC52-4CBA-9F7C-6B3585CE311E}"/>
    <cellStyle name="Normal 3 94" xfId="33110" xr:uid="{1AA5D232-636B-4AE6-A289-347E55C46CDB}"/>
    <cellStyle name="Normal 3 94 2" xfId="33111" xr:uid="{D6735931-3EB0-48EB-9631-A544A4E84D9A}"/>
    <cellStyle name="Normal 3 94 2 2" xfId="33112" xr:uid="{FE94880F-35AC-41AB-B472-6D2AE3F381F9}"/>
    <cellStyle name="Normal 3 94 2 3" xfId="33113" xr:uid="{73597C5F-6BD0-49E4-9DBF-37347C50CF70}"/>
    <cellStyle name="Normal 3 94 3" xfId="33114" xr:uid="{2CB6674D-86F4-4B20-B850-7FD33843C764}"/>
    <cellStyle name="Normal 3 94 3 2" xfId="33115" xr:uid="{0359AFA1-515F-44CA-B63A-7FAC784A2F13}"/>
    <cellStyle name="Normal 3 94 3 3" xfId="33116" xr:uid="{2C220901-B283-4BD2-BD30-14DF651DF1DF}"/>
    <cellStyle name="Normal 3 94 4" xfId="33117" xr:uid="{62FF4FC5-20E1-4753-A552-CAB97C57DA94}"/>
    <cellStyle name="Normal 3 94 5" xfId="33118" xr:uid="{3A26B1E1-DFE9-4C82-B19E-A96ADA3B1190}"/>
    <cellStyle name="Normal 3 95" xfId="33119" xr:uid="{A82F5D0E-D2F3-4D79-8215-6B8E96854793}"/>
    <cellStyle name="Normal 3 95 2" xfId="33120" xr:uid="{7F8576F9-385B-40A6-9B82-3FA0C11936D8}"/>
    <cellStyle name="Normal 3 95 2 2" xfId="33121" xr:uid="{8A718E31-7F72-443A-9F11-947498E5B25C}"/>
    <cellStyle name="Normal 3 95 2 3" xfId="33122" xr:uid="{5F095F98-BB4F-4F78-B36B-43D521F9F71C}"/>
    <cellStyle name="Normal 3 95 3" xfId="33123" xr:uid="{95889A39-627C-4AEA-A277-F405A32513C9}"/>
    <cellStyle name="Normal 3 95 3 2" xfId="33124" xr:uid="{960D7BD4-3705-4EC2-B66E-C661B682CE22}"/>
    <cellStyle name="Normal 3 95 3 3" xfId="33125" xr:uid="{834A6FB0-0AC2-4139-8C9B-AA90243D743D}"/>
    <cellStyle name="Normal 3 95 4" xfId="33126" xr:uid="{14631CB2-CBF3-47BE-804A-38163F2BD3C5}"/>
    <cellStyle name="Normal 3 95 5" xfId="33127" xr:uid="{359508DA-46DA-4090-ADEA-5EDAECB575A2}"/>
    <cellStyle name="Normal 3 96" xfId="33128" xr:uid="{605C17BB-09D0-4C54-A05C-ACD32CDE1931}"/>
    <cellStyle name="Normal 3 96 2" xfId="33129" xr:uid="{E07C3A03-FD13-4400-B4FB-75BE7F257AA9}"/>
    <cellStyle name="Normal 3 96 2 2" xfId="33130" xr:uid="{E9E9FCC3-17AA-42E5-A96E-FED42731AAA1}"/>
    <cellStyle name="Normal 3 96 2 3" xfId="33131" xr:uid="{FE579FD1-B43A-4435-B90E-340AD86382A6}"/>
    <cellStyle name="Normal 3 96 3" xfId="33132" xr:uid="{B935D998-537A-49EC-B843-68749FF805CE}"/>
    <cellStyle name="Normal 3 96 3 2" xfId="33133" xr:uid="{D0F44047-42B1-4391-A694-580BC3ED3606}"/>
    <cellStyle name="Normal 3 96 3 3" xfId="33134" xr:uid="{AC6B66B6-FD36-4185-9BC9-F3D9D7441B98}"/>
    <cellStyle name="Normal 3 96 4" xfId="33135" xr:uid="{7F7DB7BD-BDEE-4D23-A9EA-BCB75A3484E3}"/>
    <cellStyle name="Normal 3 96 5" xfId="33136" xr:uid="{7E36B9C1-C2DE-4C5F-951C-145D80490DDA}"/>
    <cellStyle name="Normal 3 97" xfId="33137" xr:uid="{53FBC8AF-3CB3-43E5-B947-0D8957C564E3}"/>
    <cellStyle name="Normal 3 97 2" xfId="33138" xr:uid="{7A96DA22-5B1D-4E3A-B35C-9C7962D84336}"/>
    <cellStyle name="Normal 3 97 2 2" xfId="33139" xr:uid="{D19FD6E4-5947-4F3C-B734-502B4B6DBFE4}"/>
    <cellStyle name="Normal 3 97 2 3" xfId="33140" xr:uid="{413A4B7D-985C-4AA8-90DE-187C857FBA46}"/>
    <cellStyle name="Normal 3 97 3" xfId="33141" xr:uid="{7216AF25-A0B1-4E59-BEF1-8CF48F5CFE7A}"/>
    <cellStyle name="Normal 3 97 3 2" xfId="33142" xr:uid="{33E9FCDC-5498-42F9-9716-6DCB8BFE32EE}"/>
    <cellStyle name="Normal 3 97 3 3" xfId="33143" xr:uid="{AF691C30-CCA0-4B7B-82F8-41860080149B}"/>
    <cellStyle name="Normal 3 97 4" xfId="33144" xr:uid="{507E2047-914E-41A4-AA0D-B367C9300603}"/>
    <cellStyle name="Normal 3 97 5" xfId="33145" xr:uid="{9BEA270B-240A-4719-8F47-0DC1BB424160}"/>
    <cellStyle name="Normal 3 98" xfId="33146" xr:uid="{41F38A95-6091-423C-B99E-CCBB61C0C5AC}"/>
    <cellStyle name="Normal 3 98 2" xfId="33147" xr:uid="{93AD7330-0B4C-4753-A298-B66C0AB25406}"/>
    <cellStyle name="Normal 3 98 2 2" xfId="33148" xr:uid="{7A48CA46-36BE-4BD0-97BA-DA72BBBF640A}"/>
    <cellStyle name="Normal 3 98 2 3" xfId="33149" xr:uid="{481B5948-A253-440C-9DAB-1BC13827E5F0}"/>
    <cellStyle name="Normal 3 98 3" xfId="33150" xr:uid="{87E7517F-E1A4-4B09-9243-15B6714D8629}"/>
    <cellStyle name="Normal 3 98 3 2" xfId="33151" xr:uid="{1733C98F-9315-487F-80B8-71EC6ACFCEDA}"/>
    <cellStyle name="Normal 3 98 3 3" xfId="33152" xr:uid="{333BF8E5-4AE1-4337-AA29-F61600D4F390}"/>
    <cellStyle name="Normal 3 98 4" xfId="33153" xr:uid="{11D37744-D088-4D4A-99E9-FA51A53EB6F5}"/>
    <cellStyle name="Normal 3 98 5" xfId="33154" xr:uid="{B3126291-1664-4073-BB86-5152EFA4EAFD}"/>
    <cellStyle name="Normal 3 99" xfId="33155" xr:uid="{B32AD3BC-CF0D-4504-AC89-182FAC75716C}"/>
    <cellStyle name="Normal 3 99 2" xfId="33156" xr:uid="{FA7B2CF3-1355-4B3E-840A-83106D4B0BE5}"/>
    <cellStyle name="Normal 3 99 2 2" xfId="33157" xr:uid="{6CD8585E-BB93-419B-9C17-F1986ABB9AC3}"/>
    <cellStyle name="Normal 3 99 2 3" xfId="33158" xr:uid="{419096C3-53AF-4AA8-A728-9F72617EFF79}"/>
    <cellStyle name="Normal 3 99 3" xfId="33159" xr:uid="{D865A397-A1FB-4D55-878C-877BFF95154A}"/>
    <cellStyle name="Normal 3 99 3 2" xfId="33160" xr:uid="{F37F5465-D73D-4A8C-8EDA-72EABDF1ED30}"/>
    <cellStyle name="Normal 3 99 3 3" xfId="33161" xr:uid="{15D815AF-BCBB-4942-AA4D-92F3BAB8EF78}"/>
    <cellStyle name="Normal 3 99 4" xfId="33162" xr:uid="{F533698C-E297-42C8-B7F8-4540965A8CDE}"/>
    <cellStyle name="Normal 3 99 5" xfId="33163" xr:uid="{B813B703-96BC-494E-A69E-AAE3E5BDB5CD}"/>
    <cellStyle name="Normal 3_2006-2009 Updated Graph" xfId="33164" xr:uid="{8893BFC1-7B89-4268-99E4-5A8D7B5F39FC}"/>
    <cellStyle name="Normal 30" xfId="33165" xr:uid="{BBA5E8F9-76B8-463C-B1E2-5B2BD30CF52A}"/>
    <cellStyle name="Normal 30 2" xfId="33166" xr:uid="{D9613D49-536F-47AB-B26D-2EF6EF730EBF}"/>
    <cellStyle name="Normal 31" xfId="33167" xr:uid="{0EB4E76D-AAB0-44C1-ACE3-7921DA27BF0F}"/>
    <cellStyle name="Normal 32" xfId="33168" xr:uid="{5241EDC3-D161-4930-9EC6-3AFB54469150}"/>
    <cellStyle name="Normal 324" xfId="314" xr:uid="{70DBEC83-EDA0-4A30-8FE9-A3FFEEF671E7}"/>
    <cellStyle name="Normal 33" xfId="33169" xr:uid="{6FE483D7-E461-4CAC-B6BD-719BE34A1556}"/>
    <cellStyle name="Normal 34" xfId="33170" xr:uid="{9B3B0FCB-E931-45F2-9208-485851C7533B}"/>
    <cellStyle name="Normal 34 2" xfId="33171" xr:uid="{E90411C4-25A1-4C1E-8614-CBC8E77BC9DD}"/>
    <cellStyle name="Normal 34 2 2" xfId="33172" xr:uid="{48A60C54-2FBC-4E63-B1D4-234682D95A78}"/>
    <cellStyle name="Normal 34 2 3" xfId="33173" xr:uid="{DF7EA251-EEBA-465B-8D76-67E1A11A4F3D}"/>
    <cellStyle name="Normal 34 3" xfId="33174" xr:uid="{FA3227B2-18B2-450A-B214-FBCE9BCB6B80}"/>
    <cellStyle name="Normal 34 4" xfId="33175" xr:uid="{7916C84A-319C-4A70-BE8B-8E1978171DA1}"/>
    <cellStyle name="Normal 35" xfId="33176" xr:uid="{70316952-F86B-429B-A1E9-697744827DC5}"/>
    <cellStyle name="Normal 35 2" xfId="33177" xr:uid="{6DD86125-041B-48F8-8487-0A38463B4D9A}"/>
    <cellStyle name="Normal 35 3" xfId="33178" xr:uid="{44B3EEAB-4B7E-4BAA-96C7-04F0C2EDB60E}"/>
    <cellStyle name="Normal 36" xfId="33179" xr:uid="{C1F979FD-0B29-4CC0-8889-390432120214}"/>
    <cellStyle name="Normal 37" xfId="33180" xr:uid="{6475DCF4-3FE7-4801-9221-A889D7B2AC20}"/>
    <cellStyle name="Normal 38" xfId="33181" xr:uid="{9885CF93-1B10-4BF9-9FBE-4411D7C835C8}"/>
    <cellStyle name="Normal 39" xfId="33182" xr:uid="{C837A29D-B634-456C-AA95-DCF2A367ED9A}"/>
    <cellStyle name="Normal 4" xfId="315" xr:uid="{9FCD5594-4D16-4CDB-90DD-C8CD7B620191}"/>
    <cellStyle name="Normal 4 10" xfId="33184" xr:uid="{EC82B170-4F0C-40BD-B528-7BC16B6A4875}"/>
    <cellStyle name="Normal 4 100" xfId="33185" xr:uid="{D3C11660-9537-43DC-AF44-29139051AFA5}"/>
    <cellStyle name="Normal 4 101" xfId="33186" xr:uid="{6C1A8B06-08D4-44AF-A55C-30C20B896099}"/>
    <cellStyle name="Normal 4 102" xfId="33187" xr:uid="{F6AE9F7A-A198-4A1F-A6C5-4A5534EA6C15}"/>
    <cellStyle name="Normal 4 103" xfId="33188" xr:uid="{E99BAD2C-3A50-4931-A49A-6979E5E379BF}"/>
    <cellStyle name="Normal 4 104" xfId="33189" xr:uid="{4AD6B4AC-38F2-4C30-9710-7467456F2036}"/>
    <cellStyle name="Normal 4 105" xfId="33190" xr:uid="{7C4664C9-4261-4FCB-9F25-B5DFBAC2D854}"/>
    <cellStyle name="Normal 4 106" xfId="33191" xr:uid="{E74D7860-6D4C-4F22-A2C4-0AA2965AE20B}"/>
    <cellStyle name="Normal 4 107" xfId="33192" xr:uid="{7E8F9CB7-9384-4AC4-9096-12AE123D0646}"/>
    <cellStyle name="Normal 4 108" xfId="33193" xr:uid="{0E9A4640-491E-4A26-BE7F-2A320F6D4DC5}"/>
    <cellStyle name="Normal 4 109" xfId="33194" xr:uid="{E8A0ED04-F768-4ECB-A839-438E1ECC03F0}"/>
    <cellStyle name="Normal 4 11" xfId="33195" xr:uid="{BD85E717-A7E0-4087-A2FD-34FFDA49A53A}"/>
    <cellStyle name="Normal 4 110" xfId="33196" xr:uid="{D157377C-4647-4FDA-8D6C-B95BA64386ED}"/>
    <cellStyle name="Normal 4 111" xfId="33183" xr:uid="{5392A766-F8D1-42AF-8047-74262954FE2C}"/>
    <cellStyle name="Normal 4 12" xfId="33197" xr:uid="{E01D487E-C861-43E4-A8CD-23E1FAF5C7FB}"/>
    <cellStyle name="Normal 4 13" xfId="33198" xr:uid="{3687C722-B2DC-4840-9B90-8FDF26F7B112}"/>
    <cellStyle name="Normal 4 14" xfId="33199" xr:uid="{C6402A1D-9654-4FD2-96EF-2E1D83595143}"/>
    <cellStyle name="Normal 4 15" xfId="33200" xr:uid="{0ECFC265-266A-457D-A91C-910C57AA5C9D}"/>
    <cellStyle name="Normal 4 16" xfId="33201" xr:uid="{AE678118-8582-46AD-89E7-EAB2C3E8D3F2}"/>
    <cellStyle name="Normal 4 17" xfId="33202" xr:uid="{6C2BA8EB-C601-42BA-8FE2-8FD1B08EC819}"/>
    <cellStyle name="Normal 4 18" xfId="33203" xr:uid="{C96C152F-B81F-45CB-95B5-2EBB579E39E0}"/>
    <cellStyle name="Normal 4 19" xfId="33204" xr:uid="{3D6D6F3E-3186-4BC1-BCD0-BF8ABCDEE8E6}"/>
    <cellStyle name="Normal 4 2" xfId="316" xr:uid="{1CA2DD67-CFFB-4082-9C6E-515F91444E79}"/>
    <cellStyle name="Normal 4 2 10" xfId="33205" xr:uid="{94B52572-9C56-4AC3-8233-63693D5E5012}"/>
    <cellStyle name="Normal 4 2 10 2" xfId="33206" xr:uid="{BAA71B88-2DF8-4004-A5D5-334E2ABC9CDA}"/>
    <cellStyle name="Normal 4 2 10 2 2" xfId="33207" xr:uid="{A74F2708-CEA7-4FCA-8B82-667BA6636BEE}"/>
    <cellStyle name="Normal 4 2 10 2 3" xfId="33208" xr:uid="{34EFE5A0-F6DF-4AFC-9AA4-827FDF722965}"/>
    <cellStyle name="Normal 4 2 10 3" xfId="33209" xr:uid="{E2D65476-33B6-4EE5-B08C-9A7CA250238F}"/>
    <cellStyle name="Normal 4 2 10 3 2" xfId="33210" xr:uid="{36860D2F-210F-4CD8-8DE8-E6531FAC2108}"/>
    <cellStyle name="Normal 4 2 10 3 3" xfId="33211" xr:uid="{D5A3CBAB-9FBA-4F13-AF91-44CE396DCC0C}"/>
    <cellStyle name="Normal 4 2 10 4" xfId="33212" xr:uid="{14F1622F-FB80-4880-A0FA-25444C5324D5}"/>
    <cellStyle name="Normal 4 2 10 5" xfId="33213" xr:uid="{84A7AFEF-EFF7-49BC-991F-8898DAA43A7A}"/>
    <cellStyle name="Normal 4 2 11" xfId="33214" xr:uid="{91D12251-C30C-4648-8D88-098B0D2DD9B3}"/>
    <cellStyle name="Normal 4 2 11 2" xfId="33215" xr:uid="{6D05A066-EAA5-45DB-A84C-6F074D43A5E4}"/>
    <cellStyle name="Normal 4 2 11 2 2" xfId="33216" xr:uid="{CDAE53BB-1186-4399-98C8-C0272076B8AA}"/>
    <cellStyle name="Normal 4 2 11 2 3" xfId="33217" xr:uid="{D02FF0C4-50E4-4C8A-94D1-46FE8E088191}"/>
    <cellStyle name="Normal 4 2 11 3" xfId="33218" xr:uid="{CCCE7AEF-0FC9-42A8-BA9E-38DE8B126D04}"/>
    <cellStyle name="Normal 4 2 11 3 2" xfId="33219" xr:uid="{EAE95F36-1F5E-4048-826C-F0DAFF555721}"/>
    <cellStyle name="Normal 4 2 11 3 3" xfId="33220" xr:uid="{1EF5827E-1078-4EE4-A630-57D869C2DA82}"/>
    <cellStyle name="Normal 4 2 11 4" xfId="33221" xr:uid="{F9B5033F-9494-4228-9785-33ECB05F1FA8}"/>
    <cellStyle name="Normal 4 2 11 5" xfId="33222" xr:uid="{BED7B97A-9193-4D8F-BCCE-4CB3017ABEF3}"/>
    <cellStyle name="Normal 4 2 12" xfId="33223" xr:uid="{23C707F0-755D-4878-9C71-FE397A7536DB}"/>
    <cellStyle name="Normal 4 2 12 2" xfId="33224" xr:uid="{B951D3D9-E541-4C09-B02A-5ADC179380B3}"/>
    <cellStyle name="Normal 4 2 12 2 2" xfId="33225" xr:uid="{DAB8097B-9CF0-4845-A32A-3E57B7185586}"/>
    <cellStyle name="Normal 4 2 12 2 3" xfId="33226" xr:uid="{8EA53987-B76A-4402-A70B-0A71FDC5FA79}"/>
    <cellStyle name="Normal 4 2 12 3" xfId="33227" xr:uid="{2B736DD8-5819-4608-94BB-1A794D1514DB}"/>
    <cellStyle name="Normal 4 2 12 3 2" xfId="33228" xr:uid="{FE3E668D-371F-494D-A0EB-851010518329}"/>
    <cellStyle name="Normal 4 2 12 3 3" xfId="33229" xr:uid="{30635BAD-12DC-4CC2-AC82-9BF21EA1E2F2}"/>
    <cellStyle name="Normal 4 2 12 4" xfId="33230" xr:uid="{4B4DAA3D-0686-4AE4-B89E-A22D48648F2D}"/>
    <cellStyle name="Normal 4 2 12 5" xfId="33231" xr:uid="{BBDC557C-E7F1-4DC1-A77C-0C9DB1522D89}"/>
    <cellStyle name="Normal 4 2 13" xfId="33232" xr:uid="{81780AA1-A6D4-4AF2-9587-E0EDE226CFBC}"/>
    <cellStyle name="Normal 4 2 13 2" xfId="33233" xr:uid="{ABCE5404-BD59-43B8-A788-3FD1972C3745}"/>
    <cellStyle name="Normal 4 2 13 2 2" xfId="33234" xr:uid="{E04865BC-07AE-4B8A-B0F3-3A877D4AB325}"/>
    <cellStyle name="Normal 4 2 13 2 3" xfId="33235" xr:uid="{B1DB91AE-26E3-485D-954F-A7CB75396F17}"/>
    <cellStyle name="Normal 4 2 13 3" xfId="33236" xr:uid="{6EF01083-B8F4-4BDD-891B-2E5EECAE4660}"/>
    <cellStyle name="Normal 4 2 13 3 2" xfId="33237" xr:uid="{5352CB5B-9CF5-4121-A782-00E0BFB2C120}"/>
    <cellStyle name="Normal 4 2 13 3 3" xfId="33238" xr:uid="{6D251378-A107-4946-ACFA-4180C6AB1706}"/>
    <cellStyle name="Normal 4 2 13 4" xfId="33239" xr:uid="{3A423081-2E56-45C3-85D5-79BF71D51C52}"/>
    <cellStyle name="Normal 4 2 13 5" xfId="33240" xr:uid="{0ABC377B-B2E7-4BD0-AA88-9A528DBBBEC4}"/>
    <cellStyle name="Normal 4 2 14" xfId="33241" xr:uid="{A0D390E0-0CE4-4E14-A6F7-DCCF24956677}"/>
    <cellStyle name="Normal 4 2 14 2" xfId="33242" xr:uid="{6D6F95D4-77F5-4F50-A770-6A3A8B6B51B7}"/>
    <cellStyle name="Normal 4 2 14 2 2" xfId="33243" xr:uid="{A3F81EAD-75B3-408B-80A2-F21E862254D5}"/>
    <cellStyle name="Normal 4 2 14 2 3" xfId="33244" xr:uid="{3E17A0D9-F1DB-49E8-8404-88B3745DFF2F}"/>
    <cellStyle name="Normal 4 2 14 3" xfId="33245" xr:uid="{99010337-13A5-4542-8BBA-0C09462091F5}"/>
    <cellStyle name="Normal 4 2 14 3 2" xfId="33246" xr:uid="{E81965C8-5C09-4134-8317-33588DD3BC41}"/>
    <cellStyle name="Normal 4 2 14 3 3" xfId="33247" xr:uid="{CD376943-0181-4C06-B960-69CC859D32F8}"/>
    <cellStyle name="Normal 4 2 14 4" xfId="33248" xr:uid="{80072D9B-090D-4DE3-BCF3-3C766C79B053}"/>
    <cellStyle name="Normal 4 2 14 5" xfId="33249" xr:uid="{B45AD0C6-279E-46B4-A2DB-B3F5F7E576A7}"/>
    <cellStyle name="Normal 4 2 15" xfId="33250" xr:uid="{F4E08A2A-F76F-4261-B470-571CE042C6C4}"/>
    <cellStyle name="Normal 4 2 15 2" xfId="33251" xr:uid="{1468E462-937A-43B1-8311-65E19EA25FF2}"/>
    <cellStyle name="Normal 4 2 15 2 2" xfId="33252" xr:uid="{66C140E9-A847-432C-A30A-F45014E7CCEF}"/>
    <cellStyle name="Normal 4 2 15 2 3" xfId="33253" xr:uid="{63C75CCC-DF3F-42D8-91CC-0215DBD2FE5A}"/>
    <cellStyle name="Normal 4 2 15 3" xfId="33254" xr:uid="{52463C01-4DC9-4316-89C9-B0B19A92793C}"/>
    <cellStyle name="Normal 4 2 15 3 2" xfId="33255" xr:uid="{A97C1DE4-D5C6-402E-869C-67C7FC95008E}"/>
    <cellStyle name="Normal 4 2 15 3 3" xfId="33256" xr:uid="{FEA0DF39-559D-4CE4-B99B-0B53A0AAB07B}"/>
    <cellStyle name="Normal 4 2 15 4" xfId="33257" xr:uid="{523DDD0D-81CA-4065-B951-D6D940F69DF7}"/>
    <cellStyle name="Normal 4 2 15 5" xfId="33258" xr:uid="{D8E04FA0-BF8D-4E51-813E-55A72BBB7957}"/>
    <cellStyle name="Normal 4 2 16" xfId="33259" xr:uid="{B1559E3C-08B3-4BD3-A1A5-04C15A96F325}"/>
    <cellStyle name="Normal 4 2 16 2" xfId="33260" xr:uid="{24732840-F3C4-4FB2-8B6F-97293F10B635}"/>
    <cellStyle name="Normal 4 2 16 2 2" xfId="33261" xr:uid="{6462866C-6CA2-4695-9C88-152B6B00F172}"/>
    <cellStyle name="Normal 4 2 16 2 3" xfId="33262" xr:uid="{32E53A37-786B-4878-8CA2-1F733D5AC980}"/>
    <cellStyle name="Normal 4 2 16 3" xfId="33263" xr:uid="{34DF50B2-E5DD-4A19-9DC4-01AB92200D38}"/>
    <cellStyle name="Normal 4 2 16 3 2" xfId="33264" xr:uid="{94E8009F-148A-4513-8A44-BB0B4E1693A2}"/>
    <cellStyle name="Normal 4 2 16 3 3" xfId="33265" xr:uid="{3F40AADD-A252-4BC6-9848-D6FC0521A445}"/>
    <cellStyle name="Normal 4 2 16 4" xfId="33266" xr:uid="{9B85A1E1-4B88-4C0A-8D9C-021628E6E7CA}"/>
    <cellStyle name="Normal 4 2 16 5" xfId="33267" xr:uid="{FC6D1B7B-5063-4493-966A-287974E71CB8}"/>
    <cellStyle name="Normal 4 2 17" xfId="33268" xr:uid="{C495E197-D9EC-4D38-B976-2B27F3064C59}"/>
    <cellStyle name="Normal 4 2 17 2" xfId="33269" xr:uid="{80E7A653-B846-42A4-A1F7-26C40AEE85D1}"/>
    <cellStyle name="Normal 4 2 17 2 2" xfId="33270" xr:uid="{964621CB-E307-44AC-9120-ACB96DCFAD1A}"/>
    <cellStyle name="Normal 4 2 17 2 3" xfId="33271" xr:uid="{D8093369-468B-4A59-ABE0-61468A6040CE}"/>
    <cellStyle name="Normal 4 2 17 3" xfId="33272" xr:uid="{5181E99B-F786-405E-BEFA-84F231D8D055}"/>
    <cellStyle name="Normal 4 2 17 3 2" xfId="33273" xr:uid="{A7EB2A36-2B65-4072-A4E7-F74B08D65E14}"/>
    <cellStyle name="Normal 4 2 17 3 3" xfId="33274" xr:uid="{6628AB52-A491-4EA8-A201-98428BD39ABC}"/>
    <cellStyle name="Normal 4 2 17 4" xfId="33275" xr:uid="{A54CEBC6-8ADF-4214-A222-149254F66D7E}"/>
    <cellStyle name="Normal 4 2 17 5" xfId="33276" xr:uid="{FCE59117-D425-4422-AC84-8D071E700A02}"/>
    <cellStyle name="Normal 4 2 18" xfId="33277" xr:uid="{2E2F223D-DA38-46A1-9C95-D8C750876CE4}"/>
    <cellStyle name="Normal 4 2 19" xfId="33278" xr:uid="{52E056EF-4263-4D4A-AD29-62AEA68AF817}"/>
    <cellStyle name="Normal 4 2 2" xfId="33279" xr:uid="{F24FA424-CB8D-420D-8E91-4BE308FD6A97}"/>
    <cellStyle name="Normal 4 2 2 10" xfId="33280" xr:uid="{CDA86534-5F9D-4352-8AFF-648C90945747}"/>
    <cellStyle name="Normal 4 2 2 11" xfId="33281" xr:uid="{8EF990B5-E2DE-4F5D-B09F-F69292E93B57}"/>
    <cellStyle name="Normal 4 2 2 11 2" xfId="33282" xr:uid="{2EB1883D-E379-4F19-96C8-D1D33093B868}"/>
    <cellStyle name="Normal 4 2 2 11 2 2" xfId="33283" xr:uid="{34B70C3A-E21B-4483-AEF7-F5DC4A4919B4}"/>
    <cellStyle name="Normal 4 2 2 11 2 2 2" xfId="33284" xr:uid="{9C30099E-F4D4-4373-ADB4-7E6F1E1AE126}"/>
    <cellStyle name="Normal 4 2 2 11 2 2 2 2" xfId="33285" xr:uid="{DD4DB823-7CFB-4D88-9A01-E5522C5D13FD}"/>
    <cellStyle name="Normal 4 2 2 11 2 2 2 2 2" xfId="33286" xr:uid="{9FEE67FA-34A1-4472-8257-CDD9CCDB0674}"/>
    <cellStyle name="Normal 4 2 2 11 2 2 2 3" xfId="33287" xr:uid="{BD2D34DB-8BA2-4463-9FDA-420D1E2E14CA}"/>
    <cellStyle name="Normal 4 2 2 11 2 2 2 4" xfId="33288" xr:uid="{5276440F-6762-4AAC-9174-72CB2EA62A8B}"/>
    <cellStyle name="Normal 4 2 2 11 2 2 2 5" xfId="33289" xr:uid="{04A38435-9DD8-4B1D-8A0C-A4E7942BAC67}"/>
    <cellStyle name="Normal 4 2 2 11 2 2 3" xfId="33290" xr:uid="{A234A4AD-05E3-497D-BCDE-86EECC2F1529}"/>
    <cellStyle name="Normal 4 2 2 11 2 2 3 2" xfId="33291" xr:uid="{B5182699-AE62-4BC0-972E-96382C890330}"/>
    <cellStyle name="Normal 4 2 2 11 2 2 4" xfId="33292" xr:uid="{DA685A25-C9CC-423A-BDB4-0CC94B932BCA}"/>
    <cellStyle name="Normal 4 2 2 11 2 2 5" xfId="33293" xr:uid="{4BD65ADA-C122-4426-96DC-804AB101235A}"/>
    <cellStyle name="Normal 4 2 2 11 2 3" xfId="33294" xr:uid="{801C5392-B4E3-4CE2-8A48-A3EC61682ECF}"/>
    <cellStyle name="Normal 4 2 2 11 2 4" xfId="33295" xr:uid="{F21C4F2D-BCA9-4B83-9097-C910F2138EAB}"/>
    <cellStyle name="Normal 4 2 2 11 2 5" xfId="33296" xr:uid="{0BD86519-9DCD-4C1B-81A9-E3888B4B4B45}"/>
    <cellStyle name="Normal 4 2 2 11 2 6" xfId="33297" xr:uid="{D781FB79-7C9F-4965-A10E-647D31AAC8E9}"/>
    <cellStyle name="Normal 4 2 2 11 2 6 2" xfId="33298" xr:uid="{3F328B9E-A7EE-4D29-A8B6-E414CECE70F5}"/>
    <cellStyle name="Normal 4 2 2 11 2 7" xfId="33299" xr:uid="{86C31F08-C454-4AE2-A199-52F319B9B5DC}"/>
    <cellStyle name="Normal 4 2 2 11 2 8" xfId="33300" xr:uid="{443FA3EB-F313-4394-BAA9-AA8FE0A51FB0}"/>
    <cellStyle name="Normal 4 2 2 11 2 9" xfId="33301" xr:uid="{AAE7E516-98C2-4335-A17B-605759B9EEDF}"/>
    <cellStyle name="Normal 4 2 2 11 3" xfId="33302" xr:uid="{03C9B2F4-88B4-4BD2-97F8-7B49D3BCC8B7}"/>
    <cellStyle name="Normal 4 2 2 11 3 2" xfId="33303" xr:uid="{525481F3-E988-4A43-9CF2-A9D2824D1BB9}"/>
    <cellStyle name="Normal 4 2 2 11 3 2 2" xfId="33304" xr:uid="{1B370586-2770-4D05-9ED8-A02BABB814D0}"/>
    <cellStyle name="Normal 4 2 2 11 3 2 2 2" xfId="33305" xr:uid="{8D397F6C-1A69-475B-9C95-38709D0477E3}"/>
    <cellStyle name="Normal 4 2 2 11 3 2 3" xfId="33306" xr:uid="{80DC72B6-9CF0-4229-BFB6-B6F4D8C07DA8}"/>
    <cellStyle name="Normal 4 2 2 11 3 2 4" xfId="33307" xr:uid="{EDA9FBC5-6ECC-401B-8CB0-88A051C9A6FE}"/>
    <cellStyle name="Normal 4 2 2 11 3 2 5" xfId="33308" xr:uid="{104A62D9-EE19-4186-ABA4-6E516F2982A7}"/>
    <cellStyle name="Normal 4 2 2 11 3 3" xfId="33309" xr:uid="{3E4A8FF4-21EF-4624-8612-4229E79EAE1C}"/>
    <cellStyle name="Normal 4 2 2 11 3 3 2" xfId="33310" xr:uid="{F86A6308-069C-48ED-9831-F4696E9A90D5}"/>
    <cellStyle name="Normal 4 2 2 11 3 4" xfId="33311" xr:uid="{096EFDF0-5666-45FE-AAC0-26F3625E50F8}"/>
    <cellStyle name="Normal 4 2 2 11 3 5" xfId="33312" xr:uid="{F9938D30-3B94-4162-997E-6C1DEDD4145C}"/>
    <cellStyle name="Normal 4 2 2 11 4" xfId="33313" xr:uid="{BAFD0BC2-EDD3-4D93-92B9-DA1825F46CCD}"/>
    <cellStyle name="Normal 4 2 2 11 5" xfId="33314" xr:uid="{17DE2A96-1830-44EA-914F-4C167F7414E6}"/>
    <cellStyle name="Normal 4 2 2 11 6" xfId="33315" xr:uid="{EE557794-E42D-4A42-A07B-834BB1ABDFBC}"/>
    <cellStyle name="Normal 4 2 2 11 6 2" xfId="33316" xr:uid="{17BDC702-F66F-4073-BFE9-ABD0AA144012}"/>
    <cellStyle name="Normal 4 2 2 11 7" xfId="33317" xr:uid="{ABC110A2-BF5A-4FCA-A350-C1387FE2B261}"/>
    <cellStyle name="Normal 4 2 2 11 8" xfId="33318" xr:uid="{DD8CA5D2-F93C-4768-9D4C-8E34FC14F88D}"/>
    <cellStyle name="Normal 4 2 2 11 9" xfId="33319" xr:uid="{27C7662A-BF86-4F0A-9F99-3C7A2ED1EB5B}"/>
    <cellStyle name="Normal 4 2 2 12" xfId="33320" xr:uid="{C3961171-692E-44C3-8195-5653078EA21A}"/>
    <cellStyle name="Normal 4 2 2 12 2" xfId="33321" xr:uid="{FFB552D4-2319-4AEC-A927-EACABCC4E232}"/>
    <cellStyle name="Normal 4 2 2 12 3" xfId="33322" xr:uid="{586658AE-5849-4C54-B977-9594344036FA}"/>
    <cellStyle name="Normal 4 2 2 13" xfId="33323" xr:uid="{C8DC874C-7C09-4162-A694-E2887514C5F9}"/>
    <cellStyle name="Normal 4 2 2 13 2" xfId="33324" xr:uid="{B8041905-E587-4706-8ACA-456093A048C1}"/>
    <cellStyle name="Normal 4 2 2 13 3" xfId="33325" xr:uid="{A9DFA67C-EF83-4D55-87C1-9437C1D202EA}"/>
    <cellStyle name="Normal 4 2 2 14" xfId="33326" xr:uid="{85E5B6BD-2A47-4668-B369-C996D09107F9}"/>
    <cellStyle name="Normal 4 2 2 14 2" xfId="33327" xr:uid="{51079592-3D50-403F-972A-DB45A21F3156}"/>
    <cellStyle name="Normal 4 2 2 14 3" xfId="33328" xr:uid="{47F1E1D8-531F-450F-BCF2-73F447A3E1B0}"/>
    <cellStyle name="Normal 4 2 2 15" xfId="33329" xr:uid="{EAD2CBF6-66B4-4317-93B8-9FB99A96AEF1}"/>
    <cellStyle name="Normal 4 2 2 15 2" xfId="33330" xr:uid="{70E03DA1-931F-44A7-870B-9904F07A0B9E}"/>
    <cellStyle name="Normal 4 2 2 15 3" xfId="33331" xr:uid="{3043465B-FBBD-4A56-B92C-F8345EC3F282}"/>
    <cellStyle name="Normal 4 2 2 16" xfId="33332" xr:uid="{DCE8DE98-8417-4048-9C17-9B2A0E0DE6AC}"/>
    <cellStyle name="Normal 4 2 2 16 2" xfId="33333" xr:uid="{FBC14728-2B2A-4B9A-83EC-5AAA41919048}"/>
    <cellStyle name="Normal 4 2 2 16 2 2" xfId="33334" xr:uid="{C4F200FE-E989-480F-9180-2336584E9C4B}"/>
    <cellStyle name="Normal 4 2 2 16 2 2 2" xfId="33335" xr:uid="{C259394B-3BAE-4E9E-8ED4-6FF2C44BCC2A}"/>
    <cellStyle name="Normal 4 2 2 16 2 3" xfId="33336" xr:uid="{555A42D2-CA47-43F4-B10F-22F921987428}"/>
    <cellStyle name="Normal 4 2 2 16 2 4" xfId="33337" xr:uid="{9DB68CA2-CAAA-4E58-89CA-D1AFB31899FC}"/>
    <cellStyle name="Normal 4 2 2 16 2 5" xfId="33338" xr:uid="{AD63E34C-2012-4A85-B147-C1FAB4D08208}"/>
    <cellStyle name="Normal 4 2 2 16 3" xfId="33339" xr:uid="{62657ED9-E007-4351-91EF-849F7CF2F67D}"/>
    <cellStyle name="Normal 4 2 2 16 3 2" xfId="33340" xr:uid="{7E94501B-D173-47D2-8619-D4FC44CBF6BA}"/>
    <cellStyle name="Normal 4 2 2 16 4" xfId="33341" xr:uid="{8363296D-C251-4A4D-BD2C-CD9B1D0B34F7}"/>
    <cellStyle name="Normal 4 2 2 16 5" xfId="33342" xr:uid="{BF2F68CA-4F70-4A77-80D6-8BAF7475BDF2}"/>
    <cellStyle name="Normal 4 2 2 17" xfId="33343" xr:uid="{6855C5AC-FC76-416E-A6E0-6ECAB334354B}"/>
    <cellStyle name="Normal 4 2 2 18" xfId="33344" xr:uid="{B7C330C7-4FA5-4A93-BFE7-B155A7AEBFF1}"/>
    <cellStyle name="Normal 4 2 2 19" xfId="33345" xr:uid="{39AAFCDF-1E74-40C0-BE63-8E8C83ADE6B8}"/>
    <cellStyle name="Normal 4 2 2 2" xfId="33346" xr:uid="{986801DB-EDB3-42D0-8350-A1953C703542}"/>
    <cellStyle name="Normal 4 2 2 2 10" xfId="33347" xr:uid="{48A4FABA-F875-4C15-B043-683D47816394}"/>
    <cellStyle name="Normal 4 2 2 2 11" xfId="33348" xr:uid="{3E8597AE-D9D5-4E18-8E19-F406F99E93A7}"/>
    <cellStyle name="Normal 4 2 2 2 11 2" xfId="33349" xr:uid="{95C7DB7D-79C9-40A8-AD14-24AE012947DE}"/>
    <cellStyle name="Normal 4 2 2 2 11 2 2" xfId="33350" xr:uid="{D73F4E1A-8657-40EB-BB22-49E59029EAD7}"/>
    <cellStyle name="Normal 4 2 2 2 11 2 2 2" xfId="33351" xr:uid="{3C9FBAF1-1A94-4EBF-9AF0-899DAA3F0BA7}"/>
    <cellStyle name="Normal 4 2 2 2 11 2 3" xfId="33352" xr:uid="{5E2DEDF9-4FFE-4002-8B8B-EA58E2B2C4F5}"/>
    <cellStyle name="Normal 4 2 2 2 11 2 4" xfId="33353" xr:uid="{A228887D-B4F0-43DE-92C3-A01D3B2FD62E}"/>
    <cellStyle name="Normal 4 2 2 2 11 2 5" xfId="33354" xr:uid="{A74E91BD-BEB9-440E-ADFC-B7F44058C473}"/>
    <cellStyle name="Normal 4 2 2 2 11 3" xfId="33355" xr:uid="{C168B093-E500-4F53-9EB6-93A9D9551B3C}"/>
    <cellStyle name="Normal 4 2 2 2 11 3 2" xfId="33356" xr:uid="{847583E8-C976-4AFA-A42D-10B525087307}"/>
    <cellStyle name="Normal 4 2 2 2 11 4" xfId="33357" xr:uid="{A0C66283-2959-4490-BB3A-E789AFA108FD}"/>
    <cellStyle name="Normal 4 2 2 2 11 5" xfId="33358" xr:uid="{676FE958-504E-40BF-AEC9-4CFD8D5DB976}"/>
    <cellStyle name="Normal 4 2 2 2 12" xfId="33359" xr:uid="{FDAA42C5-4754-465D-BE7B-2932D1D41F22}"/>
    <cellStyle name="Normal 4 2 2 2 13" xfId="33360" xr:uid="{6A26CE91-3E8D-43ED-A768-64D1D70B1F6A}"/>
    <cellStyle name="Normal 4 2 2 2 14" xfId="33361" xr:uid="{E3745B18-2638-406A-8F93-932FBF67AD29}"/>
    <cellStyle name="Normal 4 2 2 2 15" xfId="33362" xr:uid="{CADBB459-5883-474E-B4A6-A5CB96031F50}"/>
    <cellStyle name="Normal 4 2 2 2 15 2" xfId="33363" xr:uid="{222D7571-F5A7-4370-BE2F-4A9401EE02D9}"/>
    <cellStyle name="Normal 4 2 2 2 16" xfId="33364" xr:uid="{162E8457-B25E-4586-9F9F-35446427E3B7}"/>
    <cellStyle name="Normal 4 2 2 2 17" xfId="33365" xr:uid="{59560E7A-5E73-4578-98B8-E829503C57E9}"/>
    <cellStyle name="Normal 4 2 2 2 18" xfId="33366" xr:uid="{05ACFCB5-F9AB-452B-A900-743D1F231D20}"/>
    <cellStyle name="Normal 4 2 2 2 2" xfId="33367" xr:uid="{E4AACD53-403C-447E-B93B-B2B6615C5AD0}"/>
    <cellStyle name="Normal 4 2 2 2 2 10" xfId="33368" xr:uid="{52065E52-478B-4AE5-8C0D-2BF1DD2B7215}"/>
    <cellStyle name="Normal 4 2 2 2 2 11" xfId="33369" xr:uid="{FC72D4F5-6829-45F1-9B77-46FA50CBFEC5}"/>
    <cellStyle name="Normal 4 2 2 2 2 12" xfId="33370" xr:uid="{EA265C8B-2079-4ADE-BA04-8F5DC1D4BAE2}"/>
    <cellStyle name="Normal 4 2 2 2 2 13" xfId="33371" xr:uid="{F118AA1E-1504-48DD-8B31-F86F34E8A868}"/>
    <cellStyle name="Normal 4 2 2 2 2 13 2" xfId="33372" xr:uid="{1EC515B7-8CED-432B-9E21-57EFDBF32E1E}"/>
    <cellStyle name="Normal 4 2 2 2 2 14" xfId="33373" xr:uid="{C0C35C4E-4FA4-4B6A-ACED-16310F96BB91}"/>
    <cellStyle name="Normal 4 2 2 2 2 15" xfId="33374" xr:uid="{FBF1F76F-EEE8-4C1C-8C84-CF1A9C52849E}"/>
    <cellStyle name="Normal 4 2 2 2 2 16" xfId="33375" xr:uid="{0B6D1645-A4DC-4A7F-A80F-9CFFBC332211}"/>
    <cellStyle name="Normal 4 2 2 2 2 2" xfId="33376" xr:uid="{F3137588-9C6F-463D-8E27-E8A0CF6B215D}"/>
    <cellStyle name="Normal 4 2 2 2 2 2 10" xfId="33377" xr:uid="{10A3BF85-2968-4A64-A1A5-844B68AADA25}"/>
    <cellStyle name="Normal 4 2 2 2 2 2 11" xfId="33378" xr:uid="{DE6BBD84-5457-4311-AB37-58C109E779F1}"/>
    <cellStyle name="Normal 4 2 2 2 2 2 12" xfId="33379" xr:uid="{C8700D90-D595-415D-B7C3-0FFEBC3DF7A9}"/>
    <cellStyle name="Normal 4 2 2 2 2 2 13" xfId="33380" xr:uid="{082E3C8E-3B6F-4077-9055-6BB6C6E10C9A}"/>
    <cellStyle name="Normal 4 2 2 2 2 2 13 2" xfId="33381" xr:uid="{A3B205DC-1BEA-4D2C-8C01-731F7A8A0F39}"/>
    <cellStyle name="Normal 4 2 2 2 2 2 14" xfId="33382" xr:uid="{0CDD1C41-019D-4158-8424-37A48BF305A5}"/>
    <cellStyle name="Normal 4 2 2 2 2 2 15" xfId="33383" xr:uid="{4AADFB9D-F1B7-4924-ACC8-255BE35B77BE}"/>
    <cellStyle name="Normal 4 2 2 2 2 2 16" xfId="33384" xr:uid="{F1ED718D-42F3-489B-9C2D-8AEEC524B9E8}"/>
    <cellStyle name="Normal 4 2 2 2 2 2 2" xfId="33385" xr:uid="{503BA43B-68CD-420D-8644-A7A5647695C7}"/>
    <cellStyle name="Normal 4 2 2 2 2 2 2 10" xfId="33386" xr:uid="{D612CDF6-9994-4F69-AFF0-44047D1474F1}"/>
    <cellStyle name="Normal 4 2 2 2 2 2 2 11" xfId="33387" xr:uid="{823038B4-AB60-4830-ACA4-BC0EB228B0DB}"/>
    <cellStyle name="Normal 4 2 2 2 2 2 2 12" xfId="33388" xr:uid="{36F727B3-69E7-4285-B820-6382E7657732}"/>
    <cellStyle name="Normal 4 2 2 2 2 2 2 12 2" xfId="33389" xr:uid="{0055AF17-8571-454B-A835-121FFFFFAFAD}"/>
    <cellStyle name="Normal 4 2 2 2 2 2 2 13" xfId="33390" xr:uid="{9F6260ED-D763-496D-86AA-3EBA28ED84E9}"/>
    <cellStyle name="Normal 4 2 2 2 2 2 2 14" xfId="33391" xr:uid="{76E963A6-BFEB-4C4A-85CB-82E4CB5ADE6B}"/>
    <cellStyle name="Normal 4 2 2 2 2 2 2 15" xfId="33392" xr:uid="{CAB36D0E-BB5F-4BF3-977C-3DA731EC397D}"/>
    <cellStyle name="Normal 4 2 2 2 2 2 2 2" xfId="33393" xr:uid="{C4FA9E07-D573-4F7E-A838-7A0E493B325D}"/>
    <cellStyle name="Normal 4 2 2 2 2 2 2 2 2" xfId="33394" xr:uid="{A339F934-AD03-4F0F-A259-0D149CC81F47}"/>
    <cellStyle name="Normal 4 2 2 2 2 2 2 2 2 2" xfId="33395" xr:uid="{C8406638-DAD0-461D-A48F-B41B66208F26}"/>
    <cellStyle name="Normal 4 2 2 2 2 2 2 2 2 2 2" xfId="33396" xr:uid="{5E22CD46-4B56-4715-B279-C1BC9F39C5D9}"/>
    <cellStyle name="Normal 4 2 2 2 2 2 2 2 2 2 2 2" xfId="33397" xr:uid="{8D90D1F3-B51C-47C5-84D6-C58DCED8CD5E}"/>
    <cellStyle name="Normal 4 2 2 2 2 2 2 2 2 2 2 2 2" xfId="33398" xr:uid="{883C97B2-8744-48FF-95DB-394BDAFD8C0E}"/>
    <cellStyle name="Normal 4 2 2 2 2 2 2 2 2 2 2 3" xfId="33399" xr:uid="{1005A98F-95BB-4073-8CAD-6EF961180468}"/>
    <cellStyle name="Normal 4 2 2 2 2 2 2 2 2 2 2 4" xfId="33400" xr:uid="{5AA90386-0371-412F-B239-D33F47BC608A}"/>
    <cellStyle name="Normal 4 2 2 2 2 2 2 2 2 2 2 5" xfId="33401" xr:uid="{18861C57-02C6-420F-BB3E-6D7984A6B482}"/>
    <cellStyle name="Normal 4 2 2 2 2 2 2 2 2 2 3" xfId="33402" xr:uid="{771C3767-F23F-4E21-8E0D-10ECFAA5AE47}"/>
    <cellStyle name="Normal 4 2 2 2 2 2 2 2 2 2 3 2" xfId="33403" xr:uid="{94C5EBCC-92A4-4AE3-87BD-B35A12A03B38}"/>
    <cellStyle name="Normal 4 2 2 2 2 2 2 2 2 2 4" xfId="33404" xr:uid="{A437EDCF-801F-43DF-BF90-6A5E32176E53}"/>
    <cellStyle name="Normal 4 2 2 2 2 2 2 2 2 2 5" xfId="33405" xr:uid="{D73992BA-CC0C-4545-BD72-7E07C01E06DE}"/>
    <cellStyle name="Normal 4 2 2 2 2 2 2 2 2 3" xfId="33406" xr:uid="{29AC3A65-184F-4F2A-8190-B2BA704B902F}"/>
    <cellStyle name="Normal 4 2 2 2 2 2 2 2 2 4" xfId="33407" xr:uid="{13C51A70-613B-4541-B38E-79B27EF979A1}"/>
    <cellStyle name="Normal 4 2 2 2 2 2 2 2 2 5" xfId="33408" xr:uid="{F1FFB420-F1F8-4EBF-9633-3F70D69C24A4}"/>
    <cellStyle name="Normal 4 2 2 2 2 2 2 2 2 6" xfId="33409" xr:uid="{21E58A2E-993D-4FE4-BE06-D054894B4D4B}"/>
    <cellStyle name="Normal 4 2 2 2 2 2 2 2 2 6 2" xfId="33410" xr:uid="{1B476899-EF09-4825-A7C5-3CDB653A2DF6}"/>
    <cellStyle name="Normal 4 2 2 2 2 2 2 2 2 7" xfId="33411" xr:uid="{B306E60C-C787-4033-9F3D-9F2B395733D4}"/>
    <cellStyle name="Normal 4 2 2 2 2 2 2 2 2 8" xfId="33412" xr:uid="{FF89B31B-DAB7-45F4-A31A-5D80E5DB9C19}"/>
    <cellStyle name="Normal 4 2 2 2 2 2 2 2 2 9" xfId="33413" xr:uid="{88370A69-039B-4F6D-A9AD-4D25D325A418}"/>
    <cellStyle name="Normal 4 2 2 2 2 2 2 2 3" xfId="33414" xr:uid="{ABB4E6F4-8704-4521-A549-B1BA09E7F0CB}"/>
    <cellStyle name="Normal 4 2 2 2 2 2 2 2 3 2" xfId="33415" xr:uid="{A75F98D6-ED05-44A6-8AC6-7A22BC015B82}"/>
    <cellStyle name="Normal 4 2 2 2 2 2 2 2 3 2 2" xfId="33416" xr:uid="{FAE71E22-8985-4AC7-8BA9-F9E0560F1F11}"/>
    <cellStyle name="Normal 4 2 2 2 2 2 2 2 3 2 2 2" xfId="33417" xr:uid="{12CB0EBB-D5CD-47F6-9850-64730151C29F}"/>
    <cellStyle name="Normal 4 2 2 2 2 2 2 2 3 2 3" xfId="33418" xr:uid="{292A84C4-06C1-4EE1-AB7C-BB730E690865}"/>
    <cellStyle name="Normal 4 2 2 2 2 2 2 2 3 2 4" xfId="33419" xr:uid="{75D78120-73AE-432C-BE62-A2EA98FA73E9}"/>
    <cellStyle name="Normal 4 2 2 2 2 2 2 2 3 2 5" xfId="33420" xr:uid="{047E1655-3CED-4742-8D9F-A600720F66F0}"/>
    <cellStyle name="Normal 4 2 2 2 2 2 2 2 3 3" xfId="33421" xr:uid="{F26543B9-5314-4EB6-A9AB-28CA7407C915}"/>
    <cellStyle name="Normal 4 2 2 2 2 2 2 2 3 3 2" xfId="33422" xr:uid="{ECB7CB03-96E0-4A5D-9022-36C3E8AFF399}"/>
    <cellStyle name="Normal 4 2 2 2 2 2 2 2 3 4" xfId="33423" xr:uid="{09A424C2-A0CC-4078-ADC3-57FBBAEB1408}"/>
    <cellStyle name="Normal 4 2 2 2 2 2 2 2 3 5" xfId="33424" xr:uid="{A9E5599D-6B48-4C95-98D3-0476E30440FD}"/>
    <cellStyle name="Normal 4 2 2 2 2 2 2 2 4" xfId="33425" xr:uid="{5F249013-F6E3-4C2C-B863-D9398CE72E7C}"/>
    <cellStyle name="Normal 4 2 2 2 2 2 2 2 5" xfId="33426" xr:uid="{6A2265DD-B3C0-41D1-8BA9-D8BD89EAF8F0}"/>
    <cellStyle name="Normal 4 2 2 2 2 2 2 2 6" xfId="33427" xr:uid="{73EEF932-2118-4F02-B944-A360603F22FB}"/>
    <cellStyle name="Normal 4 2 2 2 2 2 2 2 6 2" xfId="33428" xr:uid="{6B3769E6-2615-4DFF-85A5-C72E3349A986}"/>
    <cellStyle name="Normal 4 2 2 2 2 2 2 2 7" xfId="33429" xr:uid="{7EAFA51C-01A7-413C-B219-1DD3C803FAA4}"/>
    <cellStyle name="Normal 4 2 2 2 2 2 2 2 8" xfId="33430" xr:uid="{25EA056C-F306-4E87-8188-7B3CFCEE6A29}"/>
    <cellStyle name="Normal 4 2 2 2 2 2 2 2 9" xfId="33431" xr:uid="{5C20488B-ADC1-49FF-B3BA-4E79EFF19355}"/>
    <cellStyle name="Normal 4 2 2 2 2 2 2 3" xfId="33432" xr:uid="{287B94EB-7CC6-4CDF-8AFB-970F3460CF71}"/>
    <cellStyle name="Normal 4 2 2 2 2 2 2 3 2" xfId="33433" xr:uid="{E5B5B530-B8E2-47CC-A417-8106CFC0ABC0}"/>
    <cellStyle name="Normal 4 2 2 2 2 2 2 3 3" xfId="33434" xr:uid="{87545299-DAC4-466E-883C-6E8DD8878D3C}"/>
    <cellStyle name="Normal 4 2 2 2 2 2 2 4" xfId="33435" xr:uid="{ED017776-BB72-4134-ABCD-19B0B62D0539}"/>
    <cellStyle name="Normal 4 2 2 2 2 2 2 4 2" xfId="33436" xr:uid="{FB75B9C5-1FD5-4416-B2B8-ADDD16884A43}"/>
    <cellStyle name="Normal 4 2 2 2 2 2 2 4 3" xfId="33437" xr:uid="{1F7ECD04-4DFE-447F-932B-BF570FE90322}"/>
    <cellStyle name="Normal 4 2 2 2 2 2 2 5" xfId="33438" xr:uid="{A4F6F6EF-209D-4AA9-A29A-96239E556C36}"/>
    <cellStyle name="Normal 4 2 2 2 2 2 2 5 2" xfId="33439" xr:uid="{E46200D7-E619-484A-B573-4EFFD88F65A4}"/>
    <cellStyle name="Normal 4 2 2 2 2 2 2 5 3" xfId="33440" xr:uid="{2D5F5762-9C07-45A1-A8F5-FB42C2358C94}"/>
    <cellStyle name="Normal 4 2 2 2 2 2 2 6" xfId="33441" xr:uid="{9C16B35A-A46A-447A-8C37-7F737598C88D}"/>
    <cellStyle name="Normal 4 2 2 2 2 2 2 6 2" xfId="33442" xr:uid="{A8D350FA-2788-4322-B691-9383B3396E8B}"/>
    <cellStyle name="Normal 4 2 2 2 2 2 2 6 3" xfId="33443" xr:uid="{1702F329-23CD-445E-834E-40A3454CF048}"/>
    <cellStyle name="Normal 4 2 2 2 2 2 2 7" xfId="33444" xr:uid="{7BEC5973-4327-4327-9B0B-D37A1C624F96}"/>
    <cellStyle name="Normal 4 2 2 2 2 2 2 7 2" xfId="33445" xr:uid="{F39CD68B-7FCB-4865-BEA6-E390B4FE7381}"/>
    <cellStyle name="Normal 4 2 2 2 2 2 2 7 3" xfId="33446" xr:uid="{CBC849F8-86CB-4837-A453-C190D7E04093}"/>
    <cellStyle name="Normal 4 2 2 2 2 2 2 8" xfId="33447" xr:uid="{C506467C-42B8-4AF5-B5CB-43A59D08D1CA}"/>
    <cellStyle name="Normal 4 2 2 2 2 2 2 8 2" xfId="33448" xr:uid="{8572AAC9-7EEC-41C5-B556-142D202BABA4}"/>
    <cellStyle name="Normal 4 2 2 2 2 2 2 8 2 2" xfId="33449" xr:uid="{FABEA1B8-2065-41DA-A834-BE59626EFB07}"/>
    <cellStyle name="Normal 4 2 2 2 2 2 2 8 2 2 2" xfId="33450" xr:uid="{0C233EA9-33B0-48F3-9184-7E5DD43EEF8B}"/>
    <cellStyle name="Normal 4 2 2 2 2 2 2 8 2 3" xfId="33451" xr:uid="{F417EE56-82D1-40D9-945C-054BEC88B492}"/>
    <cellStyle name="Normal 4 2 2 2 2 2 2 8 2 4" xfId="33452" xr:uid="{639DF82D-4AFD-4E0A-9992-07EC80FA3D8A}"/>
    <cellStyle name="Normal 4 2 2 2 2 2 2 8 2 5" xfId="33453" xr:uid="{1CE38421-B882-4DEB-A38B-86CAC0829F72}"/>
    <cellStyle name="Normal 4 2 2 2 2 2 2 8 3" xfId="33454" xr:uid="{2DFF396E-F43B-4984-93EB-B03647F63C69}"/>
    <cellStyle name="Normal 4 2 2 2 2 2 2 8 3 2" xfId="33455" xr:uid="{89099C5C-B127-4700-B526-A38DD68C7330}"/>
    <cellStyle name="Normal 4 2 2 2 2 2 2 8 4" xfId="33456" xr:uid="{0471CAC3-4922-460A-B507-4FF4E940B68D}"/>
    <cellStyle name="Normal 4 2 2 2 2 2 2 8 5" xfId="33457" xr:uid="{32855355-54B8-4CFE-91C0-3DCBCC30352C}"/>
    <cellStyle name="Normal 4 2 2 2 2 2 2 9" xfId="33458" xr:uid="{1F7606F2-5355-44D4-A9A5-F2C04F50717F}"/>
    <cellStyle name="Normal 4 2 2 2 2 2 3" xfId="33459" xr:uid="{F45C8EA2-93D7-4C5F-857E-07F50089FC5F}"/>
    <cellStyle name="Normal 4 2 2 2 2 2 3 2" xfId="33460" xr:uid="{D601645A-0A3A-458F-BF68-8CE74CD5C418}"/>
    <cellStyle name="Normal 4 2 2 2 2 2 3 3" xfId="33461" xr:uid="{979940D4-33F6-480B-BFAC-F778FF7EB408}"/>
    <cellStyle name="Normal 4 2 2 2 2 2 4" xfId="33462" xr:uid="{97C3323A-C3FC-458D-A184-CC9FF67ABB96}"/>
    <cellStyle name="Normal 4 2 2 2 2 2 4 2" xfId="33463" xr:uid="{3C632603-40ED-4548-B83D-B58914354268}"/>
    <cellStyle name="Normal 4 2 2 2 2 2 4 2 2" xfId="33464" xr:uid="{07005504-8BE2-4BC6-9529-1E1EC54E24CD}"/>
    <cellStyle name="Normal 4 2 2 2 2 2 4 2 2 2" xfId="33465" xr:uid="{AE3F1439-25E0-40DD-A02B-6EB41508DA52}"/>
    <cellStyle name="Normal 4 2 2 2 2 2 4 2 2 2 2" xfId="33466" xr:uid="{544F9F4C-F8A5-4C81-AB87-771ED336BC7A}"/>
    <cellStyle name="Normal 4 2 2 2 2 2 4 2 2 2 2 2" xfId="33467" xr:uid="{1051C825-69F4-4671-B90D-4568272ED3B9}"/>
    <cellStyle name="Normal 4 2 2 2 2 2 4 2 2 2 3" xfId="33468" xr:uid="{E7773C0D-92F7-4ACE-89F0-AFA395F2086C}"/>
    <cellStyle name="Normal 4 2 2 2 2 2 4 2 2 2 4" xfId="33469" xr:uid="{B7C526AD-CFEA-4CC1-92B5-46D535DD3F69}"/>
    <cellStyle name="Normal 4 2 2 2 2 2 4 2 2 2 5" xfId="33470" xr:uid="{EDC6758D-8F0F-412F-AEC2-36F81CF878EA}"/>
    <cellStyle name="Normal 4 2 2 2 2 2 4 2 2 3" xfId="33471" xr:uid="{746E86B2-4F99-4856-B478-58C2C44E4275}"/>
    <cellStyle name="Normal 4 2 2 2 2 2 4 2 2 3 2" xfId="33472" xr:uid="{7D19B280-D38B-4BAA-8274-01D506B0660C}"/>
    <cellStyle name="Normal 4 2 2 2 2 2 4 2 2 4" xfId="33473" xr:uid="{A0A081CE-A0AE-4CF3-BF2F-BD1921DC2B5D}"/>
    <cellStyle name="Normal 4 2 2 2 2 2 4 2 2 5" xfId="33474" xr:uid="{2B99ADBA-F3C1-4684-A76C-A59DB717AFFC}"/>
    <cellStyle name="Normal 4 2 2 2 2 2 4 2 3" xfId="33475" xr:uid="{F53C220B-B8EC-495C-8794-5A6BB0542FFA}"/>
    <cellStyle name="Normal 4 2 2 2 2 2 4 2 4" xfId="33476" xr:uid="{B328E82D-0F73-45D1-92A7-321882ABDBFD}"/>
    <cellStyle name="Normal 4 2 2 2 2 2 4 2 5" xfId="33477" xr:uid="{3D6F19D3-160B-4CE3-9C1D-2401C7D99220}"/>
    <cellStyle name="Normal 4 2 2 2 2 2 4 2 6" xfId="33478" xr:uid="{AC66E11E-98C8-4717-ACBF-1135443AA6BC}"/>
    <cellStyle name="Normal 4 2 2 2 2 2 4 2 6 2" xfId="33479" xr:uid="{E398BF79-6710-4A3C-BACA-DEA4294A293C}"/>
    <cellStyle name="Normal 4 2 2 2 2 2 4 2 7" xfId="33480" xr:uid="{7BDAEB64-04F3-42B0-80E0-EFB8508C0915}"/>
    <cellStyle name="Normal 4 2 2 2 2 2 4 2 8" xfId="33481" xr:uid="{99C313BC-8355-4E58-BC13-D87EBB8D1AC8}"/>
    <cellStyle name="Normal 4 2 2 2 2 2 4 2 9" xfId="33482" xr:uid="{0F95BE45-EF18-44B8-B9C4-0A09C327F3B3}"/>
    <cellStyle name="Normal 4 2 2 2 2 2 4 3" xfId="33483" xr:uid="{C953942E-73AB-46F0-A1BE-B571A524686A}"/>
    <cellStyle name="Normal 4 2 2 2 2 2 4 3 2" xfId="33484" xr:uid="{1794A466-4BE2-469B-832C-BF7376E20A05}"/>
    <cellStyle name="Normal 4 2 2 2 2 2 4 3 2 2" xfId="33485" xr:uid="{769DAC6A-2438-41AF-ABE6-F4C906D00744}"/>
    <cellStyle name="Normal 4 2 2 2 2 2 4 3 2 2 2" xfId="33486" xr:uid="{3C280F25-88B9-4752-931C-3501187C00EA}"/>
    <cellStyle name="Normal 4 2 2 2 2 2 4 3 2 3" xfId="33487" xr:uid="{7FF25EFB-ACDB-4CB7-8FF9-4CF0A772F4CB}"/>
    <cellStyle name="Normal 4 2 2 2 2 2 4 3 2 4" xfId="33488" xr:uid="{A45C4B7D-A069-4B44-BB28-269C14D0E1FD}"/>
    <cellStyle name="Normal 4 2 2 2 2 2 4 3 2 5" xfId="33489" xr:uid="{EC81C4ED-B9FB-47A4-9D6E-50B9F2C8B0C8}"/>
    <cellStyle name="Normal 4 2 2 2 2 2 4 3 3" xfId="33490" xr:uid="{7B29B941-0800-4ADA-A0D1-96F048163085}"/>
    <cellStyle name="Normal 4 2 2 2 2 2 4 3 3 2" xfId="33491" xr:uid="{31BEDA79-A6DF-4044-B851-17E8AE6BD18B}"/>
    <cellStyle name="Normal 4 2 2 2 2 2 4 3 4" xfId="33492" xr:uid="{705E66B3-78A4-43BE-9D27-5DD25D33C529}"/>
    <cellStyle name="Normal 4 2 2 2 2 2 4 3 5" xfId="33493" xr:uid="{475DFBEF-AAD7-44BD-9B9B-9F42C4244A82}"/>
    <cellStyle name="Normal 4 2 2 2 2 2 4 4" xfId="33494" xr:uid="{5A9D6C09-10AD-465D-9B32-62D28F5C68BA}"/>
    <cellStyle name="Normal 4 2 2 2 2 2 4 5" xfId="33495" xr:uid="{03186000-FE28-40F3-A29D-284FA3E5CED2}"/>
    <cellStyle name="Normal 4 2 2 2 2 2 4 6" xfId="33496" xr:uid="{4E3F6271-77A3-438A-B7BE-A52E69EACAD3}"/>
    <cellStyle name="Normal 4 2 2 2 2 2 4 6 2" xfId="33497" xr:uid="{9605A4B2-9A3D-4180-8498-029E0D8EFB2D}"/>
    <cellStyle name="Normal 4 2 2 2 2 2 4 7" xfId="33498" xr:uid="{035360F0-7DD3-4229-85ED-50F5115A65B4}"/>
    <cellStyle name="Normal 4 2 2 2 2 2 4 8" xfId="33499" xr:uid="{5F6EED9B-21B8-4095-8647-8FD8660A82F6}"/>
    <cellStyle name="Normal 4 2 2 2 2 2 4 9" xfId="33500" xr:uid="{0373CCEF-A275-43B6-BB6E-61867210C0C7}"/>
    <cellStyle name="Normal 4 2 2 2 2 2 5" xfId="33501" xr:uid="{A5B91FF9-40DE-46F7-97D9-BB8B5A23BE9B}"/>
    <cellStyle name="Normal 4 2 2 2 2 2 6" xfId="33502" xr:uid="{A744C02F-4468-4A9A-9C24-CBAF28D2CC64}"/>
    <cellStyle name="Normal 4 2 2 2 2 2 7" xfId="33503" xr:uid="{746DD24C-8BFF-4B60-8F33-1FB5C3200D14}"/>
    <cellStyle name="Normal 4 2 2 2 2 2 8" xfId="33504" xr:uid="{F6534C77-52DF-4C4C-9562-5F399562BC5C}"/>
    <cellStyle name="Normal 4 2 2 2 2 2 9" xfId="33505" xr:uid="{2DD0B223-173D-41AD-9974-B6B705B34987}"/>
    <cellStyle name="Normal 4 2 2 2 2 2 9 2" xfId="33506" xr:uid="{7C9C11FA-585D-40E1-BD78-C8405D504CD0}"/>
    <cellStyle name="Normal 4 2 2 2 2 2 9 2 2" xfId="33507" xr:uid="{C4778F5A-6EAC-4CD5-B81E-54C7B948EEFD}"/>
    <cellStyle name="Normal 4 2 2 2 2 2 9 2 2 2" xfId="33508" xr:uid="{34238545-9778-4D2D-B12C-FA6A12922435}"/>
    <cellStyle name="Normal 4 2 2 2 2 2 9 2 3" xfId="33509" xr:uid="{F81EE015-329E-4CA4-8261-3BB008E7381A}"/>
    <cellStyle name="Normal 4 2 2 2 2 2 9 2 4" xfId="33510" xr:uid="{1A955434-6FC3-4308-8C48-DAC6A65C7252}"/>
    <cellStyle name="Normal 4 2 2 2 2 2 9 2 5" xfId="33511" xr:uid="{D06FD8BF-1524-4446-80DE-955EF4B9A839}"/>
    <cellStyle name="Normal 4 2 2 2 2 2 9 3" xfId="33512" xr:uid="{FEAF3E5F-8971-4C91-979F-B9A15382E963}"/>
    <cellStyle name="Normal 4 2 2 2 2 2 9 3 2" xfId="33513" xr:uid="{55C72A91-CFE8-46D4-8A5B-588CA2DA4140}"/>
    <cellStyle name="Normal 4 2 2 2 2 2 9 4" xfId="33514" xr:uid="{05415255-1947-4B96-A6F2-5610F8BFA255}"/>
    <cellStyle name="Normal 4 2 2 2 2 2 9 5" xfId="33515" xr:uid="{AFA8A369-410C-4983-98F6-A625C2F5AC31}"/>
    <cellStyle name="Normal 4 2 2 2 2 3" xfId="33516" xr:uid="{726873FE-FA77-48D4-867F-BA0375CDCAF7}"/>
    <cellStyle name="Normal 4 2 2 2 2 3 10" xfId="33517" xr:uid="{3F2E5747-987E-4C13-913B-F0C85579A2B0}"/>
    <cellStyle name="Normal 4 2 2 2 2 3 11" xfId="33518" xr:uid="{1E29865E-7257-4A97-BCA3-3FD6B6430CA5}"/>
    <cellStyle name="Normal 4 2 2 2 2 3 12" xfId="33519" xr:uid="{C179897F-9CFA-4020-AD40-87BD72B771B3}"/>
    <cellStyle name="Normal 4 2 2 2 2 3 12 2" xfId="33520" xr:uid="{F853B1E1-BA30-41C8-A72F-0B97B29CECD2}"/>
    <cellStyle name="Normal 4 2 2 2 2 3 13" xfId="33521" xr:uid="{CC99496F-F4D3-45CB-A548-1928CB958855}"/>
    <cellStyle name="Normal 4 2 2 2 2 3 14" xfId="33522" xr:uid="{F8EDEFA1-A146-4E0C-A3D9-D0683D9C236C}"/>
    <cellStyle name="Normal 4 2 2 2 2 3 15" xfId="33523" xr:uid="{E97DC769-ADC6-4F91-84FC-3B7515287826}"/>
    <cellStyle name="Normal 4 2 2 2 2 3 2" xfId="33524" xr:uid="{91917E19-0496-4BA9-931C-CF3FE96F5C63}"/>
    <cellStyle name="Normal 4 2 2 2 2 3 2 2" xfId="33525" xr:uid="{5CE223BA-5349-4DDC-B29E-C5939E4876F3}"/>
    <cellStyle name="Normal 4 2 2 2 2 3 2 2 2" xfId="33526" xr:uid="{A54BD0E7-D68D-4951-8719-46EA76E86A32}"/>
    <cellStyle name="Normal 4 2 2 2 2 3 2 2 2 2" xfId="33527" xr:uid="{55853F62-766B-4F61-8CF0-9619BE3C6A4B}"/>
    <cellStyle name="Normal 4 2 2 2 2 3 2 2 2 2 2" xfId="33528" xr:uid="{C17091FA-505F-4A6A-811E-2C322D363164}"/>
    <cellStyle name="Normal 4 2 2 2 2 3 2 2 2 2 2 2" xfId="33529" xr:uid="{706DCEC3-1CB7-4C64-B370-FC7BB513D0A9}"/>
    <cellStyle name="Normal 4 2 2 2 2 3 2 2 2 2 3" xfId="33530" xr:uid="{FA3921BB-BF6C-4173-8E7E-46633B08BF01}"/>
    <cellStyle name="Normal 4 2 2 2 2 3 2 2 2 2 4" xfId="33531" xr:uid="{A3989A7B-7A3E-4581-B2F5-FE6EB0A8E85A}"/>
    <cellStyle name="Normal 4 2 2 2 2 3 2 2 2 2 5" xfId="33532" xr:uid="{BD58D8D5-6B36-4ED0-8606-AE2BE035468D}"/>
    <cellStyle name="Normal 4 2 2 2 2 3 2 2 2 3" xfId="33533" xr:uid="{BA92013F-632A-4D2B-B534-3741C6703A57}"/>
    <cellStyle name="Normal 4 2 2 2 2 3 2 2 2 3 2" xfId="33534" xr:uid="{32E9EB78-EDC0-4375-B94F-CEDDE2B306C2}"/>
    <cellStyle name="Normal 4 2 2 2 2 3 2 2 2 4" xfId="33535" xr:uid="{388EE3FF-F5F6-4D4D-A3AD-69D93527A2F6}"/>
    <cellStyle name="Normal 4 2 2 2 2 3 2 2 2 5" xfId="33536" xr:uid="{84FEB5E8-90E3-4D88-B42F-A6E1513C3AB9}"/>
    <cellStyle name="Normal 4 2 2 2 2 3 2 2 3" xfId="33537" xr:uid="{8A1C2D96-E95F-4122-8727-2CF71A8D607C}"/>
    <cellStyle name="Normal 4 2 2 2 2 3 2 2 4" xfId="33538" xr:uid="{7691ECF9-6825-4D67-B701-F1145A5DB73F}"/>
    <cellStyle name="Normal 4 2 2 2 2 3 2 2 5" xfId="33539" xr:uid="{0246F0B1-6437-46CA-880D-F77B202987F2}"/>
    <cellStyle name="Normal 4 2 2 2 2 3 2 2 6" xfId="33540" xr:uid="{DCA75BE4-858C-4740-859B-88A0E78F453B}"/>
    <cellStyle name="Normal 4 2 2 2 2 3 2 2 6 2" xfId="33541" xr:uid="{E39CC348-DF7A-4922-BC20-B3306B30894F}"/>
    <cellStyle name="Normal 4 2 2 2 2 3 2 2 7" xfId="33542" xr:uid="{0FD9B854-C834-445D-8BE9-301761026002}"/>
    <cellStyle name="Normal 4 2 2 2 2 3 2 2 8" xfId="33543" xr:uid="{83507FED-2CB4-4B43-87A6-597E1662A27D}"/>
    <cellStyle name="Normal 4 2 2 2 2 3 2 2 9" xfId="33544" xr:uid="{99F2782F-7642-4A3D-97B0-489F0D9F1D8C}"/>
    <cellStyle name="Normal 4 2 2 2 2 3 2 3" xfId="33545" xr:uid="{D5C820A9-6F45-4A1A-AFED-7FDF364BF02A}"/>
    <cellStyle name="Normal 4 2 2 2 2 3 2 3 2" xfId="33546" xr:uid="{7C04A387-6279-4763-800C-78A5908EE0AD}"/>
    <cellStyle name="Normal 4 2 2 2 2 3 2 3 2 2" xfId="33547" xr:uid="{42F61EE9-5A56-4EA4-AEB1-98DF387ABA72}"/>
    <cellStyle name="Normal 4 2 2 2 2 3 2 3 2 2 2" xfId="33548" xr:uid="{FDAA8EE6-FB0E-4DAC-8E84-80E764422497}"/>
    <cellStyle name="Normal 4 2 2 2 2 3 2 3 2 3" xfId="33549" xr:uid="{CFDF6550-7550-4E2B-A5F5-6F471EF358E2}"/>
    <cellStyle name="Normal 4 2 2 2 2 3 2 3 2 4" xfId="33550" xr:uid="{E277C4E7-1D96-4008-8B89-559B7837E80A}"/>
    <cellStyle name="Normal 4 2 2 2 2 3 2 3 2 5" xfId="33551" xr:uid="{86CE7394-24ED-4268-9206-032AF028A645}"/>
    <cellStyle name="Normal 4 2 2 2 2 3 2 3 3" xfId="33552" xr:uid="{AE7DC7D0-0A55-4142-83E1-7A7809F826BC}"/>
    <cellStyle name="Normal 4 2 2 2 2 3 2 3 3 2" xfId="33553" xr:uid="{1033B221-4EA6-4C54-B368-3811B4FC63D6}"/>
    <cellStyle name="Normal 4 2 2 2 2 3 2 3 4" xfId="33554" xr:uid="{89F15377-8CEA-4FAC-8096-48216CFB9F25}"/>
    <cellStyle name="Normal 4 2 2 2 2 3 2 3 5" xfId="33555" xr:uid="{6CE93607-022D-45B8-9C15-351B66D9EC48}"/>
    <cellStyle name="Normal 4 2 2 2 2 3 2 4" xfId="33556" xr:uid="{EDC9638D-3C48-46DC-A0BA-93C246F2BDDA}"/>
    <cellStyle name="Normal 4 2 2 2 2 3 2 5" xfId="33557" xr:uid="{13E815D9-2398-4277-99B2-137C30495CD1}"/>
    <cellStyle name="Normal 4 2 2 2 2 3 2 6" xfId="33558" xr:uid="{72FD50BA-06C6-441D-951F-58748516CF15}"/>
    <cellStyle name="Normal 4 2 2 2 2 3 2 6 2" xfId="33559" xr:uid="{CDD482C0-C766-4A76-897D-E1BB2062023E}"/>
    <cellStyle name="Normal 4 2 2 2 2 3 2 7" xfId="33560" xr:uid="{71C7BC0D-6FD5-41CF-B267-9D2A86885DC1}"/>
    <cellStyle name="Normal 4 2 2 2 2 3 2 8" xfId="33561" xr:uid="{C0296D90-DCEF-469F-99F8-47EACE408DC2}"/>
    <cellStyle name="Normal 4 2 2 2 2 3 2 9" xfId="33562" xr:uid="{C35D7CE8-CEE8-48D9-8FC3-C44D0A8CFE05}"/>
    <cellStyle name="Normal 4 2 2 2 2 3 3" xfId="33563" xr:uid="{754159D8-9584-4DF0-8C54-597E21BE5061}"/>
    <cellStyle name="Normal 4 2 2 2 2 3 4" xfId="33564" xr:uid="{EC8D93D4-3559-4E4B-8AE0-A513EAEC2E19}"/>
    <cellStyle name="Normal 4 2 2 2 2 3 5" xfId="33565" xr:uid="{D97D3FE1-9642-4B92-BDCC-B938FB9CAF95}"/>
    <cellStyle name="Normal 4 2 2 2 2 3 6" xfId="33566" xr:uid="{F75ABA8D-438E-4FDE-9341-3830E573AEF9}"/>
    <cellStyle name="Normal 4 2 2 2 2 3 7" xfId="33567" xr:uid="{E88E703F-237F-4FA8-9E21-F1586B8DFADF}"/>
    <cellStyle name="Normal 4 2 2 2 2 3 8" xfId="33568" xr:uid="{166DA3AA-4A20-47F7-8B51-32EACCEAEA3A}"/>
    <cellStyle name="Normal 4 2 2 2 2 3 8 2" xfId="33569" xr:uid="{5E105CA6-B3AB-4E07-A2C1-22442A9167FD}"/>
    <cellStyle name="Normal 4 2 2 2 2 3 8 2 2" xfId="33570" xr:uid="{0E62CFD3-30D1-42E8-A7BC-BBC3A36B463B}"/>
    <cellStyle name="Normal 4 2 2 2 2 3 8 2 2 2" xfId="33571" xr:uid="{DFBA80B2-5ED8-495C-A269-5B842AC7C990}"/>
    <cellStyle name="Normal 4 2 2 2 2 3 8 2 3" xfId="33572" xr:uid="{CDA26774-7772-4C5B-AB36-03FB3F11C5F0}"/>
    <cellStyle name="Normal 4 2 2 2 2 3 8 2 4" xfId="33573" xr:uid="{6ACD25FB-B1A7-47E3-958F-43F5B1A7382E}"/>
    <cellStyle name="Normal 4 2 2 2 2 3 8 2 5" xfId="33574" xr:uid="{3B0270E4-27BD-48E2-8502-0C577789EAF5}"/>
    <cellStyle name="Normal 4 2 2 2 2 3 8 3" xfId="33575" xr:uid="{66A97B04-32C5-485D-AF4F-DB6F1458ACE0}"/>
    <cellStyle name="Normal 4 2 2 2 2 3 8 3 2" xfId="33576" xr:uid="{B35DCE15-75A3-4B5B-B98A-10DC7F4A9421}"/>
    <cellStyle name="Normal 4 2 2 2 2 3 8 4" xfId="33577" xr:uid="{1DE735FB-67A6-4735-B839-ED8CF7DDB8B4}"/>
    <cellStyle name="Normal 4 2 2 2 2 3 8 5" xfId="33578" xr:uid="{1B1F18CD-894F-4356-B40A-C30D83512E7C}"/>
    <cellStyle name="Normal 4 2 2 2 2 3 9" xfId="33579" xr:uid="{63832925-C85D-49A2-B7A0-72C00856EC86}"/>
    <cellStyle name="Normal 4 2 2 2 2 4" xfId="33580" xr:uid="{2BD8E2E1-B0E3-46CA-A44E-41AAC71DD4E8}"/>
    <cellStyle name="Normal 4 2 2 2 2 4 2" xfId="33581" xr:uid="{038924D4-A0DA-4AC1-80AF-D57E2909DB7B}"/>
    <cellStyle name="Normal 4 2 2 2 2 4 2 2" xfId="33582" xr:uid="{A5D1ED21-B232-4436-B5A7-504AAE775B63}"/>
    <cellStyle name="Normal 4 2 2 2 2 4 2 2 2" xfId="33583" xr:uid="{16BCEAFC-DC39-4C85-ABE0-9F78E8800842}"/>
    <cellStyle name="Normal 4 2 2 2 2 4 2 2 2 2" xfId="33584" xr:uid="{F2B2F6EF-6E7D-47CE-8C9F-A2F72DB879B7}"/>
    <cellStyle name="Normal 4 2 2 2 2 4 2 2 2 2 2" xfId="33585" xr:uid="{BE58F15F-CA6D-4471-B7CD-F705C05EFB64}"/>
    <cellStyle name="Normal 4 2 2 2 2 4 2 2 2 3" xfId="33586" xr:uid="{B1A8825F-0483-485A-91B4-4BC2A2ABFB81}"/>
    <cellStyle name="Normal 4 2 2 2 2 4 2 2 2 4" xfId="33587" xr:uid="{1B6E2FB0-8099-435A-AF65-4C512FA44539}"/>
    <cellStyle name="Normal 4 2 2 2 2 4 2 2 2 5" xfId="33588" xr:uid="{ABE97E2B-ADC8-4A4E-9CBC-6C532E59C814}"/>
    <cellStyle name="Normal 4 2 2 2 2 4 2 2 3" xfId="33589" xr:uid="{BCFA0F0A-94EC-4164-909C-CE7080F108C2}"/>
    <cellStyle name="Normal 4 2 2 2 2 4 2 2 3 2" xfId="33590" xr:uid="{D4FB3EB5-C595-4B49-890F-5A88043722A4}"/>
    <cellStyle name="Normal 4 2 2 2 2 4 2 2 4" xfId="33591" xr:uid="{F92B456B-0BEF-40D9-8043-094292E7A3F4}"/>
    <cellStyle name="Normal 4 2 2 2 2 4 2 2 5" xfId="33592" xr:uid="{14E4FA40-202B-4028-8526-4E96A56D858B}"/>
    <cellStyle name="Normal 4 2 2 2 2 4 2 3" xfId="33593" xr:uid="{374F3527-16D7-49C8-A7AF-3F418E66C625}"/>
    <cellStyle name="Normal 4 2 2 2 2 4 2 4" xfId="33594" xr:uid="{C4A70BA6-07BC-4CE2-A4E4-E70C440B513D}"/>
    <cellStyle name="Normal 4 2 2 2 2 4 2 5" xfId="33595" xr:uid="{85DBA96E-D081-4A62-B81B-B3C15C74134A}"/>
    <cellStyle name="Normal 4 2 2 2 2 4 2 6" xfId="33596" xr:uid="{F7C6347F-7827-4E8D-8CAE-883EF9B80A1F}"/>
    <cellStyle name="Normal 4 2 2 2 2 4 2 6 2" xfId="33597" xr:uid="{F69FDCF0-A558-4F79-86B2-65438F492679}"/>
    <cellStyle name="Normal 4 2 2 2 2 4 2 7" xfId="33598" xr:uid="{6072E370-29D1-4CA5-8ACB-70F91C14D002}"/>
    <cellStyle name="Normal 4 2 2 2 2 4 2 8" xfId="33599" xr:uid="{CB91D561-079B-4059-A028-B79D3B4C832F}"/>
    <cellStyle name="Normal 4 2 2 2 2 4 2 9" xfId="33600" xr:uid="{802153A0-4893-4CFF-9E8D-C0A99FC29E34}"/>
    <cellStyle name="Normal 4 2 2 2 2 4 3" xfId="33601" xr:uid="{E5AF3D18-E9F2-4553-A1E5-7364C297AEEA}"/>
    <cellStyle name="Normal 4 2 2 2 2 4 3 2" xfId="33602" xr:uid="{254A5EA5-12B1-4160-8572-574782A740ED}"/>
    <cellStyle name="Normal 4 2 2 2 2 4 3 2 2" xfId="33603" xr:uid="{79D40C45-25F0-497D-9515-7BCE623EFCC8}"/>
    <cellStyle name="Normal 4 2 2 2 2 4 3 2 2 2" xfId="33604" xr:uid="{0339E4F4-F67C-4FE8-8572-1B1F58B7D6AD}"/>
    <cellStyle name="Normal 4 2 2 2 2 4 3 2 3" xfId="33605" xr:uid="{EC61A3CD-79BC-48F7-84A5-EF55F65BE07C}"/>
    <cellStyle name="Normal 4 2 2 2 2 4 3 2 4" xfId="33606" xr:uid="{07689381-5A53-42CC-A705-C4553DBCDB41}"/>
    <cellStyle name="Normal 4 2 2 2 2 4 3 2 5" xfId="33607" xr:uid="{B1C71A0E-E76C-4B72-B94E-B74DC742A69A}"/>
    <cellStyle name="Normal 4 2 2 2 2 4 3 3" xfId="33608" xr:uid="{E63E3FA8-08B3-4A90-9EA7-582ECC4CC3A9}"/>
    <cellStyle name="Normal 4 2 2 2 2 4 3 3 2" xfId="33609" xr:uid="{2046DE5A-2B70-4036-A82A-755BDFA563C2}"/>
    <cellStyle name="Normal 4 2 2 2 2 4 3 4" xfId="33610" xr:uid="{6C24D96B-3772-4A6F-893B-9FB91D86A547}"/>
    <cellStyle name="Normal 4 2 2 2 2 4 3 5" xfId="33611" xr:uid="{91F7F0A1-C7EA-4A40-B5C9-52E57B3EA4F8}"/>
    <cellStyle name="Normal 4 2 2 2 2 4 4" xfId="33612" xr:uid="{79083F5B-173F-4491-87AA-3876F368D606}"/>
    <cellStyle name="Normal 4 2 2 2 2 4 5" xfId="33613" xr:uid="{9CC3A0A1-CBB4-4923-B404-BC1570F7AA77}"/>
    <cellStyle name="Normal 4 2 2 2 2 4 6" xfId="33614" xr:uid="{8736D4D9-6E89-44FD-97C7-E60702A3C183}"/>
    <cellStyle name="Normal 4 2 2 2 2 4 6 2" xfId="33615" xr:uid="{ECA1636A-8460-44B5-9E13-603058A88C17}"/>
    <cellStyle name="Normal 4 2 2 2 2 4 7" xfId="33616" xr:uid="{22B40D61-6E98-4C7A-B498-998AE4ABA0D6}"/>
    <cellStyle name="Normal 4 2 2 2 2 4 8" xfId="33617" xr:uid="{9190AB01-1E93-41FD-90EA-D32D764CBA15}"/>
    <cellStyle name="Normal 4 2 2 2 2 4 9" xfId="33618" xr:uid="{E1D7C8F9-9DD6-495F-A45D-C37FB7C1E21C}"/>
    <cellStyle name="Normal 4 2 2 2 2 5" xfId="33619" xr:uid="{918FB05D-4902-4C8C-9DDE-8B5C97365D02}"/>
    <cellStyle name="Normal 4 2 2 2 2 5 2" xfId="33620" xr:uid="{F27B798D-FA9D-41E7-8BA4-FA1DB9A90D42}"/>
    <cellStyle name="Normal 4 2 2 2 2 5 3" xfId="33621" xr:uid="{A3767872-54AF-4092-8D4C-D9EBA316DCB5}"/>
    <cellStyle name="Normal 4 2 2 2 2 6" xfId="33622" xr:uid="{0DCD6BCA-67BE-4E36-9DEC-FAF25349EDF4}"/>
    <cellStyle name="Normal 4 2 2 2 2 6 2" xfId="33623" xr:uid="{1F97A841-099D-4E1F-9B64-B5F5E5CFDC18}"/>
    <cellStyle name="Normal 4 2 2 2 2 6 3" xfId="33624" xr:uid="{0122204B-22AF-47D6-89BF-E05CA7D707C0}"/>
    <cellStyle name="Normal 4 2 2 2 2 7" xfId="33625" xr:uid="{A93AF8BD-1778-49DD-9CC8-E962E8732B33}"/>
    <cellStyle name="Normal 4 2 2 2 2 7 2" xfId="33626" xr:uid="{A1557C86-1CED-4CC2-91F4-88E55B657BB1}"/>
    <cellStyle name="Normal 4 2 2 2 2 7 3" xfId="33627" xr:uid="{1E7FBFEE-78D8-4B28-95AF-E6483BD69B7C}"/>
    <cellStyle name="Normal 4 2 2 2 2 8" xfId="33628" xr:uid="{5563D30A-3AEF-43BE-9197-73BBF4046DCC}"/>
    <cellStyle name="Normal 4 2 2 2 2 8 2" xfId="33629" xr:uid="{E02331E3-2D3D-4C25-AEEA-15107C09D562}"/>
    <cellStyle name="Normal 4 2 2 2 2 8 3" xfId="33630" xr:uid="{0FC497BC-B853-4695-896F-F4542F2D29F8}"/>
    <cellStyle name="Normal 4 2 2 2 2 9" xfId="33631" xr:uid="{CB214C55-F282-4BEF-AF78-D5ACDF351706}"/>
    <cellStyle name="Normal 4 2 2 2 2 9 2" xfId="33632" xr:uid="{1482671C-9867-4262-9583-7EFF8379980B}"/>
    <cellStyle name="Normal 4 2 2 2 2 9 2 2" xfId="33633" xr:uid="{7F635044-C9F3-4D18-B59A-4D00666D7CB1}"/>
    <cellStyle name="Normal 4 2 2 2 2 9 2 2 2" xfId="33634" xr:uid="{A28A1393-DF87-4592-B5D1-590B942CCE2F}"/>
    <cellStyle name="Normal 4 2 2 2 2 9 2 3" xfId="33635" xr:uid="{094DD977-12A4-487A-A37C-730541C75005}"/>
    <cellStyle name="Normal 4 2 2 2 2 9 2 4" xfId="33636" xr:uid="{56B80F09-86D0-4300-B852-701CA4F744EF}"/>
    <cellStyle name="Normal 4 2 2 2 2 9 2 5" xfId="33637" xr:uid="{47B4D90C-B37E-4E92-9D63-801537F6865C}"/>
    <cellStyle name="Normal 4 2 2 2 2 9 3" xfId="33638" xr:uid="{F04121FB-D259-4B4A-9E83-FA3D7B1E05F9}"/>
    <cellStyle name="Normal 4 2 2 2 2 9 3 2" xfId="33639" xr:uid="{562BA5FA-20C6-41AE-8FE2-A916D5729180}"/>
    <cellStyle name="Normal 4 2 2 2 2 9 4" xfId="33640" xr:uid="{E4B484D8-8E8E-46D7-AB7B-2A5A8E67C413}"/>
    <cellStyle name="Normal 4 2 2 2 2 9 5" xfId="33641" xr:uid="{A8251ECF-1E97-453A-B9A5-F82BCC5612D4}"/>
    <cellStyle name="Normal 4 2 2 2 3" xfId="33642" xr:uid="{A382FE64-ED7B-40E0-8998-8C2224B4C0EA}"/>
    <cellStyle name="Normal 4 2 2 2 3 2" xfId="33643" xr:uid="{8A7E77CE-8FB8-41B2-990B-48DD5AF5884A}"/>
    <cellStyle name="Normal 4 2 2 2 3 3" xfId="33644" xr:uid="{B90A239C-FF27-4D23-A443-35FE059C94EA}"/>
    <cellStyle name="Normal 4 2 2 2 4" xfId="33645" xr:uid="{E3EEB0B7-1762-4404-87DF-7BBB84843802}"/>
    <cellStyle name="Normal 4 2 2 2 4 10" xfId="33646" xr:uid="{B407AD82-78C0-453A-B977-52386ABBAB30}"/>
    <cellStyle name="Normal 4 2 2 2 4 11" xfId="33647" xr:uid="{21B9AE78-DB64-4CF5-95AF-4F76B49C5BD2}"/>
    <cellStyle name="Normal 4 2 2 2 4 12" xfId="33648" xr:uid="{5EA86C61-76B1-4491-A1D7-862049B74C39}"/>
    <cellStyle name="Normal 4 2 2 2 4 12 2" xfId="33649" xr:uid="{D9799731-FFA6-4071-BF91-7123DC7BD38D}"/>
    <cellStyle name="Normal 4 2 2 2 4 13" xfId="33650" xr:uid="{5A84C52A-849E-496F-BDCA-3D3A3CF1911C}"/>
    <cellStyle name="Normal 4 2 2 2 4 14" xfId="33651" xr:uid="{C8D57993-D2E7-4B9C-A91D-E1F6CD6253C2}"/>
    <cellStyle name="Normal 4 2 2 2 4 15" xfId="33652" xr:uid="{5A56DBE2-AA8E-48FF-86C9-917D6CA85654}"/>
    <cellStyle name="Normal 4 2 2 2 4 2" xfId="33653" xr:uid="{22658B92-F065-4853-8DC1-FAF00147900E}"/>
    <cellStyle name="Normal 4 2 2 2 4 2 2" xfId="33654" xr:uid="{85409566-EA48-4657-B73B-82E5C8DA5092}"/>
    <cellStyle name="Normal 4 2 2 2 4 2 2 2" xfId="33655" xr:uid="{254FD66E-5250-4116-B45D-5EE739ABE5AC}"/>
    <cellStyle name="Normal 4 2 2 2 4 2 2 2 2" xfId="33656" xr:uid="{9A7350DA-76EF-488B-837D-013AD10F711F}"/>
    <cellStyle name="Normal 4 2 2 2 4 2 2 2 2 2" xfId="33657" xr:uid="{11C871D0-81A1-4189-B719-A9679ACC7F12}"/>
    <cellStyle name="Normal 4 2 2 2 4 2 2 2 2 2 2" xfId="33658" xr:uid="{8C2430C6-785F-4B18-977C-963D1967D601}"/>
    <cellStyle name="Normal 4 2 2 2 4 2 2 2 2 3" xfId="33659" xr:uid="{1DE2BCE1-C332-4BC4-98FD-D9CAE4D4BC28}"/>
    <cellStyle name="Normal 4 2 2 2 4 2 2 2 2 4" xfId="33660" xr:uid="{87AF71B1-3EF1-465C-9928-E1F4C2B1726B}"/>
    <cellStyle name="Normal 4 2 2 2 4 2 2 2 2 5" xfId="33661" xr:uid="{4A678BBB-B03E-4560-9C3D-656E6BE48CC0}"/>
    <cellStyle name="Normal 4 2 2 2 4 2 2 2 3" xfId="33662" xr:uid="{51640A4C-5873-4236-B79F-CFFCC32795B9}"/>
    <cellStyle name="Normal 4 2 2 2 4 2 2 2 3 2" xfId="33663" xr:uid="{C9571F72-EEC6-40D0-A5FE-948945988338}"/>
    <cellStyle name="Normal 4 2 2 2 4 2 2 2 4" xfId="33664" xr:uid="{9B51699F-3C41-4DCA-B5B3-E98F241506E1}"/>
    <cellStyle name="Normal 4 2 2 2 4 2 2 2 5" xfId="33665" xr:uid="{015C4A3D-3E96-495B-A7A4-40B191F97985}"/>
    <cellStyle name="Normal 4 2 2 2 4 2 2 3" xfId="33666" xr:uid="{8F94F045-B2E3-4299-8DC8-63C24C066450}"/>
    <cellStyle name="Normal 4 2 2 2 4 2 2 4" xfId="33667" xr:uid="{DD1E02DB-3BCB-4910-B331-7ABB687810E8}"/>
    <cellStyle name="Normal 4 2 2 2 4 2 2 5" xfId="33668" xr:uid="{706F8B83-7D2F-48CD-94AB-0AF27D873712}"/>
    <cellStyle name="Normal 4 2 2 2 4 2 2 6" xfId="33669" xr:uid="{E4453B31-A311-4D25-970A-59620001AC3E}"/>
    <cellStyle name="Normal 4 2 2 2 4 2 2 6 2" xfId="33670" xr:uid="{0781A17A-B252-437A-9274-F797713B9AB9}"/>
    <cellStyle name="Normal 4 2 2 2 4 2 2 7" xfId="33671" xr:uid="{DF4C36F6-632C-427A-8819-A669DB7E2F7C}"/>
    <cellStyle name="Normal 4 2 2 2 4 2 2 8" xfId="33672" xr:uid="{28C92BE0-6894-4644-9D58-0164B32F5836}"/>
    <cellStyle name="Normal 4 2 2 2 4 2 2 9" xfId="33673" xr:uid="{36E905B5-B623-496B-B755-4D9BEC365655}"/>
    <cellStyle name="Normal 4 2 2 2 4 2 3" xfId="33674" xr:uid="{50901A57-D809-491E-8910-38DCED869E11}"/>
    <cellStyle name="Normal 4 2 2 2 4 2 3 2" xfId="33675" xr:uid="{0BB45EA5-F4FD-4A22-B090-90D95734A981}"/>
    <cellStyle name="Normal 4 2 2 2 4 2 3 2 2" xfId="33676" xr:uid="{3DD0A89F-86BE-4912-9AD3-8A2170ED1397}"/>
    <cellStyle name="Normal 4 2 2 2 4 2 3 2 2 2" xfId="33677" xr:uid="{412FDCB2-454E-41DC-AE91-C32CAC8E2DF5}"/>
    <cellStyle name="Normal 4 2 2 2 4 2 3 2 3" xfId="33678" xr:uid="{C9CE3458-A82D-47DA-9BB1-7652325F3B12}"/>
    <cellStyle name="Normal 4 2 2 2 4 2 3 2 4" xfId="33679" xr:uid="{85C99EE6-EC89-432F-87DE-CDF7599D9E28}"/>
    <cellStyle name="Normal 4 2 2 2 4 2 3 2 5" xfId="33680" xr:uid="{B034EFBC-5606-4F84-9E15-253CB643A6A1}"/>
    <cellStyle name="Normal 4 2 2 2 4 2 3 3" xfId="33681" xr:uid="{41896349-5484-4E5B-ABC4-4E64E319E2E0}"/>
    <cellStyle name="Normal 4 2 2 2 4 2 3 3 2" xfId="33682" xr:uid="{1CF49740-B1BE-4723-9718-88C58A4BC9CA}"/>
    <cellStyle name="Normal 4 2 2 2 4 2 3 4" xfId="33683" xr:uid="{18512C3E-A6F6-4D5C-A2F3-E62C97876957}"/>
    <cellStyle name="Normal 4 2 2 2 4 2 3 5" xfId="33684" xr:uid="{9B707240-5490-4019-A57D-2A14F7572466}"/>
    <cellStyle name="Normal 4 2 2 2 4 2 4" xfId="33685" xr:uid="{8B5A3E86-E95C-41FF-904F-00147BE324AA}"/>
    <cellStyle name="Normal 4 2 2 2 4 2 5" xfId="33686" xr:uid="{8C94C392-4A89-4BB2-8AB2-38418DDA4BEF}"/>
    <cellStyle name="Normal 4 2 2 2 4 2 6" xfId="33687" xr:uid="{7EEB7A9B-A6B7-4175-81C3-2E0A7B469A2F}"/>
    <cellStyle name="Normal 4 2 2 2 4 2 6 2" xfId="33688" xr:uid="{46C6D461-A307-4163-84A2-B8907654E713}"/>
    <cellStyle name="Normal 4 2 2 2 4 2 7" xfId="33689" xr:uid="{B15619D6-26C4-474E-8B7E-45738BB48EF9}"/>
    <cellStyle name="Normal 4 2 2 2 4 2 8" xfId="33690" xr:uid="{72E98613-546A-4A4B-9C6C-FCC317D3FE57}"/>
    <cellStyle name="Normal 4 2 2 2 4 2 9" xfId="33691" xr:uid="{EA5C47EA-542B-4317-8AA5-1B3E1E491B27}"/>
    <cellStyle name="Normal 4 2 2 2 4 3" xfId="33692" xr:uid="{8657F1DD-8721-4D61-819A-448C9B48255B}"/>
    <cellStyle name="Normal 4 2 2 2 4 3 2" xfId="33693" xr:uid="{04B0A924-9F5C-41F3-AC6B-376B43D51F45}"/>
    <cellStyle name="Normal 4 2 2 2 4 3 3" xfId="33694" xr:uid="{7031B8C6-26C8-4972-994A-32956CF90B05}"/>
    <cellStyle name="Normal 4 2 2 2 4 4" xfId="33695" xr:uid="{B8D4A4CC-A2C9-40FF-AACD-C72EF831DA88}"/>
    <cellStyle name="Normal 4 2 2 2 4 4 2" xfId="33696" xr:uid="{A1C88E56-4A97-4377-88E3-FB4A06941C61}"/>
    <cellStyle name="Normal 4 2 2 2 4 4 3" xfId="33697" xr:uid="{3DBF1AFC-E946-4A6C-BEA2-0421A72C54EC}"/>
    <cellStyle name="Normal 4 2 2 2 4 5" xfId="33698" xr:uid="{31A93500-09B0-4C26-ACA1-11BF5CD575FA}"/>
    <cellStyle name="Normal 4 2 2 2 4 5 2" xfId="33699" xr:uid="{085145AA-ED78-4B2B-8D78-4CC373424628}"/>
    <cellStyle name="Normal 4 2 2 2 4 5 3" xfId="33700" xr:uid="{327C2F68-4147-4F3B-B329-64A0991AB741}"/>
    <cellStyle name="Normal 4 2 2 2 4 6" xfId="33701" xr:uid="{3D5CB302-6DB5-4DDA-9BE6-C1E12D823150}"/>
    <cellStyle name="Normal 4 2 2 2 4 6 2" xfId="33702" xr:uid="{E53D3313-0BB7-4919-8CB0-5DB32FD0C3B6}"/>
    <cellStyle name="Normal 4 2 2 2 4 6 3" xfId="33703" xr:uid="{BAE83749-C443-449C-B269-01F6D2D494C1}"/>
    <cellStyle name="Normal 4 2 2 2 4 7" xfId="33704" xr:uid="{4964A6EC-C40C-42D4-8B2C-79A9C96731D6}"/>
    <cellStyle name="Normal 4 2 2 2 4 7 2" xfId="33705" xr:uid="{7FEFF24B-2F9C-4856-8221-25FE694C6908}"/>
    <cellStyle name="Normal 4 2 2 2 4 7 3" xfId="33706" xr:uid="{A2EC1E49-CCD1-493B-8226-CEA25EB6C26D}"/>
    <cellStyle name="Normal 4 2 2 2 4 8" xfId="33707" xr:uid="{2421C8D9-FA8F-4048-8B52-4344AAD9B624}"/>
    <cellStyle name="Normal 4 2 2 2 4 8 2" xfId="33708" xr:uid="{F967BFFD-1F64-4853-BA99-31A3A89EB150}"/>
    <cellStyle name="Normal 4 2 2 2 4 8 2 2" xfId="33709" xr:uid="{59BC8D91-AD14-45FE-9C3C-9BBCBB2F8B03}"/>
    <cellStyle name="Normal 4 2 2 2 4 8 2 2 2" xfId="33710" xr:uid="{75569E7F-49E5-49A3-87CE-1DBE3D90582C}"/>
    <cellStyle name="Normal 4 2 2 2 4 8 2 3" xfId="33711" xr:uid="{415A3F09-54EE-4696-9DB5-8C9AF721A4C1}"/>
    <cellStyle name="Normal 4 2 2 2 4 8 2 4" xfId="33712" xr:uid="{F1248E1A-F4B8-484E-83AC-6A2CDE53C4DB}"/>
    <cellStyle name="Normal 4 2 2 2 4 8 2 5" xfId="33713" xr:uid="{EE576F16-7A09-40A7-99F4-233B7FE4BAD7}"/>
    <cellStyle name="Normal 4 2 2 2 4 8 3" xfId="33714" xr:uid="{62542155-81D5-4B53-AE9D-3FDFF3993ECF}"/>
    <cellStyle name="Normal 4 2 2 2 4 8 3 2" xfId="33715" xr:uid="{5491179A-CB06-4025-B8C9-44D53C15E861}"/>
    <cellStyle name="Normal 4 2 2 2 4 8 4" xfId="33716" xr:uid="{FB5AF896-3BFE-4A5A-A5F9-4B97818C51C8}"/>
    <cellStyle name="Normal 4 2 2 2 4 8 5" xfId="33717" xr:uid="{9C881DF9-EE12-46CA-A86B-3860A708E7B3}"/>
    <cellStyle name="Normal 4 2 2 2 4 9" xfId="33718" xr:uid="{D7E4C5A2-E995-484D-9F7E-C4BBDEDE6CD7}"/>
    <cellStyle name="Normal 4 2 2 2 5" xfId="33719" xr:uid="{96E60991-387A-468A-B763-EE51CE39DE40}"/>
    <cellStyle name="Normal 4 2 2 2 5 2" xfId="33720" xr:uid="{4B25BB89-3F3F-4931-B11F-656A6AC906E8}"/>
    <cellStyle name="Normal 4 2 2 2 5 3" xfId="33721" xr:uid="{3E678881-86C5-4145-ABB6-069BC42264AA}"/>
    <cellStyle name="Normal 4 2 2 2 6" xfId="33722" xr:uid="{AD64415C-E614-4EF5-8258-0BE112280460}"/>
    <cellStyle name="Normal 4 2 2 2 6 2" xfId="33723" xr:uid="{1F47847A-0C6F-4315-95ED-BDEFFAB74DF5}"/>
    <cellStyle name="Normal 4 2 2 2 6 2 2" xfId="33724" xr:uid="{5A38D15B-3D2D-4A7A-9B3E-E734E1D089B4}"/>
    <cellStyle name="Normal 4 2 2 2 6 2 2 2" xfId="33725" xr:uid="{ADCD60C0-0B0E-4D55-A6D9-E7C0F311FAFE}"/>
    <cellStyle name="Normal 4 2 2 2 6 2 2 2 2" xfId="33726" xr:uid="{C32CD030-FB7D-41F2-B835-C54805747806}"/>
    <cellStyle name="Normal 4 2 2 2 6 2 2 2 2 2" xfId="33727" xr:uid="{FC1D0AF7-7F93-441C-8D9A-16C22ECD942F}"/>
    <cellStyle name="Normal 4 2 2 2 6 2 2 2 3" xfId="33728" xr:uid="{DA8A4053-9EE0-4387-B1D6-3CE428EEBBA3}"/>
    <cellStyle name="Normal 4 2 2 2 6 2 2 2 4" xfId="33729" xr:uid="{3015C8F1-3E9C-4D1B-B4B5-5616ABADE5D6}"/>
    <cellStyle name="Normal 4 2 2 2 6 2 2 2 5" xfId="33730" xr:uid="{CDEB89EE-490B-428D-B088-AF3A8F0667BA}"/>
    <cellStyle name="Normal 4 2 2 2 6 2 2 3" xfId="33731" xr:uid="{F320608C-5B32-49ED-9C8E-BC6D944B6A8B}"/>
    <cellStyle name="Normal 4 2 2 2 6 2 2 3 2" xfId="33732" xr:uid="{15F1C6CB-8D49-4783-AC54-2EF7478C0294}"/>
    <cellStyle name="Normal 4 2 2 2 6 2 2 4" xfId="33733" xr:uid="{7C2EB472-2DD8-4B26-9147-17658C34DC69}"/>
    <cellStyle name="Normal 4 2 2 2 6 2 2 5" xfId="33734" xr:uid="{F5329C5C-9C66-48D9-9694-35EB5E27C558}"/>
    <cellStyle name="Normal 4 2 2 2 6 2 3" xfId="33735" xr:uid="{B0F33A08-F7A8-4C7B-A0D7-66515DD8A521}"/>
    <cellStyle name="Normal 4 2 2 2 6 2 4" xfId="33736" xr:uid="{28F4C99A-9503-4474-939F-82D58B543ABD}"/>
    <cellStyle name="Normal 4 2 2 2 6 2 5" xfId="33737" xr:uid="{39CDD7FC-32EB-46C5-A8A6-AF52D9F6AE8A}"/>
    <cellStyle name="Normal 4 2 2 2 6 2 6" xfId="33738" xr:uid="{18073DAB-784B-4E41-A696-2E25FD49E5FF}"/>
    <cellStyle name="Normal 4 2 2 2 6 2 6 2" xfId="33739" xr:uid="{C55152F5-FCCF-479E-B91B-1FB6DA1D4A52}"/>
    <cellStyle name="Normal 4 2 2 2 6 2 7" xfId="33740" xr:uid="{7F61BDE3-B189-4827-B641-8EF0F6B29890}"/>
    <cellStyle name="Normal 4 2 2 2 6 2 8" xfId="33741" xr:uid="{99C70C71-78E5-4297-9E29-9038486776E5}"/>
    <cellStyle name="Normal 4 2 2 2 6 2 9" xfId="33742" xr:uid="{1ED0FB5A-4520-4A35-8116-7AB1639D1E9A}"/>
    <cellStyle name="Normal 4 2 2 2 6 3" xfId="33743" xr:uid="{D36DD8D3-EC8A-43A6-BD30-2FF8EA958519}"/>
    <cellStyle name="Normal 4 2 2 2 6 3 2" xfId="33744" xr:uid="{2722ED0D-96E1-4FB8-A1B3-03BFAF904C4B}"/>
    <cellStyle name="Normal 4 2 2 2 6 3 2 2" xfId="33745" xr:uid="{9C6C8E6D-A0F9-400B-9CA8-DF4A6AD282AA}"/>
    <cellStyle name="Normal 4 2 2 2 6 3 2 2 2" xfId="33746" xr:uid="{0518E533-E541-4D01-A4B1-7C3A6825E4D9}"/>
    <cellStyle name="Normal 4 2 2 2 6 3 2 3" xfId="33747" xr:uid="{8C784DA8-6F7C-4727-B8C1-F5CB2E885F20}"/>
    <cellStyle name="Normal 4 2 2 2 6 3 2 4" xfId="33748" xr:uid="{D1562CE0-218F-48F6-AEDC-DA34802B769E}"/>
    <cellStyle name="Normal 4 2 2 2 6 3 2 5" xfId="33749" xr:uid="{A849E7E8-7CBB-4B82-82EB-1CA8DF78833A}"/>
    <cellStyle name="Normal 4 2 2 2 6 3 3" xfId="33750" xr:uid="{E51CD5E9-71E6-40ED-837A-EEF52414B2C2}"/>
    <cellStyle name="Normal 4 2 2 2 6 3 3 2" xfId="33751" xr:uid="{581A4ABE-9FE5-4A5C-9F96-7059DBF0C795}"/>
    <cellStyle name="Normal 4 2 2 2 6 3 4" xfId="33752" xr:uid="{DDF07880-F00B-415F-B0FB-2C3415A433C0}"/>
    <cellStyle name="Normal 4 2 2 2 6 3 5" xfId="33753" xr:uid="{41D188CE-96BD-491C-A3D3-DCAC43F153A4}"/>
    <cellStyle name="Normal 4 2 2 2 6 4" xfId="33754" xr:uid="{9283A257-3436-469D-9E7E-6AA648715362}"/>
    <cellStyle name="Normal 4 2 2 2 6 5" xfId="33755" xr:uid="{2A894776-D975-491E-9BC8-A2E1657DDD3E}"/>
    <cellStyle name="Normal 4 2 2 2 6 6" xfId="33756" xr:uid="{AE226A04-40DC-469C-990B-67B5DC299359}"/>
    <cellStyle name="Normal 4 2 2 2 6 6 2" xfId="33757" xr:uid="{9321DA5D-B060-4E66-AB89-9A0F2C1B1549}"/>
    <cellStyle name="Normal 4 2 2 2 6 7" xfId="33758" xr:uid="{9BA15C4F-98EF-4CBD-99FA-638A2F415F49}"/>
    <cellStyle name="Normal 4 2 2 2 6 8" xfId="33759" xr:uid="{CB2101E0-CAD8-40E0-A612-76DC07F9E808}"/>
    <cellStyle name="Normal 4 2 2 2 6 9" xfId="33760" xr:uid="{2F32ECD8-4D09-4139-858B-CB5C29276500}"/>
    <cellStyle name="Normal 4 2 2 2 7" xfId="33761" xr:uid="{138A63E0-070E-4388-87AF-0D682250E306}"/>
    <cellStyle name="Normal 4 2 2 2 8" xfId="33762" xr:uid="{0E8960E7-D879-43B2-9D1F-48B6731DE634}"/>
    <cellStyle name="Normal 4 2 2 2 9" xfId="33763" xr:uid="{A9C4B075-600A-4061-B762-A3C4FAC8A041}"/>
    <cellStyle name="Normal 4 2 2 20" xfId="33764" xr:uid="{117867D4-9FDB-4590-89D3-40259BA5EF64}"/>
    <cellStyle name="Normal 4 2 2 20 2" xfId="33765" xr:uid="{C84F50FE-943B-4769-BC53-B21B5D27363D}"/>
    <cellStyle name="Normal 4 2 2 21" xfId="33766" xr:uid="{42564A17-7D61-4958-9D0C-1219420B159F}"/>
    <cellStyle name="Normal 4 2 2 22" xfId="33767" xr:uid="{030D56B9-30A6-426C-A705-91DDE0C03CF2}"/>
    <cellStyle name="Normal 4 2 2 23" xfId="33768" xr:uid="{B56B2655-A8C3-4A26-A7A3-9CF47B52E445}"/>
    <cellStyle name="Normal 4 2 2 3" xfId="33769" xr:uid="{3F8915C7-6A74-481A-B89D-9053A4DCD61A}"/>
    <cellStyle name="Normal 4 2 2 3 2" xfId="33770" xr:uid="{83EB75D1-2F36-4BED-BFB0-F637B654A42D}"/>
    <cellStyle name="Normal 4 2 2 3 3" xfId="33771" xr:uid="{D27FF089-0226-4E8F-9C63-D108BDF3D45C}"/>
    <cellStyle name="Normal 4 2 2 4" xfId="33772" xr:uid="{C8A8FCB0-9703-486A-B61E-8ECA3F38FBCA}"/>
    <cellStyle name="Normal 4 2 2 4 2" xfId="33773" xr:uid="{FA783AC8-2398-47F8-B48F-C3D9905DC1FB}"/>
    <cellStyle name="Normal 4 2 2 4 3" xfId="33774" xr:uid="{578F92CB-D99C-4A14-85B1-F2D1468B0F0A}"/>
    <cellStyle name="Normal 4 2 2 5" xfId="33775" xr:uid="{85A2C8FD-C312-4798-ABAA-61180E4BCA25}"/>
    <cellStyle name="Normal 4 2 2 5 2" xfId="33776" xr:uid="{F86AE869-0FF8-4363-B129-357018C5208E}"/>
    <cellStyle name="Normal 4 2 2 5 3" xfId="33777" xr:uid="{58E12B01-5F91-4E27-9B33-B52EC2C6FEB1}"/>
    <cellStyle name="Normal 4 2 2 6" xfId="33778" xr:uid="{6E9D3AED-1530-4F1E-9A34-026745740958}"/>
    <cellStyle name="Normal 4 2 2 6 2" xfId="33779" xr:uid="{CBFBA546-C4A2-4571-9C47-7043A7D2E442}"/>
    <cellStyle name="Normal 4 2 2 6 3" xfId="33780" xr:uid="{123245D7-AED5-4EE3-9ABA-47A40D460D0A}"/>
    <cellStyle name="Normal 4 2 2 7" xfId="33781" xr:uid="{2C665043-0C41-427A-99FD-1D9815E630A3}"/>
    <cellStyle name="Normal 4 2 2 7 2" xfId="33782" xr:uid="{4D812D1E-34C4-4E2F-94CD-A0C251237900}"/>
    <cellStyle name="Normal 4 2 2 7 3" xfId="33783" xr:uid="{5B7B3BA3-B46E-4B15-A3C2-BA730CA90ECB}"/>
    <cellStyle name="Normal 4 2 2 8" xfId="33784" xr:uid="{991D11F3-E7DB-4D03-8F7C-727938AF66EB}"/>
    <cellStyle name="Normal 4 2 2 8 10" xfId="33785" xr:uid="{04EED773-4A8C-44F9-AE6B-49BC45A56DF0}"/>
    <cellStyle name="Normal 4 2 2 8 11" xfId="33786" xr:uid="{D3ADD4C3-5193-49F1-ADBA-42B7C6DED627}"/>
    <cellStyle name="Normal 4 2 2 8 12" xfId="33787" xr:uid="{2E0310FE-ECCF-47D1-BF13-D70DB614BC9B}"/>
    <cellStyle name="Normal 4 2 2 8 13" xfId="33788" xr:uid="{444823A8-3E3B-42CA-9F17-22ABA2EBDC45}"/>
    <cellStyle name="Normal 4 2 2 8 13 2" xfId="33789" xr:uid="{5EFD32F7-682F-4E4E-A5EB-64413287B942}"/>
    <cellStyle name="Normal 4 2 2 8 14" xfId="33790" xr:uid="{34D5F8CE-0E52-46D7-8075-39D6D0F61C70}"/>
    <cellStyle name="Normal 4 2 2 8 15" xfId="33791" xr:uid="{ADA018C0-AA13-441C-96A6-E1A9DB81ADDE}"/>
    <cellStyle name="Normal 4 2 2 8 16" xfId="33792" xr:uid="{47AAC0FC-5CE8-4435-B632-7774734C45E6}"/>
    <cellStyle name="Normal 4 2 2 8 2" xfId="33793" xr:uid="{FB30CDE2-BA53-47D1-86BC-8ECEC66F681C}"/>
    <cellStyle name="Normal 4 2 2 8 2 10" xfId="33794" xr:uid="{5027968C-04B3-4B59-8FCE-1082BB0D6866}"/>
    <cellStyle name="Normal 4 2 2 8 2 11" xfId="33795" xr:uid="{009E6F0A-D734-4FA5-867E-3759DD17B6CC}"/>
    <cellStyle name="Normal 4 2 2 8 2 12" xfId="33796" xr:uid="{3D461288-7FC2-4BBF-AE7D-37938D6A4DC5}"/>
    <cellStyle name="Normal 4 2 2 8 2 13" xfId="33797" xr:uid="{C9D04827-9E68-473E-A3BA-D58383CE5266}"/>
    <cellStyle name="Normal 4 2 2 8 2 13 2" xfId="33798" xr:uid="{932BE714-99C6-47D4-B4EE-28F60FCB7856}"/>
    <cellStyle name="Normal 4 2 2 8 2 14" xfId="33799" xr:uid="{8894E57A-2186-42F9-A7A7-9FA45783CCEF}"/>
    <cellStyle name="Normal 4 2 2 8 2 15" xfId="33800" xr:uid="{8FA047F7-BFA1-4D1A-B477-10D820312486}"/>
    <cellStyle name="Normal 4 2 2 8 2 16" xfId="33801" xr:uid="{1F22D433-BEE0-4E82-8D73-F642E8079769}"/>
    <cellStyle name="Normal 4 2 2 8 2 2" xfId="33802" xr:uid="{C9433772-B392-4C8E-903E-5E67C3276EAF}"/>
    <cellStyle name="Normal 4 2 2 8 2 2 10" xfId="33803" xr:uid="{3A11D244-42B7-41CA-B036-2B1E8559B85A}"/>
    <cellStyle name="Normal 4 2 2 8 2 2 11" xfId="33804" xr:uid="{B5B7FED0-1A2A-420C-A69E-16DB5E6913CB}"/>
    <cellStyle name="Normal 4 2 2 8 2 2 12" xfId="33805" xr:uid="{701C1357-CFBA-4B71-9B00-D5AE7B579790}"/>
    <cellStyle name="Normal 4 2 2 8 2 2 12 2" xfId="33806" xr:uid="{9BC89F81-276D-4071-8F1F-7CFFE9C5E8DB}"/>
    <cellStyle name="Normal 4 2 2 8 2 2 13" xfId="33807" xr:uid="{B4455B11-A356-497A-99CC-7C499E04B707}"/>
    <cellStyle name="Normal 4 2 2 8 2 2 14" xfId="33808" xr:uid="{7D80A8B3-7F9B-41E7-93D7-1D7B5C2439FB}"/>
    <cellStyle name="Normal 4 2 2 8 2 2 15" xfId="33809" xr:uid="{DD64C75C-C6ED-48D0-A7AA-4F7BAD407C76}"/>
    <cellStyle name="Normal 4 2 2 8 2 2 2" xfId="33810" xr:uid="{7AD67F34-4A5F-4777-B5A3-D2A3C9501F55}"/>
    <cellStyle name="Normal 4 2 2 8 2 2 2 2" xfId="33811" xr:uid="{31B6F8C3-F180-4F6B-95CB-DBAE81EA0BA1}"/>
    <cellStyle name="Normal 4 2 2 8 2 2 2 2 2" xfId="33812" xr:uid="{589FF812-5D8F-4233-9332-FACA813D4549}"/>
    <cellStyle name="Normal 4 2 2 8 2 2 2 2 2 2" xfId="33813" xr:uid="{FA4995EE-50D2-42FC-B7AD-525F8C0D510A}"/>
    <cellStyle name="Normal 4 2 2 8 2 2 2 2 2 2 2" xfId="33814" xr:uid="{DC5E3B7A-B528-48F2-ACC8-1CEA6A5FA311}"/>
    <cellStyle name="Normal 4 2 2 8 2 2 2 2 2 2 2 2" xfId="33815" xr:uid="{CEC4F00B-6394-495D-9118-4FE7FBA86652}"/>
    <cellStyle name="Normal 4 2 2 8 2 2 2 2 2 2 3" xfId="33816" xr:uid="{D188A939-D521-408F-B96C-6058CC1AB620}"/>
    <cellStyle name="Normal 4 2 2 8 2 2 2 2 2 2 4" xfId="33817" xr:uid="{7BC0F1A4-FD99-4431-A1DC-748D3549EE6D}"/>
    <cellStyle name="Normal 4 2 2 8 2 2 2 2 2 2 5" xfId="33818" xr:uid="{CD8423DF-3441-419C-A319-7BCCC9F7ED20}"/>
    <cellStyle name="Normal 4 2 2 8 2 2 2 2 2 3" xfId="33819" xr:uid="{D113EDC7-F627-4F4D-B4B8-B5C946246D2B}"/>
    <cellStyle name="Normal 4 2 2 8 2 2 2 2 2 3 2" xfId="33820" xr:uid="{242F39C1-875C-41CF-8D05-867A0785645C}"/>
    <cellStyle name="Normal 4 2 2 8 2 2 2 2 2 4" xfId="33821" xr:uid="{6D85E99D-20D0-4404-886D-0031418210BC}"/>
    <cellStyle name="Normal 4 2 2 8 2 2 2 2 2 5" xfId="33822" xr:uid="{99D3DA47-25AB-4A62-9199-18B7F789A153}"/>
    <cellStyle name="Normal 4 2 2 8 2 2 2 2 3" xfId="33823" xr:uid="{09B57287-7F3D-4EB7-B6B8-B8239BB06180}"/>
    <cellStyle name="Normal 4 2 2 8 2 2 2 2 4" xfId="33824" xr:uid="{7C24B9E2-D711-4ACB-A607-EE39FA3FEB7D}"/>
    <cellStyle name="Normal 4 2 2 8 2 2 2 2 5" xfId="33825" xr:uid="{92B79C41-58FB-4E5C-BCC7-2280F793EAB0}"/>
    <cellStyle name="Normal 4 2 2 8 2 2 2 2 6" xfId="33826" xr:uid="{9C59ED6D-5145-4048-9A14-EBBCE635B1D3}"/>
    <cellStyle name="Normal 4 2 2 8 2 2 2 2 6 2" xfId="33827" xr:uid="{2D2F5FC5-5698-4226-A2A0-085E275FC131}"/>
    <cellStyle name="Normal 4 2 2 8 2 2 2 2 7" xfId="33828" xr:uid="{5F6C0323-BA8B-41F4-9D82-1A007BE89D7D}"/>
    <cellStyle name="Normal 4 2 2 8 2 2 2 2 8" xfId="33829" xr:uid="{5FE4C3C0-250B-44CA-8394-9A73454E8592}"/>
    <cellStyle name="Normal 4 2 2 8 2 2 2 2 9" xfId="33830" xr:uid="{740E703A-B9FE-4CDA-8061-2D2983B664A9}"/>
    <cellStyle name="Normal 4 2 2 8 2 2 2 3" xfId="33831" xr:uid="{19234CF1-EEF7-4499-81C3-209D0FA56888}"/>
    <cellStyle name="Normal 4 2 2 8 2 2 2 3 2" xfId="33832" xr:uid="{D75F043A-AA26-4079-A21C-DB23C9340AC1}"/>
    <cellStyle name="Normal 4 2 2 8 2 2 2 3 2 2" xfId="33833" xr:uid="{7F0846E3-69FB-4280-A564-951778753988}"/>
    <cellStyle name="Normal 4 2 2 8 2 2 2 3 2 2 2" xfId="33834" xr:uid="{65C42313-5807-4F97-A5C8-BBF693095DAC}"/>
    <cellStyle name="Normal 4 2 2 8 2 2 2 3 2 3" xfId="33835" xr:uid="{A93BC425-6B14-44A1-9888-7F5C3467C8FC}"/>
    <cellStyle name="Normal 4 2 2 8 2 2 2 3 2 4" xfId="33836" xr:uid="{A50B812F-AD2F-4E37-8A5F-AA56A2546F34}"/>
    <cellStyle name="Normal 4 2 2 8 2 2 2 3 2 5" xfId="33837" xr:uid="{DE7331CA-D031-4DDD-8CD2-A192B6EC1645}"/>
    <cellStyle name="Normal 4 2 2 8 2 2 2 3 3" xfId="33838" xr:uid="{EC751D29-E74B-459C-BA66-8A35FE8D0223}"/>
    <cellStyle name="Normal 4 2 2 8 2 2 2 3 3 2" xfId="33839" xr:uid="{8B5933D9-E1AD-4F05-98DE-877EF19CB7C2}"/>
    <cellStyle name="Normal 4 2 2 8 2 2 2 3 4" xfId="33840" xr:uid="{FE54250A-6379-4839-931E-73A6DB0D096B}"/>
    <cellStyle name="Normal 4 2 2 8 2 2 2 3 5" xfId="33841" xr:uid="{5D2C749A-58DE-4886-BAE9-376D26768FC4}"/>
    <cellStyle name="Normal 4 2 2 8 2 2 2 4" xfId="33842" xr:uid="{0FADE0A9-2CDC-476C-880C-92883DC62325}"/>
    <cellStyle name="Normal 4 2 2 8 2 2 2 5" xfId="33843" xr:uid="{2B0CB487-AB82-4499-AE25-8924640B1CD2}"/>
    <cellStyle name="Normal 4 2 2 8 2 2 2 6" xfId="33844" xr:uid="{4DDE75E8-EC4A-499D-911A-3239803EDC2F}"/>
    <cellStyle name="Normal 4 2 2 8 2 2 2 6 2" xfId="33845" xr:uid="{062A51FE-8C88-4AD2-AA1B-887320ACF1C2}"/>
    <cellStyle name="Normal 4 2 2 8 2 2 2 7" xfId="33846" xr:uid="{E48BCE7F-D2A0-4B21-97B5-9719E2538161}"/>
    <cellStyle name="Normal 4 2 2 8 2 2 2 8" xfId="33847" xr:uid="{450DBB3A-8F1E-4056-8CA9-330874011996}"/>
    <cellStyle name="Normal 4 2 2 8 2 2 2 9" xfId="33848" xr:uid="{48FE84BD-D785-4CDB-AAB5-2BF757E6E24F}"/>
    <cellStyle name="Normal 4 2 2 8 2 2 3" xfId="33849" xr:uid="{48F86009-BAB3-4600-BD96-370CC4251D1E}"/>
    <cellStyle name="Normal 4 2 2 8 2 2 4" xfId="33850" xr:uid="{F0D4EF86-56F9-41E6-8356-785A2599D69D}"/>
    <cellStyle name="Normal 4 2 2 8 2 2 5" xfId="33851" xr:uid="{5A8F3EE7-45B6-473F-993C-5A8458172A13}"/>
    <cellStyle name="Normal 4 2 2 8 2 2 6" xfId="33852" xr:uid="{0624740F-CE71-4E44-929D-7A1BCCA91143}"/>
    <cellStyle name="Normal 4 2 2 8 2 2 7" xfId="33853" xr:uid="{F0D9F149-ADE6-41D4-A444-B1A7C75AFEE6}"/>
    <cellStyle name="Normal 4 2 2 8 2 2 8" xfId="33854" xr:uid="{E897CA85-A57B-4F9E-9904-98690ABE11FA}"/>
    <cellStyle name="Normal 4 2 2 8 2 2 8 2" xfId="33855" xr:uid="{862FA49D-CE25-41AD-93E7-45604E58DC43}"/>
    <cellStyle name="Normal 4 2 2 8 2 2 8 2 2" xfId="33856" xr:uid="{4D2B9CD5-AA65-4630-8662-03998B63ACD8}"/>
    <cellStyle name="Normal 4 2 2 8 2 2 8 2 2 2" xfId="33857" xr:uid="{3A1D0171-47C2-452D-B511-F520E3A7A8A3}"/>
    <cellStyle name="Normal 4 2 2 8 2 2 8 2 3" xfId="33858" xr:uid="{2BC6D757-8DD0-4DEC-ADC1-3E642A0E8B49}"/>
    <cellStyle name="Normal 4 2 2 8 2 2 8 2 4" xfId="33859" xr:uid="{0BBAB38F-4D18-4DEE-B0E4-2FDFD5D5AEDE}"/>
    <cellStyle name="Normal 4 2 2 8 2 2 8 2 5" xfId="33860" xr:uid="{D6AFDEA4-EB06-4374-A899-BA08AA25F169}"/>
    <cellStyle name="Normal 4 2 2 8 2 2 8 3" xfId="33861" xr:uid="{911FFF00-CBE3-4F11-AF8B-D8B64EE01833}"/>
    <cellStyle name="Normal 4 2 2 8 2 2 8 3 2" xfId="33862" xr:uid="{848CD3A9-C80F-4ECC-9BC2-5F532A77968F}"/>
    <cellStyle name="Normal 4 2 2 8 2 2 8 4" xfId="33863" xr:uid="{12CB499D-F0DD-4CC2-86B5-F59151109032}"/>
    <cellStyle name="Normal 4 2 2 8 2 2 8 5" xfId="33864" xr:uid="{9CAAF04B-3628-422C-963E-5FDB3B5A567F}"/>
    <cellStyle name="Normal 4 2 2 8 2 2 9" xfId="33865" xr:uid="{70F3D88C-0AAC-4161-B6AF-444E64987F28}"/>
    <cellStyle name="Normal 4 2 2 8 2 3" xfId="33866" xr:uid="{18E7F172-B47D-4678-81C2-7D833F9EE6E8}"/>
    <cellStyle name="Normal 4 2 2 8 2 4" xfId="33867" xr:uid="{5DAB008C-9186-4024-BEEE-74A8C7D6C060}"/>
    <cellStyle name="Normal 4 2 2 8 2 4 2" xfId="33868" xr:uid="{6F89B860-D297-4E2B-9FE6-3C666F767723}"/>
    <cellStyle name="Normal 4 2 2 8 2 4 2 2" xfId="33869" xr:uid="{F028EE4A-B6DD-4AA2-B4B4-4DE9D1560576}"/>
    <cellStyle name="Normal 4 2 2 8 2 4 2 2 2" xfId="33870" xr:uid="{A1BC4C14-C402-41E8-984C-E19FD4EB7FBD}"/>
    <cellStyle name="Normal 4 2 2 8 2 4 2 2 2 2" xfId="33871" xr:uid="{742E5FD7-E8B4-4893-9245-F9535FA30B30}"/>
    <cellStyle name="Normal 4 2 2 8 2 4 2 2 2 2 2" xfId="33872" xr:uid="{019C24E0-FA66-4C74-94B4-81EF2C64D7E4}"/>
    <cellStyle name="Normal 4 2 2 8 2 4 2 2 2 3" xfId="33873" xr:uid="{C9D5C49A-6421-4DA2-B0AA-DA4A13DFC9F8}"/>
    <cellStyle name="Normal 4 2 2 8 2 4 2 2 2 4" xfId="33874" xr:uid="{5DB57411-22C5-4787-8F24-7746AE274CD5}"/>
    <cellStyle name="Normal 4 2 2 8 2 4 2 2 2 5" xfId="33875" xr:uid="{EB008951-093E-4A70-A812-825F8DF0332E}"/>
    <cellStyle name="Normal 4 2 2 8 2 4 2 2 3" xfId="33876" xr:uid="{A1AA12FC-E663-4EE1-869F-B00EA89CD3D7}"/>
    <cellStyle name="Normal 4 2 2 8 2 4 2 2 3 2" xfId="33877" xr:uid="{7AB1AA60-0200-4E81-AC85-6E69D9DD16E8}"/>
    <cellStyle name="Normal 4 2 2 8 2 4 2 2 4" xfId="33878" xr:uid="{9B6ED266-DA71-47F1-BDB3-EA135E7C7F25}"/>
    <cellStyle name="Normal 4 2 2 8 2 4 2 2 5" xfId="33879" xr:uid="{18F50012-EBC9-406F-B494-C0523980F61D}"/>
    <cellStyle name="Normal 4 2 2 8 2 4 2 3" xfId="33880" xr:uid="{F8D850D0-7821-4F9E-A3C3-9F95FB474943}"/>
    <cellStyle name="Normal 4 2 2 8 2 4 2 4" xfId="33881" xr:uid="{4F5FCC64-057E-4D75-9B8B-406FE5F3AE72}"/>
    <cellStyle name="Normal 4 2 2 8 2 4 2 5" xfId="33882" xr:uid="{C3A0F3CF-F5E8-446E-8B9E-C02AFE43C8C9}"/>
    <cellStyle name="Normal 4 2 2 8 2 4 2 6" xfId="33883" xr:uid="{C4B28607-91E5-4FC5-8546-79C9AAF8E432}"/>
    <cellStyle name="Normal 4 2 2 8 2 4 2 6 2" xfId="33884" xr:uid="{5C208096-888A-47C1-9458-6CF0FA63BBCE}"/>
    <cellStyle name="Normal 4 2 2 8 2 4 2 7" xfId="33885" xr:uid="{B352E74E-35BF-4807-8D60-C0D06BD9BC60}"/>
    <cellStyle name="Normal 4 2 2 8 2 4 2 8" xfId="33886" xr:uid="{590BD67F-936F-4752-85EF-253A18C65440}"/>
    <cellStyle name="Normal 4 2 2 8 2 4 2 9" xfId="33887" xr:uid="{9ADAF345-CC21-486A-BABC-C293240FA38D}"/>
    <cellStyle name="Normal 4 2 2 8 2 4 3" xfId="33888" xr:uid="{0B16567A-03FA-4A5C-BCF6-5B18205F43DF}"/>
    <cellStyle name="Normal 4 2 2 8 2 4 3 2" xfId="33889" xr:uid="{A2599824-38FE-474D-9395-C9FAD7465CBD}"/>
    <cellStyle name="Normal 4 2 2 8 2 4 3 2 2" xfId="33890" xr:uid="{AC6ADB7D-330B-43B9-B94B-978D78753CA1}"/>
    <cellStyle name="Normal 4 2 2 8 2 4 3 2 2 2" xfId="33891" xr:uid="{E877EB5A-8540-4985-865C-D782EF4CC951}"/>
    <cellStyle name="Normal 4 2 2 8 2 4 3 2 3" xfId="33892" xr:uid="{F407A0B9-7052-4D7E-B8E9-0586D2371EA2}"/>
    <cellStyle name="Normal 4 2 2 8 2 4 3 2 4" xfId="33893" xr:uid="{AC42317F-25C7-4A0A-94DB-9CAF03D7A56D}"/>
    <cellStyle name="Normal 4 2 2 8 2 4 3 2 5" xfId="33894" xr:uid="{C6E6DC6B-EF29-4559-81B5-B6BF5A1CC05C}"/>
    <cellStyle name="Normal 4 2 2 8 2 4 3 3" xfId="33895" xr:uid="{4B0C8383-3C56-4BE1-B1AF-9D258941C0AA}"/>
    <cellStyle name="Normal 4 2 2 8 2 4 3 3 2" xfId="33896" xr:uid="{76EE982A-0549-4BF0-B2E8-804F4FC53B37}"/>
    <cellStyle name="Normal 4 2 2 8 2 4 3 4" xfId="33897" xr:uid="{57C21D8A-46AA-43C3-A165-468EC32EE374}"/>
    <cellStyle name="Normal 4 2 2 8 2 4 3 5" xfId="33898" xr:uid="{9DFC6509-280E-4EBD-B39C-EFF923B232F6}"/>
    <cellStyle name="Normal 4 2 2 8 2 4 4" xfId="33899" xr:uid="{3AFF73BC-830C-42FB-9093-4067C1EADF8F}"/>
    <cellStyle name="Normal 4 2 2 8 2 4 5" xfId="33900" xr:uid="{E7683786-06A1-4EEE-93B3-4E2D73993D05}"/>
    <cellStyle name="Normal 4 2 2 8 2 4 6" xfId="33901" xr:uid="{58667338-FBEE-4894-A724-FCA7F521AC07}"/>
    <cellStyle name="Normal 4 2 2 8 2 4 6 2" xfId="33902" xr:uid="{D9482EEB-79DF-4EAF-A62C-39E8C540FF3E}"/>
    <cellStyle name="Normal 4 2 2 8 2 4 7" xfId="33903" xr:uid="{5578E232-987D-4B88-8D28-CCC2A8414C3B}"/>
    <cellStyle name="Normal 4 2 2 8 2 4 8" xfId="33904" xr:uid="{7BB5C84F-0707-4AF2-A7FC-C3DE3FC7CBB2}"/>
    <cellStyle name="Normal 4 2 2 8 2 4 9" xfId="33905" xr:uid="{F94BF46D-0C0F-41EA-B753-03A608F8164D}"/>
    <cellStyle name="Normal 4 2 2 8 2 5" xfId="33906" xr:uid="{B4484A4F-4C51-4ED1-8EF6-E72B5DDA40D2}"/>
    <cellStyle name="Normal 4 2 2 8 2 5 2" xfId="33907" xr:uid="{2B82E7F8-E380-4DCA-911B-87B8F95F7ACC}"/>
    <cellStyle name="Normal 4 2 2 8 2 5 3" xfId="33908" xr:uid="{7797F464-4049-4B2A-80EB-BD121508476B}"/>
    <cellStyle name="Normal 4 2 2 8 2 6" xfId="33909" xr:uid="{844D877B-2B48-45E6-BF1C-02C996AF7C34}"/>
    <cellStyle name="Normal 4 2 2 8 2 6 2" xfId="33910" xr:uid="{99B73048-0082-49D2-8613-87DD2CBE698F}"/>
    <cellStyle name="Normal 4 2 2 8 2 6 3" xfId="33911" xr:uid="{F7B4229F-714E-4F19-9B32-565031D58503}"/>
    <cellStyle name="Normal 4 2 2 8 2 7" xfId="33912" xr:uid="{30CBB6AD-CC46-4955-A407-E0188F4231E9}"/>
    <cellStyle name="Normal 4 2 2 8 2 7 2" xfId="33913" xr:uid="{CAA0B795-CE57-4FC8-A76F-121B30B7F260}"/>
    <cellStyle name="Normal 4 2 2 8 2 7 3" xfId="33914" xr:uid="{7AAE18C9-A4F6-46CD-B612-9C76CEF5EEB1}"/>
    <cellStyle name="Normal 4 2 2 8 2 8" xfId="33915" xr:uid="{E005113E-BDD3-435A-B562-98BAE5ACC898}"/>
    <cellStyle name="Normal 4 2 2 8 2 8 2" xfId="33916" xr:uid="{D9DFD838-4586-44D6-B7F5-E1B684412D11}"/>
    <cellStyle name="Normal 4 2 2 8 2 8 3" xfId="33917" xr:uid="{CF60647D-828A-4BFB-8BCC-DFF214800D69}"/>
    <cellStyle name="Normal 4 2 2 8 2 9" xfId="33918" xr:uid="{B6374C61-D0BE-43E6-9B50-B21952D1331D}"/>
    <cellStyle name="Normal 4 2 2 8 2 9 2" xfId="33919" xr:uid="{F4ADCCB6-996C-497B-BA33-8ADCC86E8DEC}"/>
    <cellStyle name="Normal 4 2 2 8 2 9 2 2" xfId="33920" xr:uid="{68CB0A9E-0884-4798-A67E-BC0D4D5E0FE4}"/>
    <cellStyle name="Normal 4 2 2 8 2 9 2 2 2" xfId="33921" xr:uid="{6AA4C38B-8E02-47E9-A3C7-E089326D4892}"/>
    <cellStyle name="Normal 4 2 2 8 2 9 2 3" xfId="33922" xr:uid="{04E594BB-7075-4DF7-9DA6-EA09805BC471}"/>
    <cellStyle name="Normal 4 2 2 8 2 9 2 4" xfId="33923" xr:uid="{2FE64E2B-8B76-4078-AEA2-DC6C22CB20F6}"/>
    <cellStyle name="Normal 4 2 2 8 2 9 2 5" xfId="33924" xr:uid="{E807D42B-9824-490A-A6F7-703391A6188B}"/>
    <cellStyle name="Normal 4 2 2 8 2 9 3" xfId="33925" xr:uid="{8E20ED29-E381-41EC-8B9B-F2FF403DAA40}"/>
    <cellStyle name="Normal 4 2 2 8 2 9 3 2" xfId="33926" xr:uid="{F0E69478-B490-4568-BE61-E38735B1E2CA}"/>
    <cellStyle name="Normal 4 2 2 8 2 9 4" xfId="33927" xr:uid="{3C84EB39-4A80-45F8-B215-9A95CF84AFE0}"/>
    <cellStyle name="Normal 4 2 2 8 2 9 5" xfId="33928" xr:uid="{4515C52B-21B9-4EED-8FEC-3B52B2ED5224}"/>
    <cellStyle name="Normal 4 2 2 8 3" xfId="33929" xr:uid="{DCA74593-C700-4CCB-A853-B3AD0B669C24}"/>
    <cellStyle name="Normal 4 2 2 8 3 10" xfId="33930" xr:uid="{96BB5FC4-0908-48C4-A294-EC77E42796C5}"/>
    <cellStyle name="Normal 4 2 2 8 3 11" xfId="33931" xr:uid="{6F3085FA-B114-46AD-9650-095FDC7244D8}"/>
    <cellStyle name="Normal 4 2 2 8 3 12" xfId="33932" xr:uid="{E84EC0F0-9EBE-46F7-AC76-DFDA8418175D}"/>
    <cellStyle name="Normal 4 2 2 8 3 12 2" xfId="33933" xr:uid="{5C939A4F-3BBD-4889-B04B-D05BDACB649B}"/>
    <cellStyle name="Normal 4 2 2 8 3 13" xfId="33934" xr:uid="{CE116D1C-972E-4411-BD4E-D3C48DEAD936}"/>
    <cellStyle name="Normal 4 2 2 8 3 14" xfId="33935" xr:uid="{D80233D3-3B0B-4716-B777-9A1F793C05BC}"/>
    <cellStyle name="Normal 4 2 2 8 3 15" xfId="33936" xr:uid="{23FEF846-841E-4AB4-A21F-2A088EF5AFFE}"/>
    <cellStyle name="Normal 4 2 2 8 3 2" xfId="33937" xr:uid="{E39FE793-665B-48A5-B2BF-814BDB2D21C7}"/>
    <cellStyle name="Normal 4 2 2 8 3 2 2" xfId="33938" xr:uid="{C14A05F1-2313-4CEC-9C96-BB0E03E22BD2}"/>
    <cellStyle name="Normal 4 2 2 8 3 2 2 2" xfId="33939" xr:uid="{7CAF019B-DFE1-4358-9B9B-C5465A477759}"/>
    <cellStyle name="Normal 4 2 2 8 3 2 2 2 2" xfId="33940" xr:uid="{E7F1BA05-DAFE-4D28-9AC4-AB9CED6B89E7}"/>
    <cellStyle name="Normal 4 2 2 8 3 2 2 2 2 2" xfId="33941" xr:uid="{7BAA2F2E-5AAB-4D3A-8E18-0D6071E18AE8}"/>
    <cellStyle name="Normal 4 2 2 8 3 2 2 2 2 2 2" xfId="33942" xr:uid="{DCF41119-3BB4-44E8-A7E4-E2209C58E76E}"/>
    <cellStyle name="Normal 4 2 2 8 3 2 2 2 2 3" xfId="33943" xr:uid="{086A3C1B-ACE9-4507-A4BD-81171157F7B2}"/>
    <cellStyle name="Normal 4 2 2 8 3 2 2 2 2 4" xfId="33944" xr:uid="{C754606B-26F3-4A83-9AD7-DC850D4C976A}"/>
    <cellStyle name="Normal 4 2 2 8 3 2 2 2 2 5" xfId="33945" xr:uid="{D0C79DC7-6B79-4886-807F-7928A945AF61}"/>
    <cellStyle name="Normal 4 2 2 8 3 2 2 2 3" xfId="33946" xr:uid="{41545626-2D70-4120-96E9-AFBF53EA4924}"/>
    <cellStyle name="Normal 4 2 2 8 3 2 2 2 3 2" xfId="33947" xr:uid="{01982E72-C9B2-4BA6-B386-4A14077F0EB6}"/>
    <cellStyle name="Normal 4 2 2 8 3 2 2 2 4" xfId="33948" xr:uid="{28DE22A8-D89A-4DF3-8DBD-21BA03AC5AC4}"/>
    <cellStyle name="Normal 4 2 2 8 3 2 2 2 5" xfId="33949" xr:uid="{404A9F69-AB77-4046-8786-B5E3EAF4CBDA}"/>
    <cellStyle name="Normal 4 2 2 8 3 2 2 3" xfId="33950" xr:uid="{FBD350B1-3A2F-43E5-83FF-A8A3C1BCC95E}"/>
    <cellStyle name="Normal 4 2 2 8 3 2 2 4" xfId="33951" xr:uid="{ADB0CDC6-85DD-4054-AB52-4BC46FF6B881}"/>
    <cellStyle name="Normal 4 2 2 8 3 2 2 5" xfId="33952" xr:uid="{EBD7B890-09EC-455E-BC5D-DB405F31FDB9}"/>
    <cellStyle name="Normal 4 2 2 8 3 2 2 6" xfId="33953" xr:uid="{B25BC313-147D-4E0A-9054-CC79590F4B83}"/>
    <cellStyle name="Normal 4 2 2 8 3 2 2 6 2" xfId="33954" xr:uid="{5BC838EA-10B5-4CC8-8AFA-9A791D3B557F}"/>
    <cellStyle name="Normal 4 2 2 8 3 2 2 7" xfId="33955" xr:uid="{5FAAC558-D7C2-4086-91A9-CA42B13FDD2A}"/>
    <cellStyle name="Normal 4 2 2 8 3 2 2 8" xfId="33956" xr:uid="{9827A513-8EC8-4900-8876-2D482B68F547}"/>
    <cellStyle name="Normal 4 2 2 8 3 2 2 9" xfId="33957" xr:uid="{C43259A7-2A63-4F1A-909B-60802FF1E7A6}"/>
    <cellStyle name="Normal 4 2 2 8 3 2 3" xfId="33958" xr:uid="{D2C267A6-4D18-4A7A-B75A-FCB923E87DDB}"/>
    <cellStyle name="Normal 4 2 2 8 3 2 3 2" xfId="33959" xr:uid="{52861A38-06F1-4990-A8DF-48C82BD23406}"/>
    <cellStyle name="Normal 4 2 2 8 3 2 3 2 2" xfId="33960" xr:uid="{C8B12DED-618C-461D-B5E5-24A86BA1C7DA}"/>
    <cellStyle name="Normal 4 2 2 8 3 2 3 2 2 2" xfId="33961" xr:uid="{F79D320F-7446-47E0-9184-BE06314E7447}"/>
    <cellStyle name="Normal 4 2 2 8 3 2 3 2 3" xfId="33962" xr:uid="{727C2835-DCCB-4500-A650-6445A66EECDF}"/>
    <cellStyle name="Normal 4 2 2 8 3 2 3 2 4" xfId="33963" xr:uid="{575BB582-DAA5-4A21-8A79-4724B7DC0AAE}"/>
    <cellStyle name="Normal 4 2 2 8 3 2 3 2 5" xfId="33964" xr:uid="{645A6914-FEE4-4E66-B0D0-448A7D2354A0}"/>
    <cellStyle name="Normal 4 2 2 8 3 2 3 3" xfId="33965" xr:uid="{B86DB27C-EBCC-4DE8-83F8-F5491C26CE49}"/>
    <cellStyle name="Normal 4 2 2 8 3 2 3 3 2" xfId="33966" xr:uid="{6360DAB1-C008-4D2C-964A-8759859B2B3D}"/>
    <cellStyle name="Normal 4 2 2 8 3 2 3 4" xfId="33967" xr:uid="{2B6D0488-D8E9-4548-9C2C-57348B7A2EC5}"/>
    <cellStyle name="Normal 4 2 2 8 3 2 3 5" xfId="33968" xr:uid="{C92C86AB-4EFA-4B8B-A5BA-B97ED10EF3CE}"/>
    <cellStyle name="Normal 4 2 2 8 3 2 4" xfId="33969" xr:uid="{4C2C9B18-AC81-4ADD-B23C-E7CFF055BFDF}"/>
    <cellStyle name="Normal 4 2 2 8 3 2 5" xfId="33970" xr:uid="{610EAFAD-0497-4B44-8F9E-48326D90DC47}"/>
    <cellStyle name="Normal 4 2 2 8 3 2 6" xfId="33971" xr:uid="{98FC540B-0E4F-4F8F-8D6F-E180680FAE56}"/>
    <cellStyle name="Normal 4 2 2 8 3 2 6 2" xfId="33972" xr:uid="{1A5A80B2-D283-49F0-BEC5-C49EE8357D85}"/>
    <cellStyle name="Normal 4 2 2 8 3 2 7" xfId="33973" xr:uid="{6CBC7AF7-B3C7-49ED-9E1D-ECF37AC3FE77}"/>
    <cellStyle name="Normal 4 2 2 8 3 2 8" xfId="33974" xr:uid="{33C7C807-1C37-4EEB-902E-AB1E39C33C29}"/>
    <cellStyle name="Normal 4 2 2 8 3 2 9" xfId="33975" xr:uid="{28B087A3-6FC4-49A4-B8FD-5DEC36546B47}"/>
    <cellStyle name="Normal 4 2 2 8 3 3" xfId="33976" xr:uid="{7C9B9B43-2BA5-4417-85AC-C3911B602B4B}"/>
    <cellStyle name="Normal 4 2 2 8 3 3 2" xfId="33977" xr:uid="{B926AB3F-E577-4184-9FAD-47138975747C}"/>
    <cellStyle name="Normal 4 2 2 8 3 3 3" xfId="33978" xr:uid="{815FEBF5-A0A3-4443-A968-81329046D47B}"/>
    <cellStyle name="Normal 4 2 2 8 3 4" xfId="33979" xr:uid="{AEA0FE5D-7CB9-4A84-9A19-488F4AB02F36}"/>
    <cellStyle name="Normal 4 2 2 8 3 4 2" xfId="33980" xr:uid="{050660DD-10C5-4FA2-B69C-042E28A6FAE9}"/>
    <cellStyle name="Normal 4 2 2 8 3 4 3" xfId="33981" xr:uid="{D040A772-927E-450F-8C41-19ABE20D6C92}"/>
    <cellStyle name="Normal 4 2 2 8 3 5" xfId="33982" xr:uid="{2ACE2468-97CE-4C29-A9A8-AB1CFF5779A4}"/>
    <cellStyle name="Normal 4 2 2 8 3 5 2" xfId="33983" xr:uid="{E6BEB56E-0601-415D-AA28-BB17414D295E}"/>
    <cellStyle name="Normal 4 2 2 8 3 5 3" xfId="33984" xr:uid="{439C28D3-23D1-489B-87A4-2CA7C55EC669}"/>
    <cellStyle name="Normal 4 2 2 8 3 6" xfId="33985" xr:uid="{C2F9DA92-313C-4F98-929A-99BE056384EE}"/>
    <cellStyle name="Normal 4 2 2 8 3 6 2" xfId="33986" xr:uid="{9770D76D-DD2D-4245-AABC-7040C549B516}"/>
    <cellStyle name="Normal 4 2 2 8 3 6 3" xfId="33987" xr:uid="{DD2D0A75-08B2-465D-A854-5A355EC4B9E9}"/>
    <cellStyle name="Normal 4 2 2 8 3 7" xfId="33988" xr:uid="{6C3C9BF7-1DD4-4057-B76B-132979EA2A0F}"/>
    <cellStyle name="Normal 4 2 2 8 3 7 2" xfId="33989" xr:uid="{58CDEF79-B8DF-420E-A899-66E2473E7FC2}"/>
    <cellStyle name="Normal 4 2 2 8 3 7 3" xfId="33990" xr:uid="{C7673313-03C6-407C-8AF3-7453267629D9}"/>
    <cellStyle name="Normal 4 2 2 8 3 8" xfId="33991" xr:uid="{DB5B092A-F7F2-4AE6-8130-67896203F2D8}"/>
    <cellStyle name="Normal 4 2 2 8 3 8 2" xfId="33992" xr:uid="{77EFC729-93BD-4D44-91F8-C5E3C4CF82C8}"/>
    <cellStyle name="Normal 4 2 2 8 3 8 2 2" xfId="33993" xr:uid="{D6109133-533E-42DF-B2AD-5DFE4A88453F}"/>
    <cellStyle name="Normal 4 2 2 8 3 8 2 2 2" xfId="33994" xr:uid="{A718707C-54DC-4724-8833-D967071D5968}"/>
    <cellStyle name="Normal 4 2 2 8 3 8 2 3" xfId="33995" xr:uid="{6DB65E18-7091-4554-A9BF-07A14277876A}"/>
    <cellStyle name="Normal 4 2 2 8 3 8 2 4" xfId="33996" xr:uid="{E652F482-9866-4325-B374-F812B0E6BC36}"/>
    <cellStyle name="Normal 4 2 2 8 3 8 2 5" xfId="33997" xr:uid="{CF320C56-52CD-4A47-89EA-0253AC6A51FA}"/>
    <cellStyle name="Normal 4 2 2 8 3 8 3" xfId="33998" xr:uid="{EDA3C648-98C4-4221-938B-3D79B3787947}"/>
    <cellStyle name="Normal 4 2 2 8 3 8 3 2" xfId="33999" xr:uid="{917322E2-58BC-4D76-AF2F-A42131E7BA76}"/>
    <cellStyle name="Normal 4 2 2 8 3 8 4" xfId="34000" xr:uid="{B3A5A2CA-ABD5-4EF0-B3E5-1F6E464478F2}"/>
    <cellStyle name="Normal 4 2 2 8 3 8 5" xfId="34001" xr:uid="{20CFF025-965B-4242-B63A-8503088C24AA}"/>
    <cellStyle name="Normal 4 2 2 8 3 9" xfId="34002" xr:uid="{0D56218F-EACD-452E-9E7C-CB33B593D757}"/>
    <cellStyle name="Normal 4 2 2 8 4" xfId="34003" xr:uid="{47481BB1-5357-41CE-9899-CDDFFAAA1F53}"/>
    <cellStyle name="Normal 4 2 2 8 4 2" xfId="34004" xr:uid="{52E8DDEF-C165-4BE3-A886-CC8D344A325E}"/>
    <cellStyle name="Normal 4 2 2 8 4 2 2" xfId="34005" xr:uid="{0FC1A908-A0AB-4415-89FF-E4D148E03685}"/>
    <cellStyle name="Normal 4 2 2 8 4 2 2 2" xfId="34006" xr:uid="{6ACB8675-A23F-49AD-8C77-46383DBBC740}"/>
    <cellStyle name="Normal 4 2 2 8 4 2 2 2 2" xfId="34007" xr:uid="{D722A289-FF70-4996-B52E-59EC053B6D11}"/>
    <cellStyle name="Normal 4 2 2 8 4 2 2 2 2 2" xfId="34008" xr:uid="{BA92E3E2-BEBB-468E-BE2E-B8882255B670}"/>
    <cellStyle name="Normal 4 2 2 8 4 2 2 2 3" xfId="34009" xr:uid="{32E03012-723D-432E-83B5-8204702E376D}"/>
    <cellStyle name="Normal 4 2 2 8 4 2 2 2 4" xfId="34010" xr:uid="{B8A18F4C-F652-4820-A098-6B2073E46F23}"/>
    <cellStyle name="Normal 4 2 2 8 4 2 2 2 5" xfId="34011" xr:uid="{48F193E0-BFA7-47A4-8E25-D5B308BF401F}"/>
    <cellStyle name="Normal 4 2 2 8 4 2 2 3" xfId="34012" xr:uid="{7F26CA8A-D658-46D8-8EC2-315DA094D5AD}"/>
    <cellStyle name="Normal 4 2 2 8 4 2 2 3 2" xfId="34013" xr:uid="{336CAB7F-918F-4D46-840D-4DB7A6A895E6}"/>
    <cellStyle name="Normal 4 2 2 8 4 2 2 4" xfId="34014" xr:uid="{4BB059E4-AC32-4BCB-BA63-971BF7FAB6CE}"/>
    <cellStyle name="Normal 4 2 2 8 4 2 2 5" xfId="34015" xr:uid="{D65857D8-D99D-486B-9C3A-EF2F16AA0BC2}"/>
    <cellStyle name="Normal 4 2 2 8 4 2 3" xfId="34016" xr:uid="{34094DBF-0677-4312-BACD-0476BE831B2A}"/>
    <cellStyle name="Normal 4 2 2 8 4 2 4" xfId="34017" xr:uid="{48F0DFC5-FDCB-4FF8-AE33-7A41F56E3B89}"/>
    <cellStyle name="Normal 4 2 2 8 4 2 5" xfId="34018" xr:uid="{314BDAD8-475F-445A-A217-6512715F851A}"/>
    <cellStyle name="Normal 4 2 2 8 4 2 6" xfId="34019" xr:uid="{E7D36F12-8408-4DCD-8D71-31AA84ED3B1B}"/>
    <cellStyle name="Normal 4 2 2 8 4 2 6 2" xfId="34020" xr:uid="{7AE06AA5-43A9-44D7-AA70-81DCA3CB1803}"/>
    <cellStyle name="Normal 4 2 2 8 4 2 7" xfId="34021" xr:uid="{92632812-500A-4983-95E0-5B4C2D979983}"/>
    <cellStyle name="Normal 4 2 2 8 4 2 8" xfId="34022" xr:uid="{B6F11593-93DF-4849-9D43-78107111725F}"/>
    <cellStyle name="Normal 4 2 2 8 4 2 9" xfId="34023" xr:uid="{02CED534-84C5-4EC9-B65A-CB6A28F5245A}"/>
    <cellStyle name="Normal 4 2 2 8 4 3" xfId="34024" xr:uid="{9F02E997-8476-4A15-985C-2A6B39D06DDA}"/>
    <cellStyle name="Normal 4 2 2 8 4 3 2" xfId="34025" xr:uid="{6E9E64F4-7D0E-4D10-BED9-E9C27C7BB517}"/>
    <cellStyle name="Normal 4 2 2 8 4 3 2 2" xfId="34026" xr:uid="{92325F57-4BAF-4D06-BE8F-E6B162F01A79}"/>
    <cellStyle name="Normal 4 2 2 8 4 3 2 2 2" xfId="34027" xr:uid="{8150AEE0-A8B2-4D6D-B5F4-A0C0FA318AAB}"/>
    <cellStyle name="Normal 4 2 2 8 4 3 2 3" xfId="34028" xr:uid="{611BAA35-FB5C-4209-B6CB-BE2E754A48F4}"/>
    <cellStyle name="Normal 4 2 2 8 4 3 2 4" xfId="34029" xr:uid="{D5EB9CA5-315B-418F-8BB6-4C1044E70FF3}"/>
    <cellStyle name="Normal 4 2 2 8 4 3 2 5" xfId="34030" xr:uid="{01DD3F00-1D94-47E7-B5D5-D38AE3B2881D}"/>
    <cellStyle name="Normal 4 2 2 8 4 3 3" xfId="34031" xr:uid="{37E8C0BC-C60C-4E17-97A1-72DA7CEF8E1A}"/>
    <cellStyle name="Normal 4 2 2 8 4 3 3 2" xfId="34032" xr:uid="{F3D9FF9F-A2BF-4781-878B-EC5F29938C1F}"/>
    <cellStyle name="Normal 4 2 2 8 4 3 4" xfId="34033" xr:uid="{31AF233A-69D4-4BC5-994F-E351F3ED565B}"/>
    <cellStyle name="Normal 4 2 2 8 4 3 5" xfId="34034" xr:uid="{67E68ADF-6569-454C-9739-5A8E9F376ACC}"/>
    <cellStyle name="Normal 4 2 2 8 4 4" xfId="34035" xr:uid="{6F0ED2A7-59D5-4AAE-8617-FD51519A1E25}"/>
    <cellStyle name="Normal 4 2 2 8 4 5" xfId="34036" xr:uid="{BA2FD96B-E2F9-4644-B760-CD75B709A37C}"/>
    <cellStyle name="Normal 4 2 2 8 4 6" xfId="34037" xr:uid="{D39A4783-77C8-4C17-AD62-9A24788E16CA}"/>
    <cellStyle name="Normal 4 2 2 8 4 6 2" xfId="34038" xr:uid="{F4524E65-BD1F-437A-9829-EF5ECE7A9D89}"/>
    <cellStyle name="Normal 4 2 2 8 4 7" xfId="34039" xr:uid="{8684C390-6F58-4BC6-AFCE-D11C022B5DC1}"/>
    <cellStyle name="Normal 4 2 2 8 4 8" xfId="34040" xr:uid="{059F5506-F4D7-46B4-A5EA-BBE5D27C4A61}"/>
    <cellStyle name="Normal 4 2 2 8 4 9" xfId="34041" xr:uid="{95D4CDE3-6DF2-4922-8296-4480E120140C}"/>
    <cellStyle name="Normal 4 2 2 8 5" xfId="34042" xr:uid="{6213455C-9B7E-4C20-BFEF-60CCDC04990C}"/>
    <cellStyle name="Normal 4 2 2 8 6" xfId="34043" xr:uid="{C821267F-9F82-4B0E-92FA-3B5AE160BEA7}"/>
    <cellStyle name="Normal 4 2 2 8 7" xfId="34044" xr:uid="{1BBF6038-B22C-42C4-B184-8AF1A4579385}"/>
    <cellStyle name="Normal 4 2 2 8 8" xfId="34045" xr:uid="{C9C48B72-5B74-4249-8FFC-CC83670C6D7F}"/>
    <cellStyle name="Normal 4 2 2 8 9" xfId="34046" xr:uid="{8B9C3C51-0A64-421F-9432-F2DDA6B2DB95}"/>
    <cellStyle name="Normal 4 2 2 8 9 2" xfId="34047" xr:uid="{8FFACF8E-5FFF-4240-AA59-88622F52872E}"/>
    <cellStyle name="Normal 4 2 2 8 9 2 2" xfId="34048" xr:uid="{148BC10D-214A-4C51-8C56-85D692BA1454}"/>
    <cellStyle name="Normal 4 2 2 8 9 2 2 2" xfId="34049" xr:uid="{3FF69F2A-70F1-4BE0-95A8-89A8DAA6D17D}"/>
    <cellStyle name="Normal 4 2 2 8 9 2 3" xfId="34050" xr:uid="{439150C1-FB15-4E58-AE6A-4982745A5C4A}"/>
    <cellStyle name="Normal 4 2 2 8 9 2 4" xfId="34051" xr:uid="{B503F384-D0E7-494E-8FE5-E20A380E98CF}"/>
    <cellStyle name="Normal 4 2 2 8 9 2 5" xfId="34052" xr:uid="{CA3D5637-C001-47C7-8E82-B2653AE72917}"/>
    <cellStyle name="Normal 4 2 2 8 9 3" xfId="34053" xr:uid="{BEAA6E16-B51F-4C07-8480-EC740521B7EA}"/>
    <cellStyle name="Normal 4 2 2 8 9 3 2" xfId="34054" xr:uid="{5E77B3A9-851B-44D6-9CD4-E5851ABA22CD}"/>
    <cellStyle name="Normal 4 2 2 8 9 4" xfId="34055" xr:uid="{D228D411-945C-4F32-93C0-CDCA7AA1E298}"/>
    <cellStyle name="Normal 4 2 2 8 9 5" xfId="34056" xr:uid="{B85FF01A-82FB-451C-B013-F1693999495D}"/>
    <cellStyle name="Normal 4 2 2 9" xfId="34057" xr:uid="{B39CFFD4-914B-45E1-A66A-18F57CAAD547}"/>
    <cellStyle name="Normal 4 2 2 9 10" xfId="34058" xr:uid="{F6A41B48-5D4B-4D97-8EFC-A89ED180B986}"/>
    <cellStyle name="Normal 4 2 2 9 11" xfId="34059" xr:uid="{5FBFD1A8-E071-42CF-93BB-D93A067DCEA6}"/>
    <cellStyle name="Normal 4 2 2 9 12" xfId="34060" xr:uid="{30563572-3595-4F2E-AA36-F7F50970FD5B}"/>
    <cellStyle name="Normal 4 2 2 9 12 2" xfId="34061" xr:uid="{591D9014-A407-4CB6-BCB6-1767672920E3}"/>
    <cellStyle name="Normal 4 2 2 9 13" xfId="34062" xr:uid="{7FFF8CC2-2014-447D-95F3-1F72F6209A3E}"/>
    <cellStyle name="Normal 4 2 2 9 14" xfId="34063" xr:uid="{867C897D-EBCA-4B1B-B38E-7145D00B5141}"/>
    <cellStyle name="Normal 4 2 2 9 15" xfId="34064" xr:uid="{5B2BD9F8-6759-4D59-A48B-0D277937B99D}"/>
    <cellStyle name="Normal 4 2 2 9 2" xfId="34065" xr:uid="{DD9BD979-2DD4-4C4E-A61D-1CCAEC55EBA2}"/>
    <cellStyle name="Normal 4 2 2 9 2 2" xfId="34066" xr:uid="{7AC3AD4B-27CC-4E7F-924B-3C5FBF10C75E}"/>
    <cellStyle name="Normal 4 2 2 9 2 2 2" xfId="34067" xr:uid="{24663C15-9279-403C-AAC2-A48CBB5CAFA7}"/>
    <cellStyle name="Normal 4 2 2 9 2 2 2 2" xfId="34068" xr:uid="{C8B2BD4C-D2B2-4D73-9F48-6157FC244790}"/>
    <cellStyle name="Normal 4 2 2 9 2 2 2 2 2" xfId="34069" xr:uid="{6E07E82A-908E-427D-A45F-62E3A80D0E04}"/>
    <cellStyle name="Normal 4 2 2 9 2 2 2 2 2 2" xfId="34070" xr:uid="{66707428-FE7F-438B-A60B-128E7FC69408}"/>
    <cellStyle name="Normal 4 2 2 9 2 2 2 2 3" xfId="34071" xr:uid="{23506619-10C4-4DB7-A0B4-B1C200C0E390}"/>
    <cellStyle name="Normal 4 2 2 9 2 2 2 2 4" xfId="34072" xr:uid="{CD138640-7180-4868-8D86-7779E1E4560D}"/>
    <cellStyle name="Normal 4 2 2 9 2 2 2 2 5" xfId="34073" xr:uid="{CFA14266-4BCF-49E2-9CC9-CCD2D24233D0}"/>
    <cellStyle name="Normal 4 2 2 9 2 2 2 3" xfId="34074" xr:uid="{F7F80C96-8488-473E-8BE7-2D662B32E93A}"/>
    <cellStyle name="Normal 4 2 2 9 2 2 2 3 2" xfId="34075" xr:uid="{47C6169A-7556-4A39-A4AE-6A9CA40D655D}"/>
    <cellStyle name="Normal 4 2 2 9 2 2 2 4" xfId="34076" xr:uid="{4918328C-B1EC-4172-A2F0-EA9D90505B29}"/>
    <cellStyle name="Normal 4 2 2 9 2 2 2 5" xfId="34077" xr:uid="{A3ED9205-E0FF-47A4-9B99-1ABAA04F9060}"/>
    <cellStyle name="Normal 4 2 2 9 2 2 3" xfId="34078" xr:uid="{A8F5C5BB-6B13-40E3-979B-A0691C81B009}"/>
    <cellStyle name="Normal 4 2 2 9 2 2 4" xfId="34079" xr:uid="{EDF1D3D6-D24A-4669-84D6-87919C7ACD65}"/>
    <cellStyle name="Normal 4 2 2 9 2 2 5" xfId="34080" xr:uid="{CC64AC8D-1E90-4FBC-81F8-C2FDDFEA8B54}"/>
    <cellStyle name="Normal 4 2 2 9 2 2 6" xfId="34081" xr:uid="{E7CD1823-60B4-44B1-9985-F2D6919EF8C3}"/>
    <cellStyle name="Normal 4 2 2 9 2 2 6 2" xfId="34082" xr:uid="{1429BDA3-8A4C-4C52-8A57-868CE9618716}"/>
    <cellStyle name="Normal 4 2 2 9 2 2 7" xfId="34083" xr:uid="{40784FC7-7904-45AE-BC11-A10425F77599}"/>
    <cellStyle name="Normal 4 2 2 9 2 2 8" xfId="34084" xr:uid="{EC677022-CAEA-4D37-AB59-BA2299BCA7DF}"/>
    <cellStyle name="Normal 4 2 2 9 2 2 9" xfId="34085" xr:uid="{0C6ABCA0-983F-4C17-910F-F12FA14990E0}"/>
    <cellStyle name="Normal 4 2 2 9 2 3" xfId="34086" xr:uid="{B84AB1D7-B9BD-486E-94E2-98E4CBC4AC90}"/>
    <cellStyle name="Normal 4 2 2 9 2 3 2" xfId="34087" xr:uid="{408E2C2D-8561-4D59-9139-9A2B57BBF6D7}"/>
    <cellStyle name="Normal 4 2 2 9 2 3 2 2" xfId="34088" xr:uid="{5F3C044B-A088-4F3D-A130-65ECA74CCC1A}"/>
    <cellStyle name="Normal 4 2 2 9 2 3 2 2 2" xfId="34089" xr:uid="{2BE843A6-BE2E-403E-A9A8-E02FDB8A6016}"/>
    <cellStyle name="Normal 4 2 2 9 2 3 2 3" xfId="34090" xr:uid="{659EC79C-0D26-44EC-B15F-4AE0629FE12C}"/>
    <cellStyle name="Normal 4 2 2 9 2 3 2 4" xfId="34091" xr:uid="{643FF74F-6721-41F8-A2C6-4151CCCEC176}"/>
    <cellStyle name="Normal 4 2 2 9 2 3 2 5" xfId="34092" xr:uid="{F188BC15-7512-4BF5-B72F-A39322A4AC81}"/>
    <cellStyle name="Normal 4 2 2 9 2 3 3" xfId="34093" xr:uid="{76747165-E6E0-4E82-9573-7D7D5F6B9E1B}"/>
    <cellStyle name="Normal 4 2 2 9 2 3 3 2" xfId="34094" xr:uid="{E7C6FF3E-8549-4147-8FD9-B9E848F3940B}"/>
    <cellStyle name="Normal 4 2 2 9 2 3 4" xfId="34095" xr:uid="{9AEB4D00-01A7-4F37-9BEB-14CA3F1C6DA3}"/>
    <cellStyle name="Normal 4 2 2 9 2 3 5" xfId="34096" xr:uid="{A1821210-4232-4093-AE98-5A2D20BB8D72}"/>
    <cellStyle name="Normal 4 2 2 9 2 4" xfId="34097" xr:uid="{EA028204-E0FF-4F16-B51F-8136D8A3F9C9}"/>
    <cellStyle name="Normal 4 2 2 9 2 5" xfId="34098" xr:uid="{02CAAB86-AC57-4D9E-90A3-7BB3EC670FC2}"/>
    <cellStyle name="Normal 4 2 2 9 2 6" xfId="34099" xr:uid="{ABA200E1-1F46-4011-9AF6-59BB6D18FE83}"/>
    <cellStyle name="Normal 4 2 2 9 2 6 2" xfId="34100" xr:uid="{7E86CEC5-F232-4997-B546-D647E6609A56}"/>
    <cellStyle name="Normal 4 2 2 9 2 7" xfId="34101" xr:uid="{2319161C-2EF4-4F46-B0E6-84576F8234B8}"/>
    <cellStyle name="Normal 4 2 2 9 2 8" xfId="34102" xr:uid="{4CC5E9BD-DB4E-471A-B579-86543FC669FA}"/>
    <cellStyle name="Normal 4 2 2 9 2 9" xfId="34103" xr:uid="{B74313DF-A3FE-4816-96E9-8AB83B7072C8}"/>
    <cellStyle name="Normal 4 2 2 9 3" xfId="34104" xr:uid="{5362EE6F-6F88-459E-BA12-9579172743F1}"/>
    <cellStyle name="Normal 4 2 2 9 4" xfId="34105" xr:uid="{D47CA4EA-8F0C-4014-BEDF-31E54B989901}"/>
    <cellStyle name="Normal 4 2 2 9 5" xfId="34106" xr:uid="{834874F3-9A30-4B49-9D51-5E830B60EE21}"/>
    <cellStyle name="Normal 4 2 2 9 6" xfId="34107" xr:uid="{E0610F61-E384-4E53-BD69-09106A96D2B7}"/>
    <cellStyle name="Normal 4 2 2 9 7" xfId="34108" xr:uid="{C71B7F07-E5B9-4FE4-87C7-0C0F305BE4E0}"/>
    <cellStyle name="Normal 4 2 2 9 8" xfId="34109" xr:uid="{40F8489A-CF19-43D0-BF76-D9DA742816BA}"/>
    <cellStyle name="Normal 4 2 2 9 8 2" xfId="34110" xr:uid="{A6F1F643-1718-4D43-A0D5-2D8ADBD277D3}"/>
    <cellStyle name="Normal 4 2 2 9 8 2 2" xfId="34111" xr:uid="{07BD2877-CD0B-4A56-BD6C-5F5F4D4F7B0E}"/>
    <cellStyle name="Normal 4 2 2 9 8 2 2 2" xfId="34112" xr:uid="{BFFFE92F-5AC7-48AB-BC1D-895E42A3C663}"/>
    <cellStyle name="Normal 4 2 2 9 8 2 3" xfId="34113" xr:uid="{6BA9AE34-CCB6-4901-BB3B-BC9DC9672EF3}"/>
    <cellStyle name="Normal 4 2 2 9 8 2 4" xfId="34114" xr:uid="{1BA06FAE-2FAD-440B-B5D6-B6EA9AB730C9}"/>
    <cellStyle name="Normal 4 2 2 9 8 2 5" xfId="34115" xr:uid="{C80A2C0F-D759-4263-992D-D44622CFE770}"/>
    <cellStyle name="Normal 4 2 2 9 8 3" xfId="34116" xr:uid="{521A8331-BD8F-45E8-B826-A8FFA783C73D}"/>
    <cellStyle name="Normal 4 2 2 9 8 3 2" xfId="34117" xr:uid="{05A6CCD1-CB8F-44D6-8878-61E8698D89B0}"/>
    <cellStyle name="Normal 4 2 2 9 8 4" xfId="34118" xr:uid="{91A424FC-10B5-4777-A94B-62A725414043}"/>
    <cellStyle name="Normal 4 2 2 9 8 5" xfId="34119" xr:uid="{3FA513AA-3875-4D26-95D9-1C94BF5C8ABA}"/>
    <cellStyle name="Normal 4 2 2 9 9" xfId="34120" xr:uid="{D96E045A-811E-42E9-BAAE-6953F4646F69}"/>
    <cellStyle name="Normal 4 2 20" xfId="34121" xr:uid="{4633088E-221D-4400-9CA1-D8E1F438B495}"/>
    <cellStyle name="Normal 4 2 21" xfId="34122" xr:uid="{4D7CE0C6-B627-4048-90BA-5F8EFF7EB126}"/>
    <cellStyle name="Normal 4 2 22" xfId="34123" xr:uid="{53C8348B-51CE-4999-9FA7-617D4F66EBDE}"/>
    <cellStyle name="Normal 4 2 23" xfId="34124" xr:uid="{CCFDA39E-7FD6-4296-AF37-A93525A9DECA}"/>
    <cellStyle name="Normal 4 2 24" xfId="34125" xr:uid="{CBCF2A43-CD62-45A1-A45C-8D7D21953830}"/>
    <cellStyle name="Normal 4 2 25" xfId="34126" xr:uid="{DE115691-E7E6-464F-A262-5B8137AAC0B4}"/>
    <cellStyle name="Normal 4 2 26" xfId="34127" xr:uid="{5410EB94-A7FA-44BC-911C-3C6E289C7363}"/>
    <cellStyle name="Normal 4 2 27" xfId="34128" xr:uid="{FA0739C9-FD40-4B5F-9101-8A95FE687631}"/>
    <cellStyle name="Normal 4 2 28" xfId="34129" xr:uid="{12172CDD-0507-4E87-B91B-06D109F70722}"/>
    <cellStyle name="Normal 4 2 29" xfId="34130" xr:uid="{13E47BE3-2FE2-412F-86BE-AE72D2AA79A4}"/>
    <cellStyle name="Normal 4 2 3" xfId="34131" xr:uid="{1C7324DD-848E-4916-B2DD-E26CDD6CFB77}"/>
    <cellStyle name="Normal 4 2 3 2" xfId="34132" xr:uid="{DD6E4CBB-1B31-41D9-8A73-480331E7C0C7}"/>
    <cellStyle name="Normal 4 2 3 2 2" xfId="34133" xr:uid="{EE654FC3-53F9-49EC-8115-639A43CEA84D}"/>
    <cellStyle name="Normal 4 2 3 2 3" xfId="34134" xr:uid="{71D03475-DFA4-45A9-A9A4-687C752BE49E}"/>
    <cellStyle name="Normal 4 2 3 3" xfId="34135" xr:uid="{2529EE4C-7011-47AA-B06E-6062BEC19EE1}"/>
    <cellStyle name="Normal 4 2 3 3 2" xfId="34136" xr:uid="{2120661A-5263-4323-A496-18D3E11E9D68}"/>
    <cellStyle name="Normal 4 2 3 3 3" xfId="34137" xr:uid="{C8F1F7C1-3073-46B0-9FC2-1D1B2114DF13}"/>
    <cellStyle name="Normal 4 2 3 4" xfId="34138" xr:uid="{520203EC-F7BC-4E17-8173-913FDE5F58CE}"/>
    <cellStyle name="Normal 4 2 3 5" xfId="34139" xr:uid="{8714BE1F-55DA-4C08-8753-5113DDDEEB19}"/>
    <cellStyle name="Normal 4 2 30" xfId="34140" xr:uid="{D3787D77-D06B-4C87-AFB7-B7B1E72B091A}"/>
    <cellStyle name="Normal 4 2 31" xfId="34141" xr:uid="{56D8EA44-4E03-4625-8D45-1E9D67956F40}"/>
    <cellStyle name="Normal 4 2 32" xfId="34142" xr:uid="{CBC83083-18C2-4F8B-B280-DD929EA05DE8}"/>
    <cellStyle name="Normal 4 2 33" xfId="34143" xr:uid="{4F33CD72-3C47-4373-933C-71EA1EF258D3}"/>
    <cellStyle name="Normal 4 2 33 10" xfId="34144" xr:uid="{CDF561EA-E634-4B87-8BF6-64093BD0D40C}"/>
    <cellStyle name="Normal 4 2 33 11" xfId="34145" xr:uid="{E1F457D2-31C6-4C54-9043-AC41E770B59A}"/>
    <cellStyle name="Normal 4 2 33 12" xfId="34146" xr:uid="{73E306B3-F32F-4D9B-A679-4831090A6707}"/>
    <cellStyle name="Normal 4 2 33 13" xfId="34147" xr:uid="{9F75A386-9318-48A8-B027-48E7ADB52BAB}"/>
    <cellStyle name="Normal 4 2 33 13 2" xfId="34148" xr:uid="{C8DAE216-DC0D-42CD-8B41-BC2E59BF2C5C}"/>
    <cellStyle name="Normal 4 2 33 14" xfId="34149" xr:uid="{C8BADBD7-C8C2-48A9-945B-523C94FCFF28}"/>
    <cellStyle name="Normal 4 2 33 15" xfId="34150" xr:uid="{7EF47B9B-91E5-4044-9427-FCE13FBD6EDF}"/>
    <cellStyle name="Normal 4 2 33 16" xfId="34151" xr:uid="{BB1D2458-AF24-4951-82A4-9FB4ACFEEB4B}"/>
    <cellStyle name="Normal 4 2 33 2" xfId="34152" xr:uid="{66CF3466-9D01-43A4-91A6-8CC810DD0067}"/>
    <cellStyle name="Normal 4 2 33 2 10" xfId="34153" xr:uid="{8273DC20-93DD-45D8-B5C2-92B4D32E3D97}"/>
    <cellStyle name="Normal 4 2 33 2 11" xfId="34154" xr:uid="{ECA1CE54-8CA3-473B-8D3A-87AD864DC808}"/>
    <cellStyle name="Normal 4 2 33 2 12" xfId="34155" xr:uid="{FFD7E11D-0917-4836-AD13-DE00BFDAC15E}"/>
    <cellStyle name="Normal 4 2 33 2 13" xfId="34156" xr:uid="{CA24AB68-359D-4E3A-8E7B-34AF8F344E27}"/>
    <cellStyle name="Normal 4 2 33 2 13 2" xfId="34157" xr:uid="{E6C2CBF0-1681-4286-B3D7-2E29292BB8AD}"/>
    <cellStyle name="Normal 4 2 33 2 14" xfId="34158" xr:uid="{DB46F4C5-68F6-4E78-92B9-04C19AF93489}"/>
    <cellStyle name="Normal 4 2 33 2 15" xfId="34159" xr:uid="{B28945C7-4276-4C92-AE5F-78411938717B}"/>
    <cellStyle name="Normal 4 2 33 2 16" xfId="34160" xr:uid="{6636888D-0020-4727-A2B4-C372C0B6BCE5}"/>
    <cellStyle name="Normal 4 2 33 2 2" xfId="34161" xr:uid="{879CDE6F-3932-40BA-BBB8-32317FD73C25}"/>
    <cellStyle name="Normal 4 2 33 2 2 10" xfId="34162" xr:uid="{0B03185D-FAE1-4EE4-827F-1F84C7A26851}"/>
    <cellStyle name="Normal 4 2 33 2 2 11" xfId="34163" xr:uid="{723F3D3D-26C7-48D3-B675-F2824745FF91}"/>
    <cellStyle name="Normal 4 2 33 2 2 12" xfId="34164" xr:uid="{B8F7855F-B107-4955-985A-05ED8AFD9BC2}"/>
    <cellStyle name="Normal 4 2 33 2 2 12 2" xfId="34165" xr:uid="{03744DF6-C859-426A-BE3E-930195817B4B}"/>
    <cellStyle name="Normal 4 2 33 2 2 13" xfId="34166" xr:uid="{0519E7B9-9947-40F9-8016-A8DB451ADF06}"/>
    <cellStyle name="Normal 4 2 33 2 2 14" xfId="34167" xr:uid="{A3E35559-F3D0-4A91-AEB2-A9160A9C128E}"/>
    <cellStyle name="Normal 4 2 33 2 2 15" xfId="34168" xr:uid="{2FACFE60-CAEB-4949-AFFF-B328DDF018B8}"/>
    <cellStyle name="Normal 4 2 33 2 2 2" xfId="34169" xr:uid="{253C4ABC-1633-4FE5-8730-E88D524742C4}"/>
    <cellStyle name="Normal 4 2 33 2 2 2 2" xfId="34170" xr:uid="{AE9C8865-777D-4F0B-8E65-537959FAC126}"/>
    <cellStyle name="Normal 4 2 33 2 2 2 2 2" xfId="34171" xr:uid="{9D99A0FC-0ACB-4C9D-9774-10BC5D7064C9}"/>
    <cellStyle name="Normal 4 2 33 2 2 2 2 2 2" xfId="34172" xr:uid="{F9FE51DC-FB53-4F46-8769-D58C427EF3F9}"/>
    <cellStyle name="Normal 4 2 33 2 2 2 2 2 2 2" xfId="34173" xr:uid="{5DD57EBC-9FE2-477C-995B-422DC276E94B}"/>
    <cellStyle name="Normal 4 2 33 2 2 2 2 2 2 2 2" xfId="34174" xr:uid="{0B89C5BF-1E1D-48B9-B2A6-5ABF3BB3CE55}"/>
    <cellStyle name="Normal 4 2 33 2 2 2 2 2 2 3" xfId="34175" xr:uid="{FDBAEA09-05EE-45E3-9AEA-D6ABC15F5FC2}"/>
    <cellStyle name="Normal 4 2 33 2 2 2 2 2 2 4" xfId="34176" xr:uid="{10987F45-48FF-4BEE-9551-B8C926983A72}"/>
    <cellStyle name="Normal 4 2 33 2 2 2 2 2 2 5" xfId="34177" xr:uid="{66BDAC22-37BD-4462-BBEB-48303BAD1F30}"/>
    <cellStyle name="Normal 4 2 33 2 2 2 2 2 3" xfId="34178" xr:uid="{A290CDA4-12DD-4BED-97F5-7FF36D4EA52A}"/>
    <cellStyle name="Normal 4 2 33 2 2 2 2 2 3 2" xfId="34179" xr:uid="{4B507DA3-8374-4665-9BD3-FE9976919992}"/>
    <cellStyle name="Normal 4 2 33 2 2 2 2 2 4" xfId="34180" xr:uid="{584EF528-EA56-4C0F-A00B-27847011F4C3}"/>
    <cellStyle name="Normal 4 2 33 2 2 2 2 2 5" xfId="34181" xr:uid="{67849E08-24A6-4E19-9EBD-F6DB33DB7151}"/>
    <cellStyle name="Normal 4 2 33 2 2 2 2 3" xfId="34182" xr:uid="{3E3D906C-B8E4-4A9D-A827-CA73E48F9943}"/>
    <cellStyle name="Normal 4 2 33 2 2 2 2 4" xfId="34183" xr:uid="{78E588EF-51EF-4D33-B9C7-05328B83988F}"/>
    <cellStyle name="Normal 4 2 33 2 2 2 2 5" xfId="34184" xr:uid="{3E8DCAF6-3485-4AA0-8F92-0AB3FBBCBB08}"/>
    <cellStyle name="Normal 4 2 33 2 2 2 2 6" xfId="34185" xr:uid="{0270FF5A-7A02-42BE-8F66-3D23EBCF26D3}"/>
    <cellStyle name="Normal 4 2 33 2 2 2 2 6 2" xfId="34186" xr:uid="{CA237685-2CCD-453C-8700-A9E8324BC2CA}"/>
    <cellStyle name="Normal 4 2 33 2 2 2 2 7" xfId="34187" xr:uid="{63C647DC-A44A-42B1-98B8-4A74C4D35365}"/>
    <cellStyle name="Normal 4 2 33 2 2 2 2 8" xfId="34188" xr:uid="{9BA01DE9-A220-44E2-ABC7-1FAF1504D1A2}"/>
    <cellStyle name="Normal 4 2 33 2 2 2 2 9" xfId="34189" xr:uid="{C0CA3488-6521-4EA1-843C-067E57A8561A}"/>
    <cellStyle name="Normal 4 2 33 2 2 2 3" xfId="34190" xr:uid="{8D9ACCEC-712C-4EAA-993E-40481FE9C81E}"/>
    <cellStyle name="Normal 4 2 33 2 2 2 3 2" xfId="34191" xr:uid="{BD7B0B19-6F11-4641-B4FB-BB5F4EE8D8E1}"/>
    <cellStyle name="Normal 4 2 33 2 2 2 3 2 2" xfId="34192" xr:uid="{0B83F3A0-2906-4A80-8AFE-1C03675AA2CC}"/>
    <cellStyle name="Normal 4 2 33 2 2 2 3 2 2 2" xfId="34193" xr:uid="{B036FDF6-5D6C-474B-930C-BCE2BACB46A4}"/>
    <cellStyle name="Normal 4 2 33 2 2 2 3 2 3" xfId="34194" xr:uid="{5A93747A-7C0C-4ABB-84D7-7250023CB82E}"/>
    <cellStyle name="Normal 4 2 33 2 2 2 3 2 4" xfId="34195" xr:uid="{25405E84-D22F-49C8-9009-6D74038B57AA}"/>
    <cellStyle name="Normal 4 2 33 2 2 2 3 2 5" xfId="34196" xr:uid="{80CE90AF-D97E-4A23-9F6C-B975661AA1BF}"/>
    <cellStyle name="Normal 4 2 33 2 2 2 3 3" xfId="34197" xr:uid="{567D138E-4BEC-49C0-B175-0105C6166794}"/>
    <cellStyle name="Normal 4 2 33 2 2 2 3 3 2" xfId="34198" xr:uid="{363F5DB4-92D8-429A-B49A-64D5DA3B5108}"/>
    <cellStyle name="Normal 4 2 33 2 2 2 3 4" xfId="34199" xr:uid="{76F9AD0C-FB44-49F8-9345-17CD43E156D1}"/>
    <cellStyle name="Normal 4 2 33 2 2 2 3 5" xfId="34200" xr:uid="{38128615-AE86-4EDC-B7E3-8B86AAAD0F5F}"/>
    <cellStyle name="Normal 4 2 33 2 2 2 4" xfId="34201" xr:uid="{E400F5F4-40C8-4C13-A140-B77286189A93}"/>
    <cellStyle name="Normal 4 2 33 2 2 2 5" xfId="34202" xr:uid="{90724F6A-3381-466D-8CEC-BDD07FE4F776}"/>
    <cellStyle name="Normal 4 2 33 2 2 2 6" xfId="34203" xr:uid="{B97730AE-22C1-401E-84FA-7A7073403875}"/>
    <cellStyle name="Normal 4 2 33 2 2 2 6 2" xfId="34204" xr:uid="{0EF4498B-BF4D-4900-A388-46479BB51F84}"/>
    <cellStyle name="Normal 4 2 33 2 2 2 7" xfId="34205" xr:uid="{A90464E4-C1E1-4F0D-AD84-0E2E515BFC58}"/>
    <cellStyle name="Normal 4 2 33 2 2 2 8" xfId="34206" xr:uid="{EBF5E1DD-DE38-4C2F-BE4B-473CA26D6209}"/>
    <cellStyle name="Normal 4 2 33 2 2 2 9" xfId="34207" xr:uid="{F082FDD1-C6E6-4BDE-92A2-616A16816A1D}"/>
    <cellStyle name="Normal 4 2 33 2 2 3" xfId="34208" xr:uid="{33091533-E4B9-494A-884E-06953BB4CC4B}"/>
    <cellStyle name="Normal 4 2 33 2 2 3 2" xfId="34209" xr:uid="{4486C6F6-8D5A-4292-92BD-B62EE6C6093A}"/>
    <cellStyle name="Normal 4 2 33 2 2 3 3" xfId="34210" xr:uid="{701F6A37-3CAB-4622-BCEA-0BAC413F6B17}"/>
    <cellStyle name="Normal 4 2 33 2 2 4" xfId="34211" xr:uid="{93F57878-E9E2-4896-A593-DE241B981BE6}"/>
    <cellStyle name="Normal 4 2 33 2 2 4 2" xfId="34212" xr:uid="{49AC9D1A-1A15-4835-A47C-3B522A389580}"/>
    <cellStyle name="Normal 4 2 33 2 2 4 3" xfId="34213" xr:uid="{DC2BED09-B49A-4397-AAF2-E27E4B1DFA32}"/>
    <cellStyle name="Normal 4 2 33 2 2 5" xfId="34214" xr:uid="{5E4A2E2A-0939-44DB-9065-1FC7BDDD4B38}"/>
    <cellStyle name="Normal 4 2 33 2 2 5 2" xfId="34215" xr:uid="{0BC53EEF-63A3-4A83-BB71-65B1B50F2315}"/>
    <cellStyle name="Normal 4 2 33 2 2 5 3" xfId="34216" xr:uid="{D7EC05B3-1BCC-4A12-97B4-2A991A20479B}"/>
    <cellStyle name="Normal 4 2 33 2 2 6" xfId="34217" xr:uid="{14768B14-CEA6-4462-9581-3146AD46F18B}"/>
    <cellStyle name="Normal 4 2 33 2 2 6 2" xfId="34218" xr:uid="{D853D753-194B-4F82-981B-059AA93FC324}"/>
    <cellStyle name="Normal 4 2 33 2 2 6 3" xfId="34219" xr:uid="{D1A7F508-0367-4B31-B7A3-6D5722807DD1}"/>
    <cellStyle name="Normal 4 2 33 2 2 7" xfId="34220" xr:uid="{B75D8BC9-DC22-4B04-8216-C2EAAB321DF5}"/>
    <cellStyle name="Normal 4 2 33 2 2 7 2" xfId="34221" xr:uid="{C4563383-E29B-4D17-A95D-2D77006CE235}"/>
    <cellStyle name="Normal 4 2 33 2 2 7 3" xfId="34222" xr:uid="{845CA4E2-B5FC-4DEB-BFF5-B94347631131}"/>
    <cellStyle name="Normal 4 2 33 2 2 8" xfId="34223" xr:uid="{F9479215-1089-4B93-9AC7-22AB5DD6D1F4}"/>
    <cellStyle name="Normal 4 2 33 2 2 8 2" xfId="34224" xr:uid="{B7241126-89CA-488E-9C80-B379C29457BC}"/>
    <cellStyle name="Normal 4 2 33 2 2 8 2 2" xfId="34225" xr:uid="{C316DC81-E029-4DB0-B7D6-D8E85B448E00}"/>
    <cellStyle name="Normal 4 2 33 2 2 8 2 2 2" xfId="34226" xr:uid="{B80ED7BE-00C9-4739-81F3-9E87F63F0020}"/>
    <cellStyle name="Normal 4 2 33 2 2 8 2 3" xfId="34227" xr:uid="{C82491D0-8E88-49E4-AEDE-80CE54C0C20F}"/>
    <cellStyle name="Normal 4 2 33 2 2 8 2 4" xfId="34228" xr:uid="{8CAA4322-1B8B-4221-BF10-FFBF0DD0EE07}"/>
    <cellStyle name="Normal 4 2 33 2 2 8 2 5" xfId="34229" xr:uid="{2102DB6E-9465-4C1E-85E2-AB9D0348C665}"/>
    <cellStyle name="Normal 4 2 33 2 2 8 3" xfId="34230" xr:uid="{3364D461-4521-4E56-9FDA-BA6F9B94243A}"/>
    <cellStyle name="Normal 4 2 33 2 2 8 3 2" xfId="34231" xr:uid="{BD05CB7F-17AF-417B-81E2-06411425E505}"/>
    <cellStyle name="Normal 4 2 33 2 2 8 4" xfId="34232" xr:uid="{ABA2B902-39C5-4A9B-8D74-AA38C9708B2B}"/>
    <cellStyle name="Normal 4 2 33 2 2 8 5" xfId="34233" xr:uid="{C998575E-BCA3-4A61-A3B3-BB590A7960BD}"/>
    <cellStyle name="Normal 4 2 33 2 2 9" xfId="34234" xr:uid="{076DCE43-4AF7-483A-807C-C9B6C8651E16}"/>
    <cellStyle name="Normal 4 2 33 2 3" xfId="34235" xr:uid="{6DE16F88-5C0D-4173-B389-6417410C9270}"/>
    <cellStyle name="Normal 4 2 33 2 3 2" xfId="34236" xr:uid="{E087F669-8CD9-4B5B-8D0B-6233A8FF05E5}"/>
    <cellStyle name="Normal 4 2 33 2 3 3" xfId="34237" xr:uid="{23D80589-B9F7-4298-83FA-6B2E671434F9}"/>
    <cellStyle name="Normal 4 2 33 2 4" xfId="34238" xr:uid="{0AA78D10-FF61-4358-A8BE-3A20345C3B42}"/>
    <cellStyle name="Normal 4 2 33 2 4 2" xfId="34239" xr:uid="{F4912C4B-3D22-4A62-B107-9D123FFDF7B9}"/>
    <cellStyle name="Normal 4 2 33 2 4 2 2" xfId="34240" xr:uid="{3EF24415-50FB-4B2D-927D-F79B1647FC24}"/>
    <cellStyle name="Normal 4 2 33 2 4 2 2 2" xfId="34241" xr:uid="{DDE45523-947B-4106-883D-3EC7BCD0B86B}"/>
    <cellStyle name="Normal 4 2 33 2 4 2 2 2 2" xfId="34242" xr:uid="{183EEC6C-8730-4757-9882-B6D679363C12}"/>
    <cellStyle name="Normal 4 2 33 2 4 2 2 2 2 2" xfId="34243" xr:uid="{780DF350-3105-4D09-8878-F13F41781540}"/>
    <cellStyle name="Normal 4 2 33 2 4 2 2 2 3" xfId="34244" xr:uid="{D9891CD4-FD0C-4A4E-BBB3-17E1CF6AA403}"/>
    <cellStyle name="Normal 4 2 33 2 4 2 2 2 4" xfId="34245" xr:uid="{BDD08D7C-A544-49D1-BC1E-CEE09A20E140}"/>
    <cellStyle name="Normal 4 2 33 2 4 2 2 2 5" xfId="34246" xr:uid="{A9D9EFD1-A6E8-4C9F-9242-0E3BA5CF2F1B}"/>
    <cellStyle name="Normal 4 2 33 2 4 2 2 3" xfId="34247" xr:uid="{838B92C6-B55C-4185-A612-8E654FE45DF6}"/>
    <cellStyle name="Normal 4 2 33 2 4 2 2 3 2" xfId="34248" xr:uid="{C31A95D6-3A67-4B8A-B77A-6AA332819247}"/>
    <cellStyle name="Normal 4 2 33 2 4 2 2 4" xfId="34249" xr:uid="{9D0AA3E7-68BB-4390-8136-764347CA77BA}"/>
    <cellStyle name="Normal 4 2 33 2 4 2 2 5" xfId="34250" xr:uid="{A45B0F0B-52E8-47D2-A689-FB02320ED881}"/>
    <cellStyle name="Normal 4 2 33 2 4 2 3" xfId="34251" xr:uid="{6BF67F0B-3EF7-4857-9FA2-01B0F95C330C}"/>
    <cellStyle name="Normal 4 2 33 2 4 2 4" xfId="34252" xr:uid="{4B0B6339-B75F-4B3E-A09C-5ECBBC208F65}"/>
    <cellStyle name="Normal 4 2 33 2 4 2 5" xfId="34253" xr:uid="{AEBD02CE-A9AB-4FE1-9B6C-289E52EF2563}"/>
    <cellStyle name="Normal 4 2 33 2 4 2 6" xfId="34254" xr:uid="{9B01557D-61B4-4B81-A804-D23CA3140D82}"/>
    <cellStyle name="Normal 4 2 33 2 4 2 6 2" xfId="34255" xr:uid="{3038A77C-674F-4AD2-A894-C0DD3A4E4A81}"/>
    <cellStyle name="Normal 4 2 33 2 4 2 7" xfId="34256" xr:uid="{35D8BB7C-D5FA-44FD-A573-FD615BDD3615}"/>
    <cellStyle name="Normal 4 2 33 2 4 2 8" xfId="34257" xr:uid="{19D679B0-FD12-42D3-9F00-C706C74612D8}"/>
    <cellStyle name="Normal 4 2 33 2 4 2 9" xfId="34258" xr:uid="{04813CA0-2B90-4FE2-8E0C-86A536488719}"/>
    <cellStyle name="Normal 4 2 33 2 4 3" xfId="34259" xr:uid="{4EF78488-0EA7-4C04-AF0C-ED94BBAEC107}"/>
    <cellStyle name="Normal 4 2 33 2 4 3 2" xfId="34260" xr:uid="{FF442BD0-20CE-440B-99FD-E81000A598F3}"/>
    <cellStyle name="Normal 4 2 33 2 4 3 2 2" xfId="34261" xr:uid="{D7E7DA14-8DC6-4FF9-BF5F-03ADDE5D436D}"/>
    <cellStyle name="Normal 4 2 33 2 4 3 2 2 2" xfId="34262" xr:uid="{DBA1C73F-0835-46F7-80A4-8989BBB24EAB}"/>
    <cellStyle name="Normal 4 2 33 2 4 3 2 3" xfId="34263" xr:uid="{6C70AC34-C7AB-4196-AEAE-A7FBF17975E5}"/>
    <cellStyle name="Normal 4 2 33 2 4 3 2 4" xfId="34264" xr:uid="{829FE119-1EA5-415F-AC67-BF8A686399F3}"/>
    <cellStyle name="Normal 4 2 33 2 4 3 2 5" xfId="34265" xr:uid="{34C936DF-E323-498C-9740-4576A5DFF9CF}"/>
    <cellStyle name="Normal 4 2 33 2 4 3 3" xfId="34266" xr:uid="{9438557D-9DEC-4409-A4E3-D0D5A6CC1E26}"/>
    <cellStyle name="Normal 4 2 33 2 4 3 3 2" xfId="34267" xr:uid="{80ADF1F1-4C4D-4D24-B705-76CCA5686594}"/>
    <cellStyle name="Normal 4 2 33 2 4 3 4" xfId="34268" xr:uid="{19804D2A-E41C-4EC4-9FEA-101ED89E590D}"/>
    <cellStyle name="Normal 4 2 33 2 4 3 5" xfId="34269" xr:uid="{BAEF9745-52AC-4C95-AC76-5CDDB63E4A9F}"/>
    <cellStyle name="Normal 4 2 33 2 4 4" xfId="34270" xr:uid="{4507FE36-B8C8-45E7-B22C-AC8313370F27}"/>
    <cellStyle name="Normal 4 2 33 2 4 5" xfId="34271" xr:uid="{1BBB2A05-E8DD-4AAA-B069-656487DF395A}"/>
    <cellStyle name="Normal 4 2 33 2 4 6" xfId="34272" xr:uid="{A7633FF1-654E-4D4B-8ACA-F070116C806C}"/>
    <cellStyle name="Normal 4 2 33 2 4 6 2" xfId="34273" xr:uid="{A23CCF7B-588A-4573-A40E-4B5195375C14}"/>
    <cellStyle name="Normal 4 2 33 2 4 7" xfId="34274" xr:uid="{EBAE1B3A-DF38-4D63-90D0-2078CF854095}"/>
    <cellStyle name="Normal 4 2 33 2 4 8" xfId="34275" xr:uid="{9E673877-7980-4981-BEE1-4F35BC943AE5}"/>
    <cellStyle name="Normal 4 2 33 2 4 9" xfId="34276" xr:uid="{E9A997B6-CA2A-4134-8880-3CFA4C51A115}"/>
    <cellStyle name="Normal 4 2 33 2 5" xfId="34277" xr:uid="{24B19B74-03A3-49CE-AD23-6CD69AE06513}"/>
    <cellStyle name="Normal 4 2 33 2 6" xfId="34278" xr:uid="{2A1DA82F-950A-40B8-AB7A-C678F7FF7D8C}"/>
    <cellStyle name="Normal 4 2 33 2 7" xfId="34279" xr:uid="{1EC27B4D-2407-47A0-ABC8-98D01F484D86}"/>
    <cellStyle name="Normal 4 2 33 2 8" xfId="34280" xr:uid="{FA469891-2FAE-4EEC-8C26-7F81CE71BD6A}"/>
    <cellStyle name="Normal 4 2 33 2 9" xfId="34281" xr:uid="{B1092CF0-6E71-4446-BEE4-77C85D761689}"/>
    <cellStyle name="Normal 4 2 33 2 9 2" xfId="34282" xr:uid="{891E4994-476B-41AE-844C-AF7693CD982C}"/>
    <cellStyle name="Normal 4 2 33 2 9 2 2" xfId="34283" xr:uid="{D23A7A0A-9783-4BBB-BBCD-FA41DDD36466}"/>
    <cellStyle name="Normal 4 2 33 2 9 2 2 2" xfId="34284" xr:uid="{754A8119-7B16-4071-94F6-D8DC6FF9FB95}"/>
    <cellStyle name="Normal 4 2 33 2 9 2 3" xfId="34285" xr:uid="{AFD26419-A7C5-4C5A-922D-28D1C55588C8}"/>
    <cellStyle name="Normal 4 2 33 2 9 2 4" xfId="34286" xr:uid="{781CB985-AC90-49D0-A8F5-563023B6C8AF}"/>
    <cellStyle name="Normal 4 2 33 2 9 2 5" xfId="34287" xr:uid="{0F0BF522-EC01-48DD-A652-7BFF0D231393}"/>
    <cellStyle name="Normal 4 2 33 2 9 3" xfId="34288" xr:uid="{03F3A537-0AD9-4FD4-B890-038CBC7E25CF}"/>
    <cellStyle name="Normal 4 2 33 2 9 3 2" xfId="34289" xr:uid="{45F52D09-B2BB-4E0B-AF1E-006D059A6B68}"/>
    <cellStyle name="Normal 4 2 33 2 9 4" xfId="34290" xr:uid="{B8365F75-803F-4EAC-97AF-88471CCC2DA1}"/>
    <cellStyle name="Normal 4 2 33 2 9 5" xfId="34291" xr:uid="{910B1AD0-4660-485E-BC6A-BB5F4AD20AA8}"/>
    <cellStyle name="Normal 4 2 33 3" xfId="34292" xr:uid="{CB4CB5E5-D39C-4BC6-ACB0-5983B0F9B464}"/>
    <cellStyle name="Normal 4 2 33 3 10" xfId="34293" xr:uid="{102284AC-8806-40FD-AA10-4FCB7B2953F7}"/>
    <cellStyle name="Normal 4 2 33 3 11" xfId="34294" xr:uid="{91945B17-7BB9-4893-823D-C5F4DA758FF5}"/>
    <cellStyle name="Normal 4 2 33 3 12" xfId="34295" xr:uid="{25AFF2FA-6977-4AD4-B298-7424343C8362}"/>
    <cellStyle name="Normal 4 2 33 3 12 2" xfId="34296" xr:uid="{B2B9B762-F0FC-4DDE-AFA5-9BADAF9626D1}"/>
    <cellStyle name="Normal 4 2 33 3 13" xfId="34297" xr:uid="{B3340B31-829C-44E3-B07C-0649281A2D9B}"/>
    <cellStyle name="Normal 4 2 33 3 14" xfId="34298" xr:uid="{BF9526FB-7D27-4339-A998-B07A0447A6EA}"/>
    <cellStyle name="Normal 4 2 33 3 15" xfId="34299" xr:uid="{F07B3056-77E2-4E93-A76B-93420E5A0A7D}"/>
    <cellStyle name="Normal 4 2 33 3 2" xfId="34300" xr:uid="{965A4BA6-6C2E-47C6-8525-FBB7068FA156}"/>
    <cellStyle name="Normal 4 2 33 3 2 2" xfId="34301" xr:uid="{1963E87D-26D0-4A93-8E34-C266DAC70594}"/>
    <cellStyle name="Normal 4 2 33 3 2 2 2" xfId="34302" xr:uid="{FFD53437-4B4F-4091-A76B-C316E6AF7B01}"/>
    <cellStyle name="Normal 4 2 33 3 2 2 2 2" xfId="34303" xr:uid="{05603F7A-1091-4956-859C-9CD08A6605F1}"/>
    <cellStyle name="Normal 4 2 33 3 2 2 2 2 2" xfId="34304" xr:uid="{49F838B3-0247-4EA5-8F84-D8286613FFA9}"/>
    <cellStyle name="Normal 4 2 33 3 2 2 2 2 2 2" xfId="34305" xr:uid="{2B2AF5CB-A917-469F-8C49-C9E846EB3CF0}"/>
    <cellStyle name="Normal 4 2 33 3 2 2 2 2 3" xfId="34306" xr:uid="{AF6DE16B-B794-44A2-AB3A-170B271C41B0}"/>
    <cellStyle name="Normal 4 2 33 3 2 2 2 2 4" xfId="34307" xr:uid="{0A2D0675-C25A-43B8-ACB3-E73693B7656E}"/>
    <cellStyle name="Normal 4 2 33 3 2 2 2 2 5" xfId="34308" xr:uid="{B0D4E553-8E57-4416-8568-0BE1C014EEA4}"/>
    <cellStyle name="Normal 4 2 33 3 2 2 2 3" xfId="34309" xr:uid="{8028E108-B8B8-42E1-860D-8BB04DF748E4}"/>
    <cellStyle name="Normal 4 2 33 3 2 2 2 3 2" xfId="34310" xr:uid="{53967B0F-1FC4-4A69-A2E0-C820225CAA8D}"/>
    <cellStyle name="Normal 4 2 33 3 2 2 2 4" xfId="34311" xr:uid="{7EA09B68-6BAD-4D95-A11B-3975E8B1C6FA}"/>
    <cellStyle name="Normal 4 2 33 3 2 2 2 5" xfId="34312" xr:uid="{FAD65DA6-F54C-4962-9875-FCD516584A9A}"/>
    <cellStyle name="Normal 4 2 33 3 2 2 3" xfId="34313" xr:uid="{5B3AC191-DA76-4C4E-A64C-7CA8D4A32CDC}"/>
    <cellStyle name="Normal 4 2 33 3 2 2 4" xfId="34314" xr:uid="{2D16A665-3662-40F1-9633-87643C2FD840}"/>
    <cellStyle name="Normal 4 2 33 3 2 2 5" xfId="34315" xr:uid="{914107D1-E182-4691-9217-309FDEEC416E}"/>
    <cellStyle name="Normal 4 2 33 3 2 2 6" xfId="34316" xr:uid="{638B0932-E42C-432E-9371-A3677B073E0C}"/>
    <cellStyle name="Normal 4 2 33 3 2 2 6 2" xfId="34317" xr:uid="{D12A5CC2-2F30-48BE-BFE4-AEEDB7D7004F}"/>
    <cellStyle name="Normal 4 2 33 3 2 2 7" xfId="34318" xr:uid="{FAE33FC7-085C-4E41-93AA-B74D0360FFB1}"/>
    <cellStyle name="Normal 4 2 33 3 2 2 8" xfId="34319" xr:uid="{9C286703-33EC-49F1-B11D-4C49F6949348}"/>
    <cellStyle name="Normal 4 2 33 3 2 2 9" xfId="34320" xr:uid="{87F14053-A242-4A9C-9AFA-85A08EE40302}"/>
    <cellStyle name="Normal 4 2 33 3 2 3" xfId="34321" xr:uid="{191C7978-6065-4814-AD54-92E5D9FA79F5}"/>
    <cellStyle name="Normal 4 2 33 3 2 3 2" xfId="34322" xr:uid="{362C23C4-5AA0-44DB-844C-A0CC2FEB2FFE}"/>
    <cellStyle name="Normal 4 2 33 3 2 3 2 2" xfId="34323" xr:uid="{557C2ABB-923A-4947-870A-0B894D574472}"/>
    <cellStyle name="Normal 4 2 33 3 2 3 2 2 2" xfId="34324" xr:uid="{95850751-490C-4E73-B675-31BC7C9DEC8A}"/>
    <cellStyle name="Normal 4 2 33 3 2 3 2 3" xfId="34325" xr:uid="{742821C1-24D1-479D-BD3C-F7E9D87F3C3E}"/>
    <cellStyle name="Normal 4 2 33 3 2 3 2 4" xfId="34326" xr:uid="{E14BCAE3-DF56-416E-AAD8-03A66C418920}"/>
    <cellStyle name="Normal 4 2 33 3 2 3 2 5" xfId="34327" xr:uid="{B170E4DA-4721-4519-9CBD-E97152ED5DC1}"/>
    <cellStyle name="Normal 4 2 33 3 2 3 3" xfId="34328" xr:uid="{66D1EF9C-019E-4414-822C-047DC75E765D}"/>
    <cellStyle name="Normal 4 2 33 3 2 3 3 2" xfId="34329" xr:uid="{3F2AA14D-B88D-44A8-BFDA-EC3B17AF3118}"/>
    <cellStyle name="Normal 4 2 33 3 2 3 4" xfId="34330" xr:uid="{CACA9E24-2222-481C-8F3A-1FDFFC80BA1E}"/>
    <cellStyle name="Normal 4 2 33 3 2 3 5" xfId="34331" xr:uid="{4B33F745-EBEB-4C0F-8636-0C3C6EC8D13B}"/>
    <cellStyle name="Normal 4 2 33 3 2 4" xfId="34332" xr:uid="{0B474A45-E3D4-4606-99AB-8BC2C53EE17F}"/>
    <cellStyle name="Normal 4 2 33 3 2 5" xfId="34333" xr:uid="{EB552D5D-43BB-4FB0-BD70-5E8679F4BF14}"/>
    <cellStyle name="Normal 4 2 33 3 2 6" xfId="34334" xr:uid="{375DE925-BC5D-4228-AC33-AA9063A0FF4A}"/>
    <cellStyle name="Normal 4 2 33 3 2 6 2" xfId="34335" xr:uid="{37E7F971-B47D-419E-ADA3-EE1CD9C0769D}"/>
    <cellStyle name="Normal 4 2 33 3 2 7" xfId="34336" xr:uid="{D2FF8CAC-5257-4E9A-BD80-2E6B27F83ECF}"/>
    <cellStyle name="Normal 4 2 33 3 2 8" xfId="34337" xr:uid="{616B5E45-E3A3-4564-B170-361021E3CD46}"/>
    <cellStyle name="Normal 4 2 33 3 2 9" xfId="34338" xr:uid="{3370155A-49B3-4A9A-A2E0-0CB3682DF698}"/>
    <cellStyle name="Normal 4 2 33 3 3" xfId="34339" xr:uid="{4D708D1C-B1B6-4AA6-9D1E-F96B2955A275}"/>
    <cellStyle name="Normal 4 2 33 3 4" xfId="34340" xr:uid="{FA031A7F-B486-4F16-B6A8-A0A919BBF455}"/>
    <cellStyle name="Normal 4 2 33 3 5" xfId="34341" xr:uid="{E7258F35-6A52-467D-B348-EF9728C450CC}"/>
    <cellStyle name="Normal 4 2 33 3 6" xfId="34342" xr:uid="{D33C4D87-E1CD-46E9-BB40-8783E3447B22}"/>
    <cellStyle name="Normal 4 2 33 3 7" xfId="34343" xr:uid="{B2238730-A41F-48E3-B96D-A8F8E30FC828}"/>
    <cellStyle name="Normal 4 2 33 3 8" xfId="34344" xr:uid="{F6452BA4-5A0D-4018-AEC3-B1794EFC8D82}"/>
    <cellStyle name="Normal 4 2 33 3 8 2" xfId="34345" xr:uid="{6C7DF123-B524-47DF-A1AA-34AF7B1BFD48}"/>
    <cellStyle name="Normal 4 2 33 3 8 2 2" xfId="34346" xr:uid="{81D31A59-42AD-4A63-A0E0-FAD102F4CE61}"/>
    <cellStyle name="Normal 4 2 33 3 8 2 2 2" xfId="34347" xr:uid="{3BDC0AAC-A422-49EA-BC2F-2CD99975317F}"/>
    <cellStyle name="Normal 4 2 33 3 8 2 3" xfId="34348" xr:uid="{68C5BB72-63E6-4E7A-AFE6-B1945DCEE642}"/>
    <cellStyle name="Normal 4 2 33 3 8 2 4" xfId="34349" xr:uid="{97C8DDBD-C5D9-4016-BD32-61D96823A20F}"/>
    <cellStyle name="Normal 4 2 33 3 8 2 5" xfId="34350" xr:uid="{E1F31E43-DDC2-4FF6-8C1A-E4A87619A2E7}"/>
    <cellStyle name="Normal 4 2 33 3 8 3" xfId="34351" xr:uid="{C4ACFCD5-1C6C-4FC9-80D1-F7E4BB978B8C}"/>
    <cellStyle name="Normal 4 2 33 3 8 3 2" xfId="34352" xr:uid="{961CBA8B-E352-4922-B0AF-6152F94B2846}"/>
    <cellStyle name="Normal 4 2 33 3 8 4" xfId="34353" xr:uid="{39C80245-535C-45F5-AF4B-957A3141F5A7}"/>
    <cellStyle name="Normal 4 2 33 3 8 5" xfId="34354" xr:uid="{90FA7F59-F434-4D7A-90F0-7C88821F8429}"/>
    <cellStyle name="Normal 4 2 33 3 9" xfId="34355" xr:uid="{0058D838-F0F9-4293-A421-EF428E4639F2}"/>
    <cellStyle name="Normal 4 2 33 4" xfId="34356" xr:uid="{DDC33318-4077-4C3C-81A1-6C38A029F2B3}"/>
    <cellStyle name="Normal 4 2 33 4 2" xfId="34357" xr:uid="{0473C41A-877F-4662-B35A-EDABC3112603}"/>
    <cellStyle name="Normal 4 2 33 4 2 2" xfId="34358" xr:uid="{154953BF-702A-4491-B809-2CC5FF84711F}"/>
    <cellStyle name="Normal 4 2 33 4 2 2 2" xfId="34359" xr:uid="{BAC6022F-16DE-4569-819C-1F4AE70ECB39}"/>
    <cellStyle name="Normal 4 2 33 4 2 2 2 2" xfId="34360" xr:uid="{04294D41-F7A5-46F4-A5B3-5E13EA12531B}"/>
    <cellStyle name="Normal 4 2 33 4 2 2 2 2 2" xfId="34361" xr:uid="{92573A35-584E-4A09-82E9-5CC6378B663A}"/>
    <cellStyle name="Normal 4 2 33 4 2 2 2 3" xfId="34362" xr:uid="{65744001-95C3-4C0E-AD4E-8EF6DEF69139}"/>
    <cellStyle name="Normal 4 2 33 4 2 2 2 4" xfId="34363" xr:uid="{F6BC554F-7C6E-41D2-9B47-3A356A7DB2B0}"/>
    <cellStyle name="Normal 4 2 33 4 2 2 2 5" xfId="34364" xr:uid="{8F65E947-8084-4662-94C0-D0F33C3547C4}"/>
    <cellStyle name="Normal 4 2 33 4 2 2 3" xfId="34365" xr:uid="{39643C7E-3BEF-44EE-84E9-34DAAB473B39}"/>
    <cellStyle name="Normal 4 2 33 4 2 2 3 2" xfId="34366" xr:uid="{D496ED16-684C-46D1-A4ED-2B6F9A64C413}"/>
    <cellStyle name="Normal 4 2 33 4 2 2 4" xfId="34367" xr:uid="{CE0F4B44-331A-4A48-8101-F3F472A14222}"/>
    <cellStyle name="Normal 4 2 33 4 2 2 5" xfId="34368" xr:uid="{BC69F4FE-6C43-4B23-AD69-9900335CC6AD}"/>
    <cellStyle name="Normal 4 2 33 4 2 3" xfId="34369" xr:uid="{2EC6B9D0-8121-43BC-9F9B-BB3709B80F13}"/>
    <cellStyle name="Normal 4 2 33 4 2 4" xfId="34370" xr:uid="{0624F9A9-058D-433E-889F-A9192A113351}"/>
    <cellStyle name="Normal 4 2 33 4 2 5" xfId="34371" xr:uid="{7EBA9730-D999-43A6-81AA-82D70526C45E}"/>
    <cellStyle name="Normal 4 2 33 4 2 6" xfId="34372" xr:uid="{CAFD663F-2691-4089-AF87-0CE5CA7E4283}"/>
    <cellStyle name="Normal 4 2 33 4 2 6 2" xfId="34373" xr:uid="{38F31B03-FEC0-46FE-B750-376D1CCF3CB8}"/>
    <cellStyle name="Normal 4 2 33 4 2 7" xfId="34374" xr:uid="{5A2C15D4-1BE2-4FB5-B75E-FCF976FA36E6}"/>
    <cellStyle name="Normal 4 2 33 4 2 8" xfId="34375" xr:uid="{B1FFAF02-75D0-481D-8DDC-F5366C3B1E88}"/>
    <cellStyle name="Normal 4 2 33 4 2 9" xfId="34376" xr:uid="{B3D2D8B1-D15A-4A77-85BA-73D73406FA76}"/>
    <cellStyle name="Normal 4 2 33 4 3" xfId="34377" xr:uid="{D7652008-AC97-41AE-B15B-E304B15DC87A}"/>
    <cellStyle name="Normal 4 2 33 4 3 2" xfId="34378" xr:uid="{F8FF3676-5C2F-4CDB-A79A-933A3B82D3F6}"/>
    <cellStyle name="Normal 4 2 33 4 3 2 2" xfId="34379" xr:uid="{A045067D-6BF4-4CAE-B3BE-5B92869613EC}"/>
    <cellStyle name="Normal 4 2 33 4 3 2 2 2" xfId="34380" xr:uid="{373A4E74-D4AB-4C79-90B5-0E99D154F352}"/>
    <cellStyle name="Normal 4 2 33 4 3 2 3" xfId="34381" xr:uid="{5F98C454-54F6-4B08-87AC-4EE011549536}"/>
    <cellStyle name="Normal 4 2 33 4 3 2 4" xfId="34382" xr:uid="{C1F49C41-6AA6-4B9F-9871-A93FEE62F8DB}"/>
    <cellStyle name="Normal 4 2 33 4 3 2 5" xfId="34383" xr:uid="{685E0672-895E-4420-B367-1D642E859BF3}"/>
    <cellStyle name="Normal 4 2 33 4 3 3" xfId="34384" xr:uid="{9E065B06-1154-4AEA-AAAA-DB9C83091B26}"/>
    <cellStyle name="Normal 4 2 33 4 3 3 2" xfId="34385" xr:uid="{CB11F4FC-78E5-4CE1-B23D-3D8A55BB48D4}"/>
    <cellStyle name="Normal 4 2 33 4 3 4" xfId="34386" xr:uid="{52F59715-B12C-4645-A35A-C74CC67A8102}"/>
    <cellStyle name="Normal 4 2 33 4 3 5" xfId="34387" xr:uid="{28F1B307-C85E-4610-A391-466350931E54}"/>
    <cellStyle name="Normal 4 2 33 4 4" xfId="34388" xr:uid="{98C87771-4099-4DA7-BCF5-D335F94450ED}"/>
    <cellStyle name="Normal 4 2 33 4 5" xfId="34389" xr:uid="{5CC89A9B-3188-4414-B53B-7397FD7FA7DD}"/>
    <cellStyle name="Normal 4 2 33 4 6" xfId="34390" xr:uid="{B121C859-D4BC-43A5-98AE-B8D6CEB5B57B}"/>
    <cellStyle name="Normal 4 2 33 4 6 2" xfId="34391" xr:uid="{455690E2-79AD-4E19-9A43-9678023EA4D4}"/>
    <cellStyle name="Normal 4 2 33 4 7" xfId="34392" xr:uid="{ED8457A6-E7DE-48E7-9181-BEDBF9C8B29B}"/>
    <cellStyle name="Normal 4 2 33 4 8" xfId="34393" xr:uid="{D4683536-42EC-437C-A4DA-7581DE666970}"/>
    <cellStyle name="Normal 4 2 33 4 9" xfId="34394" xr:uid="{887E897B-EF39-44D4-BD21-11E29E41C138}"/>
    <cellStyle name="Normal 4 2 33 5" xfId="34395" xr:uid="{EB3E5D25-1A2D-44A4-A415-D62B9FAFE095}"/>
    <cellStyle name="Normal 4 2 33 5 2" xfId="34396" xr:uid="{DC71AFDD-F405-4102-ABE4-D1DEB51162E8}"/>
    <cellStyle name="Normal 4 2 33 5 3" xfId="34397" xr:uid="{9C90A7DF-928D-41DC-AA41-BF8D70F490A2}"/>
    <cellStyle name="Normal 4 2 33 6" xfId="34398" xr:uid="{110672E7-0B40-4168-84B5-94230185A787}"/>
    <cellStyle name="Normal 4 2 33 6 2" xfId="34399" xr:uid="{E20E8278-41BE-4C3A-B211-FA3F56E45323}"/>
    <cellStyle name="Normal 4 2 33 6 3" xfId="34400" xr:uid="{141A81B6-F12D-47C4-9EDB-8CF5079F93B1}"/>
    <cellStyle name="Normal 4 2 33 7" xfId="34401" xr:uid="{4B7E8984-491B-447F-B63E-DDE5F0FB03FD}"/>
    <cellStyle name="Normal 4 2 33 7 2" xfId="34402" xr:uid="{37D642C7-80B6-4295-8128-766BA5769AFC}"/>
    <cellStyle name="Normal 4 2 33 7 3" xfId="34403" xr:uid="{EC3162F1-4A70-4479-A3CC-6339434A97D4}"/>
    <cellStyle name="Normal 4 2 33 8" xfId="34404" xr:uid="{F92E767C-16AA-486C-884A-672003BC3456}"/>
    <cellStyle name="Normal 4 2 33 8 2" xfId="34405" xr:uid="{CCF3CFD6-A2ED-4009-AAAA-1BA31B373912}"/>
    <cellStyle name="Normal 4 2 33 8 3" xfId="34406" xr:uid="{47E13D65-919C-409E-A261-5082F9473F94}"/>
    <cellStyle name="Normal 4 2 33 9" xfId="34407" xr:uid="{D68E9D2F-564F-4312-A415-BF9EE9C474E2}"/>
    <cellStyle name="Normal 4 2 33 9 2" xfId="34408" xr:uid="{BAD0C897-8607-4520-A527-C112818D17CB}"/>
    <cellStyle name="Normal 4 2 33 9 2 2" xfId="34409" xr:uid="{87E048C4-10C5-4712-99AC-BBBB49CF40D7}"/>
    <cellStyle name="Normal 4 2 33 9 2 2 2" xfId="34410" xr:uid="{E05AEFB0-901D-4043-8EC4-97FADAF4CF1F}"/>
    <cellStyle name="Normal 4 2 33 9 2 3" xfId="34411" xr:uid="{1949B54F-29B3-417F-99FA-7931C4855B11}"/>
    <cellStyle name="Normal 4 2 33 9 2 4" xfId="34412" xr:uid="{6688E481-5D23-4F2E-9562-FB0151DED595}"/>
    <cellStyle name="Normal 4 2 33 9 2 5" xfId="34413" xr:uid="{B5050B4E-1598-4343-9CBC-69EFFFAB8094}"/>
    <cellStyle name="Normal 4 2 33 9 3" xfId="34414" xr:uid="{FA387D24-9608-4966-A40A-687E862ED491}"/>
    <cellStyle name="Normal 4 2 33 9 3 2" xfId="34415" xr:uid="{A6D18A34-A10B-4310-AB7F-133450886290}"/>
    <cellStyle name="Normal 4 2 33 9 4" xfId="34416" xr:uid="{2BF13C42-BCA8-4A53-9BA3-DE32F01A6F8F}"/>
    <cellStyle name="Normal 4 2 33 9 5" xfId="34417" xr:uid="{83CD0AFC-5678-45CC-8003-B981B64D4D3B}"/>
    <cellStyle name="Normal 4 2 34" xfId="34418" xr:uid="{EDADCB94-14A1-4F07-AA3F-F953C7EFD55D}"/>
    <cellStyle name="Normal 4 2 34 10" xfId="34419" xr:uid="{6AD67C08-D597-48AF-943A-22C1E180A735}"/>
    <cellStyle name="Normal 4 2 34 11" xfId="34420" xr:uid="{9D0914DA-8104-482D-9B04-A1BEBC2C05D7}"/>
    <cellStyle name="Normal 4 2 34 12" xfId="34421" xr:uid="{B68CCFB0-8624-4190-B3B5-4D5921E1646D}"/>
    <cellStyle name="Normal 4 2 34 12 2" xfId="34422" xr:uid="{5FE2E9CB-29C2-493B-964E-E05A1982228D}"/>
    <cellStyle name="Normal 4 2 34 13" xfId="34423" xr:uid="{A953D406-BB08-465A-9285-51B6867930D2}"/>
    <cellStyle name="Normal 4 2 34 14" xfId="34424" xr:uid="{1B4ECB55-9F46-4D3F-A60E-D27739BB8D9B}"/>
    <cellStyle name="Normal 4 2 34 15" xfId="34425" xr:uid="{C6FC6F9D-5D7F-4435-A5CE-BAC94A6673D8}"/>
    <cellStyle name="Normal 4 2 34 2" xfId="34426" xr:uid="{973C64C6-7208-4A4D-9D61-AE0E6CA33E48}"/>
    <cellStyle name="Normal 4 2 34 2 2" xfId="34427" xr:uid="{DC406155-2781-4759-A6B0-28DD10EBC8B5}"/>
    <cellStyle name="Normal 4 2 34 2 2 2" xfId="34428" xr:uid="{F9AD6ECE-B8CA-49E2-A766-161130F47AC7}"/>
    <cellStyle name="Normal 4 2 34 2 2 2 2" xfId="34429" xr:uid="{21E1036E-0394-4EC4-84CE-FF85AD3F23ED}"/>
    <cellStyle name="Normal 4 2 34 2 2 2 2 2" xfId="34430" xr:uid="{2A1D8428-488D-4423-BFE1-9F1458D28990}"/>
    <cellStyle name="Normal 4 2 34 2 2 2 2 2 2" xfId="34431" xr:uid="{419CF4F3-0ECE-414D-BE01-B91A030EFA0A}"/>
    <cellStyle name="Normal 4 2 34 2 2 2 2 3" xfId="34432" xr:uid="{6A06538A-DDD7-4942-AA43-42DF5C2C03E8}"/>
    <cellStyle name="Normal 4 2 34 2 2 2 2 4" xfId="34433" xr:uid="{F4B22725-71EF-4A18-8722-A9A3057A330A}"/>
    <cellStyle name="Normal 4 2 34 2 2 2 2 5" xfId="34434" xr:uid="{77464B21-2613-4937-94E3-3873606A5108}"/>
    <cellStyle name="Normal 4 2 34 2 2 2 3" xfId="34435" xr:uid="{6DD2B561-999C-4817-94B9-C7C25A035B65}"/>
    <cellStyle name="Normal 4 2 34 2 2 2 3 2" xfId="34436" xr:uid="{DA134238-C765-4221-8732-BA9B94AAF0DD}"/>
    <cellStyle name="Normal 4 2 34 2 2 2 4" xfId="34437" xr:uid="{0C6AF1ED-5ADF-46EC-B78B-4F7B19C678DA}"/>
    <cellStyle name="Normal 4 2 34 2 2 2 5" xfId="34438" xr:uid="{BAE36674-4908-4042-AF04-D38F0D47E2E3}"/>
    <cellStyle name="Normal 4 2 34 2 2 3" xfId="34439" xr:uid="{7A1C5D35-0F28-4A51-ABE2-4383F7C4C020}"/>
    <cellStyle name="Normal 4 2 34 2 2 4" xfId="34440" xr:uid="{E4C484AE-2F4A-4FC6-85B1-9E46109AB4BB}"/>
    <cellStyle name="Normal 4 2 34 2 2 5" xfId="34441" xr:uid="{28AEC050-C4BB-4967-B226-8961C00F7702}"/>
    <cellStyle name="Normal 4 2 34 2 2 6" xfId="34442" xr:uid="{0A33E75F-9526-4133-952E-CD52A45FDD2D}"/>
    <cellStyle name="Normal 4 2 34 2 2 6 2" xfId="34443" xr:uid="{FE887BF0-5F03-46CF-87E8-5AEAC6FD45FA}"/>
    <cellStyle name="Normal 4 2 34 2 2 7" xfId="34444" xr:uid="{22D6E018-6EF2-4D5E-83F1-48B6C44C8380}"/>
    <cellStyle name="Normal 4 2 34 2 2 8" xfId="34445" xr:uid="{2F224E6B-ACA9-484E-B509-87E52FC5428C}"/>
    <cellStyle name="Normal 4 2 34 2 2 9" xfId="34446" xr:uid="{AACF78A1-BE04-420E-B002-5FF93A156F20}"/>
    <cellStyle name="Normal 4 2 34 2 3" xfId="34447" xr:uid="{CEB62A92-8567-425F-B87A-E18D0DCF4826}"/>
    <cellStyle name="Normal 4 2 34 2 3 2" xfId="34448" xr:uid="{46333C03-C87C-4F6A-985E-0B51A420ACD4}"/>
    <cellStyle name="Normal 4 2 34 2 3 2 2" xfId="34449" xr:uid="{5737366E-4A6B-4ABA-A72B-4ED78E55CA20}"/>
    <cellStyle name="Normal 4 2 34 2 3 2 2 2" xfId="34450" xr:uid="{6CB4F31C-2C75-46BE-ACB8-F96186053AE9}"/>
    <cellStyle name="Normal 4 2 34 2 3 2 3" xfId="34451" xr:uid="{769EAEDA-70B3-4CC4-965B-481C35ED08C1}"/>
    <cellStyle name="Normal 4 2 34 2 3 2 4" xfId="34452" xr:uid="{22FC8629-92D2-411B-B19C-2E4DFFF817D8}"/>
    <cellStyle name="Normal 4 2 34 2 3 2 5" xfId="34453" xr:uid="{3CF9B7DC-D873-42EB-8CBD-DF0FD445F9E8}"/>
    <cellStyle name="Normal 4 2 34 2 3 3" xfId="34454" xr:uid="{2105ABFA-D259-4AA5-A2CE-0A1A82C69F4A}"/>
    <cellStyle name="Normal 4 2 34 2 3 3 2" xfId="34455" xr:uid="{30DD5DE4-1AB5-4C39-BDAD-BF8939C47E85}"/>
    <cellStyle name="Normal 4 2 34 2 3 4" xfId="34456" xr:uid="{C6BCD196-F8F5-4379-9F24-E6DBA194B53F}"/>
    <cellStyle name="Normal 4 2 34 2 3 5" xfId="34457" xr:uid="{183AF69A-0A18-4EC1-9315-0D1370AB148D}"/>
    <cellStyle name="Normal 4 2 34 2 4" xfId="34458" xr:uid="{6A31A0D9-A397-4119-92C9-38563D34F8BA}"/>
    <cellStyle name="Normal 4 2 34 2 5" xfId="34459" xr:uid="{9E4BBA6F-55E1-4466-BB8F-63604031071F}"/>
    <cellStyle name="Normal 4 2 34 2 6" xfId="34460" xr:uid="{95D6B1D5-AA18-4FB5-936E-AB3262D284FD}"/>
    <cellStyle name="Normal 4 2 34 2 6 2" xfId="34461" xr:uid="{3DB81DEC-F2E5-4ACB-8772-AA824684B737}"/>
    <cellStyle name="Normal 4 2 34 2 7" xfId="34462" xr:uid="{A587CF9D-E96F-4DB2-934A-060774E81D60}"/>
    <cellStyle name="Normal 4 2 34 2 8" xfId="34463" xr:uid="{A59166CB-6095-41C6-8233-C4D679705882}"/>
    <cellStyle name="Normal 4 2 34 2 9" xfId="34464" xr:uid="{DD414C70-11D8-440A-B78D-37271E310E6B}"/>
    <cellStyle name="Normal 4 2 34 3" xfId="34465" xr:uid="{25AAD8C3-36AF-429F-956E-AC26BA2A02A3}"/>
    <cellStyle name="Normal 4 2 34 3 2" xfId="34466" xr:uid="{6533BCEA-B4AD-4190-A2AF-8D0817683D98}"/>
    <cellStyle name="Normal 4 2 34 3 3" xfId="34467" xr:uid="{DB52BBD4-2FC3-412C-B760-4A150480F01F}"/>
    <cellStyle name="Normal 4 2 34 4" xfId="34468" xr:uid="{11442BE0-50B7-45DF-BFB8-46B498727439}"/>
    <cellStyle name="Normal 4 2 34 4 2" xfId="34469" xr:uid="{420D732E-07D5-4CE1-B75E-7E9218F29021}"/>
    <cellStyle name="Normal 4 2 34 4 3" xfId="34470" xr:uid="{EE7C7EA6-6297-4D3E-B564-53D92616983C}"/>
    <cellStyle name="Normal 4 2 34 5" xfId="34471" xr:uid="{814031C6-6855-4249-87C6-20049B9F259D}"/>
    <cellStyle name="Normal 4 2 34 5 2" xfId="34472" xr:uid="{0C5D12F7-1C11-49FC-A095-BFF6A93EDCC3}"/>
    <cellStyle name="Normal 4 2 34 5 3" xfId="34473" xr:uid="{68F85E3B-1A7C-4F95-B920-C3DAB06BAED8}"/>
    <cellStyle name="Normal 4 2 34 6" xfId="34474" xr:uid="{D3074945-322E-4024-8DF0-1966897B2BCD}"/>
    <cellStyle name="Normal 4 2 34 6 2" xfId="34475" xr:uid="{EB9B8356-59C2-445B-A54C-65C0D93D3704}"/>
    <cellStyle name="Normal 4 2 34 6 3" xfId="34476" xr:uid="{D3F992C6-19BE-4782-91F3-9DAF31435C18}"/>
    <cellStyle name="Normal 4 2 34 7" xfId="34477" xr:uid="{7FCA24D3-B95D-467F-B9C3-E53B0F156027}"/>
    <cellStyle name="Normal 4 2 34 7 2" xfId="34478" xr:uid="{0FE1DB8C-0AC9-4855-83C9-5CD496832566}"/>
    <cellStyle name="Normal 4 2 34 7 3" xfId="34479" xr:uid="{73F96DE1-98F7-4D93-AFC2-A9347ADD247D}"/>
    <cellStyle name="Normal 4 2 34 8" xfId="34480" xr:uid="{A0BF2108-74A9-49E7-892F-F17C9EB8D61A}"/>
    <cellStyle name="Normal 4 2 34 8 2" xfId="34481" xr:uid="{DAA1F2C1-B32A-4956-9769-0610B5197D4A}"/>
    <cellStyle name="Normal 4 2 34 8 2 2" xfId="34482" xr:uid="{9130BA3C-3A72-450F-AB43-06D3FC79C69D}"/>
    <cellStyle name="Normal 4 2 34 8 2 2 2" xfId="34483" xr:uid="{8A1C84C7-FB14-4421-B891-BF2C32B1F476}"/>
    <cellStyle name="Normal 4 2 34 8 2 3" xfId="34484" xr:uid="{A2A4A57C-8AED-4FB2-B7F4-7F1B23F82259}"/>
    <cellStyle name="Normal 4 2 34 8 2 4" xfId="34485" xr:uid="{2469824D-266F-4A55-91CB-B913D170905E}"/>
    <cellStyle name="Normal 4 2 34 8 2 5" xfId="34486" xr:uid="{8589A7AE-9FB6-4B2C-BFC4-5F160A1E8A7A}"/>
    <cellStyle name="Normal 4 2 34 8 3" xfId="34487" xr:uid="{08804BFA-32C6-42F5-8149-2017F2B30BED}"/>
    <cellStyle name="Normal 4 2 34 8 3 2" xfId="34488" xr:uid="{53F546AD-DA35-47FB-BA18-16130385F8F6}"/>
    <cellStyle name="Normal 4 2 34 8 4" xfId="34489" xr:uid="{D2B9F168-5A99-40C5-BC1E-1F7AFCE28B9F}"/>
    <cellStyle name="Normal 4 2 34 8 5" xfId="34490" xr:uid="{09F37134-07F4-4A83-8FFD-7549F56F0ACB}"/>
    <cellStyle name="Normal 4 2 34 9" xfId="34491" xr:uid="{BF5010B7-243F-4919-B7FA-EBBDDAA84509}"/>
    <cellStyle name="Normal 4 2 35" xfId="34492" xr:uid="{A9474A46-099C-4384-8FA8-E6AAE3A9D651}"/>
    <cellStyle name="Normal 4 2 35 2" xfId="34493" xr:uid="{A8F13682-2E46-42EF-A403-0580BB4C17A1}"/>
    <cellStyle name="Normal 4 2 35 3" xfId="34494" xr:uid="{454EC57B-C3A9-4587-9950-A050257431AC}"/>
    <cellStyle name="Normal 4 2 36" xfId="34495" xr:uid="{F8C8FF84-F05C-435F-9226-D934D7AAD5AB}"/>
    <cellStyle name="Normal 4 2 36 2" xfId="34496" xr:uid="{9B9A3C6B-E1EC-4ED0-8352-E2D1B5CADBAE}"/>
    <cellStyle name="Normal 4 2 36 2 2" xfId="34497" xr:uid="{AAD4C8F0-F92A-4B7F-87BC-CCB90FF72C17}"/>
    <cellStyle name="Normal 4 2 36 2 2 2" xfId="34498" xr:uid="{36D8E2C8-0565-4341-96FB-803BBAEDAFCC}"/>
    <cellStyle name="Normal 4 2 36 2 2 2 2" xfId="34499" xr:uid="{364E6148-5850-4659-B4EA-BACDCC71D764}"/>
    <cellStyle name="Normal 4 2 36 2 2 2 2 2" xfId="34500" xr:uid="{20E59CA8-E8EF-4285-B8E2-E2114434B0B9}"/>
    <cellStyle name="Normal 4 2 36 2 2 2 3" xfId="34501" xr:uid="{F0C8C21E-29D1-4C7E-B994-3BE7BB3025DF}"/>
    <cellStyle name="Normal 4 2 36 2 2 2 4" xfId="34502" xr:uid="{786D06FC-1059-4567-B509-B52D627EC9BC}"/>
    <cellStyle name="Normal 4 2 36 2 2 2 5" xfId="34503" xr:uid="{168E0932-1F1E-474E-8BB6-29463BE03135}"/>
    <cellStyle name="Normal 4 2 36 2 2 3" xfId="34504" xr:uid="{A6743A6E-5475-4A35-AE21-B3F23AFB090C}"/>
    <cellStyle name="Normal 4 2 36 2 2 3 2" xfId="34505" xr:uid="{3AF18A4F-7D35-400D-B6F7-2E18AE6978B0}"/>
    <cellStyle name="Normal 4 2 36 2 2 4" xfId="34506" xr:uid="{801F9210-D0F3-4C9A-A6B7-A2123F69264B}"/>
    <cellStyle name="Normal 4 2 36 2 2 5" xfId="34507" xr:uid="{079CE6F3-7730-4758-A277-C9F07F8880EA}"/>
    <cellStyle name="Normal 4 2 36 2 3" xfId="34508" xr:uid="{77F6FC36-113C-498B-9691-091E52170E4B}"/>
    <cellStyle name="Normal 4 2 36 2 4" xfId="34509" xr:uid="{0E140A07-BCC9-4D7C-B487-B67FFB02AB4E}"/>
    <cellStyle name="Normal 4 2 36 2 5" xfId="34510" xr:uid="{F570D7BB-1F8F-4D37-9F55-BD8FFBF65A9D}"/>
    <cellStyle name="Normal 4 2 36 2 6" xfId="34511" xr:uid="{7519D58D-BD1F-42B3-B1A8-26D43C453078}"/>
    <cellStyle name="Normal 4 2 36 2 6 2" xfId="34512" xr:uid="{70FC4DDC-1E46-4B87-A6AA-FE68AB00D37A}"/>
    <cellStyle name="Normal 4 2 36 2 7" xfId="34513" xr:uid="{4B8B1B6E-39FD-488E-A8C8-4EFE316C709E}"/>
    <cellStyle name="Normal 4 2 36 2 8" xfId="34514" xr:uid="{120C6B66-DF94-469C-AA98-7557B42CEB0F}"/>
    <cellStyle name="Normal 4 2 36 2 9" xfId="34515" xr:uid="{C27820D8-3C81-44B9-A585-D7CFB47CDF26}"/>
    <cellStyle name="Normal 4 2 36 3" xfId="34516" xr:uid="{82CD711E-8D5E-422D-8875-820B621DE0DB}"/>
    <cellStyle name="Normal 4 2 36 3 2" xfId="34517" xr:uid="{4A2EBC6B-2B73-4DB5-9DAA-E3B1BCFE5A1A}"/>
    <cellStyle name="Normal 4 2 36 3 2 2" xfId="34518" xr:uid="{C97E6A1E-4BCA-46C7-B402-0507AC6ACE5A}"/>
    <cellStyle name="Normal 4 2 36 3 2 2 2" xfId="34519" xr:uid="{190C1163-F11B-4B8A-8BD0-69AFE6C53875}"/>
    <cellStyle name="Normal 4 2 36 3 2 3" xfId="34520" xr:uid="{5CD5B397-27D9-4677-ACB2-212617106E34}"/>
    <cellStyle name="Normal 4 2 36 3 2 4" xfId="34521" xr:uid="{53EA2AF0-BE5C-4E01-8C95-7EBFAC0FE2CE}"/>
    <cellStyle name="Normal 4 2 36 3 2 5" xfId="34522" xr:uid="{F35B90D1-A493-41C2-B311-AA7027336E01}"/>
    <cellStyle name="Normal 4 2 36 3 3" xfId="34523" xr:uid="{563BEE26-F4FF-469A-836E-BF01FFBA8566}"/>
    <cellStyle name="Normal 4 2 36 3 3 2" xfId="34524" xr:uid="{CFF90034-7855-4AB3-B490-FAB8E15413AA}"/>
    <cellStyle name="Normal 4 2 36 3 4" xfId="34525" xr:uid="{57029306-9C69-4B2E-BB4F-F1677767B6CF}"/>
    <cellStyle name="Normal 4 2 36 3 5" xfId="34526" xr:uid="{460EEC72-E76E-4739-A5E3-C650C7BD09DD}"/>
    <cellStyle name="Normal 4 2 36 4" xfId="34527" xr:uid="{3F76B19C-0E00-4197-9CA4-47AD21B742DF}"/>
    <cellStyle name="Normal 4 2 36 5" xfId="34528" xr:uid="{3B1833A7-9EAD-4290-85E1-F7AB59DF3AB3}"/>
    <cellStyle name="Normal 4 2 36 6" xfId="34529" xr:uid="{A3C421B7-4B12-4F04-980E-CFD96E2ADC12}"/>
    <cellStyle name="Normal 4 2 36 6 2" xfId="34530" xr:uid="{67E6C84F-24A5-41C1-A04D-934993833923}"/>
    <cellStyle name="Normal 4 2 36 7" xfId="34531" xr:uid="{7C2E8345-8343-4601-B88B-1597CD3A6453}"/>
    <cellStyle name="Normal 4 2 36 8" xfId="34532" xr:uid="{BDAE4A8D-4FF6-415F-84D7-7C995D81FE84}"/>
    <cellStyle name="Normal 4 2 36 9" xfId="34533" xr:uid="{CF9CCEC2-E1F9-4A66-82F6-4ED6A0B7790D}"/>
    <cellStyle name="Normal 4 2 37" xfId="34534" xr:uid="{8BA7B6F2-D894-4B42-BF25-A9FC08C190DE}"/>
    <cellStyle name="Normal 4 2 38" xfId="34535" xr:uid="{2399AEDC-D5D3-4C75-8156-6D3FA0BA7D3C}"/>
    <cellStyle name="Normal 4 2 39" xfId="34536" xr:uid="{2AF2E489-020B-4D54-B33D-17EE12BCCE87}"/>
    <cellStyle name="Normal 4 2 4" xfId="34537" xr:uid="{63E21F5D-D52E-4E96-A686-795387AA8EFE}"/>
    <cellStyle name="Normal 4 2 4 2" xfId="34538" xr:uid="{7900C7A7-330C-49C9-936D-0038ADF44521}"/>
    <cellStyle name="Normal 4 2 4 2 2" xfId="34539" xr:uid="{06256890-9599-4BFE-82FB-63E2E54C87BE}"/>
    <cellStyle name="Normal 4 2 4 2 3" xfId="34540" xr:uid="{0F703688-662E-4CA4-BC72-7FC2A16BD89A}"/>
    <cellStyle name="Normal 4 2 4 3" xfId="34541" xr:uid="{0AF97A82-AF89-4871-BF57-3586EB4B43BC}"/>
    <cellStyle name="Normal 4 2 4 3 2" xfId="34542" xr:uid="{EB69DD04-1940-40BB-A382-5BD4E372D451}"/>
    <cellStyle name="Normal 4 2 4 3 3" xfId="34543" xr:uid="{B790A286-C171-4F86-BA5E-6E0E2E2E9ED1}"/>
    <cellStyle name="Normal 4 2 4 4" xfId="34544" xr:uid="{7EABD71B-B667-42DD-8B6F-EB8BE906F62D}"/>
    <cellStyle name="Normal 4 2 4 5" xfId="34545" xr:uid="{4C7A3253-14CA-457A-8F45-411C5F971FE3}"/>
    <cellStyle name="Normal 4 2 40" xfId="34546" xr:uid="{03379EAA-C8AD-4CB8-9463-52C9C94FE5DE}"/>
    <cellStyle name="Normal 4 2 41" xfId="34547" xr:uid="{2D70F7F8-A668-4B0E-A8CB-32C1CA8DCC4D}"/>
    <cellStyle name="Normal 4 2 41 2" xfId="34548" xr:uid="{8B4D8980-C998-4A46-8071-5790D31A27D4}"/>
    <cellStyle name="Normal 4 2 41 2 2" xfId="34549" xr:uid="{DDD39CD9-F407-4B46-8D20-2E4F43D2FEAF}"/>
    <cellStyle name="Normal 4 2 41 2 2 2" xfId="34550" xr:uid="{35004044-AA43-4348-A4F4-67746671C605}"/>
    <cellStyle name="Normal 4 2 41 2 3" xfId="34551" xr:uid="{554D9854-F5C9-4666-BA5E-64D3A787319B}"/>
    <cellStyle name="Normal 4 2 41 2 4" xfId="34552" xr:uid="{642A0D22-A79E-4BE1-A1EC-7AE6CE92C561}"/>
    <cellStyle name="Normal 4 2 41 2 5" xfId="34553" xr:uid="{E89369D9-9F14-4C4C-8A6C-AC0662A74534}"/>
    <cellStyle name="Normal 4 2 41 3" xfId="34554" xr:uid="{24C2796E-74F2-4EC9-9C42-060B7A36D990}"/>
    <cellStyle name="Normal 4 2 41 3 2" xfId="34555" xr:uid="{ACC0FB9E-30DB-4A39-832F-5EFAFCB71F88}"/>
    <cellStyle name="Normal 4 2 41 4" xfId="34556" xr:uid="{0CBC9A2C-DED2-4D74-AE19-FC4F0C841065}"/>
    <cellStyle name="Normal 4 2 41 5" xfId="34557" xr:uid="{4FE7A15A-3E99-4E33-B07A-F9766F726ACD}"/>
    <cellStyle name="Normal 4 2 42" xfId="34558" xr:uid="{77C7ED33-8333-462B-BC61-84138BEE7418}"/>
    <cellStyle name="Normal 4 2 43" xfId="34559" xr:uid="{CFDB1A48-19AF-4D92-A41A-96FAF13E83E1}"/>
    <cellStyle name="Normal 4 2 44" xfId="34560" xr:uid="{E319A19C-81BB-4A43-AD81-675E2A2BB05C}"/>
    <cellStyle name="Normal 4 2 45" xfId="34561" xr:uid="{35EDA0D8-9DCE-4CD7-A868-A7E37D80DBDB}"/>
    <cellStyle name="Normal 4 2 45 2" xfId="34562" xr:uid="{C1A25CE0-786D-437E-89BB-AC5964606569}"/>
    <cellStyle name="Normal 4 2 46" xfId="34563" xr:uid="{DC21E138-F46A-45E7-AF67-85097FA543AE}"/>
    <cellStyle name="Normal 4 2 47" xfId="34564" xr:uid="{59EC9D38-14EB-4BEF-A0F6-556A34EA3538}"/>
    <cellStyle name="Normal 4 2 48" xfId="34565" xr:uid="{36CD9086-3B0A-458D-AD5F-44F4C43CA86F}"/>
    <cellStyle name="Normal 4 2 5" xfId="34566" xr:uid="{E1993AC4-39EC-4A8A-B59B-5AB2081DB6AF}"/>
    <cellStyle name="Normal 4 2 5 2" xfId="34567" xr:uid="{9914FC2A-8FFF-465E-8206-7A5B21ECE6FC}"/>
    <cellStyle name="Normal 4 2 5 2 2" xfId="34568" xr:uid="{09CC6C7E-B72C-44B2-8D1F-5B49A1E48CD8}"/>
    <cellStyle name="Normal 4 2 5 2 3" xfId="34569" xr:uid="{03A6B099-3E0F-4101-B93C-A88CE8D6DE78}"/>
    <cellStyle name="Normal 4 2 5 3" xfId="34570" xr:uid="{B6557B0A-B6DB-40C5-923D-4729BB1BD309}"/>
    <cellStyle name="Normal 4 2 5 3 2" xfId="34571" xr:uid="{FE01F55B-0A67-413A-A395-91D205591E71}"/>
    <cellStyle name="Normal 4 2 5 3 3" xfId="34572" xr:uid="{464524A5-AF04-4C02-BF98-2C5C6CA7CEA4}"/>
    <cellStyle name="Normal 4 2 5 4" xfId="34573" xr:uid="{D821FC2E-F3FC-4470-ADA5-401AE2AED3F7}"/>
    <cellStyle name="Normal 4 2 5 5" xfId="34574" xr:uid="{383DC376-E59F-4B0A-900D-3F21140A47DE}"/>
    <cellStyle name="Normal 4 2 6" xfId="34575" xr:uid="{991A15F0-25E5-42DC-BAF8-8FC674AF2458}"/>
    <cellStyle name="Normal 4 2 6 2" xfId="34576" xr:uid="{F027B903-E379-43CB-B301-B508545CCA85}"/>
    <cellStyle name="Normal 4 2 6 2 2" xfId="34577" xr:uid="{48E8FDD1-55AE-44FD-937C-53709C087B24}"/>
    <cellStyle name="Normal 4 2 6 2 3" xfId="34578" xr:uid="{784B6BEC-2072-4236-B5F3-F8AF5B6E0350}"/>
    <cellStyle name="Normal 4 2 6 3" xfId="34579" xr:uid="{09D15A56-A2F2-42E9-AE7B-82267FADBF7F}"/>
    <cellStyle name="Normal 4 2 6 3 2" xfId="34580" xr:uid="{886DC191-C619-496B-A68D-6995C3FDDC93}"/>
    <cellStyle name="Normal 4 2 6 3 3" xfId="34581" xr:uid="{08912F0E-47DC-4523-AEC4-971D453021EF}"/>
    <cellStyle name="Normal 4 2 6 4" xfId="34582" xr:uid="{8002B59F-9790-462D-8D06-440B9EEB613C}"/>
    <cellStyle name="Normal 4 2 6 5" xfId="34583" xr:uid="{7C2889F5-1293-42ED-899C-88070E377C3F}"/>
    <cellStyle name="Normal 4 2 7" xfId="34584" xr:uid="{2CE81601-E70E-4035-BD7E-321AE14547B3}"/>
    <cellStyle name="Normal 4 2 7 2" xfId="34585" xr:uid="{BAC88F84-F7E1-425D-974E-952238489487}"/>
    <cellStyle name="Normal 4 2 7 2 2" xfId="34586" xr:uid="{F2539A76-BD6D-4755-8D4B-11638473668A}"/>
    <cellStyle name="Normal 4 2 7 2 3" xfId="34587" xr:uid="{F1A9B509-F9FB-4771-8F00-52E14465D675}"/>
    <cellStyle name="Normal 4 2 7 3" xfId="34588" xr:uid="{B63361F7-01AF-4314-9BA7-3081133EAD9E}"/>
    <cellStyle name="Normal 4 2 7 3 2" xfId="34589" xr:uid="{C42B8828-3FB4-4927-B90F-4D400DAE8317}"/>
    <cellStyle name="Normal 4 2 7 3 3" xfId="34590" xr:uid="{737B654D-5726-4A0B-A577-571A6642F564}"/>
    <cellStyle name="Normal 4 2 7 4" xfId="34591" xr:uid="{0B706403-1E0C-4480-A3DA-700D3CA40BB5}"/>
    <cellStyle name="Normal 4 2 7 5" xfId="34592" xr:uid="{589CD300-D199-48E1-9D37-45B1FED31C96}"/>
    <cellStyle name="Normal 4 2 8" xfId="34593" xr:uid="{478B0B9D-CD49-4546-82D3-AF06D4B23FAC}"/>
    <cellStyle name="Normal 4 2 8 2" xfId="34594" xr:uid="{D52C4FDB-8A62-42F8-822D-B55F10D96B6C}"/>
    <cellStyle name="Normal 4 2 8 2 2" xfId="34595" xr:uid="{0BCE8398-049D-4E0F-8B54-F31108C9D3D6}"/>
    <cellStyle name="Normal 4 2 8 2 3" xfId="34596" xr:uid="{F6E338A9-3E08-4879-8110-D439D45D883E}"/>
    <cellStyle name="Normal 4 2 8 3" xfId="34597" xr:uid="{56A334E9-FDD4-45EE-AEA7-56E4556A87C4}"/>
    <cellStyle name="Normal 4 2 8 3 2" xfId="34598" xr:uid="{0E638581-5B48-4A60-9AD3-C9FB2744CF49}"/>
    <cellStyle name="Normal 4 2 8 3 3" xfId="34599" xr:uid="{F4C5E172-D4D6-4C4C-894C-3C0B88D46D9D}"/>
    <cellStyle name="Normal 4 2 8 4" xfId="34600" xr:uid="{A7BB8E09-9B5C-4990-8042-07A9031EEC75}"/>
    <cellStyle name="Normal 4 2 8 5" xfId="34601" xr:uid="{C65ADC6B-D2BB-47D6-9615-5A8AF5BB94A8}"/>
    <cellStyle name="Normal 4 2 9" xfId="34602" xr:uid="{3547AF1F-58E0-4EC1-8182-571990C5C71D}"/>
    <cellStyle name="Normal 4 2 9 2" xfId="34603" xr:uid="{56C4120C-6B06-46C2-A9AB-A81FAAE041B1}"/>
    <cellStyle name="Normal 4 2 9 2 2" xfId="34604" xr:uid="{8294CCB8-B9F5-4CD2-A18B-4697EEFF1606}"/>
    <cellStyle name="Normal 4 2 9 2 3" xfId="34605" xr:uid="{05A29F27-4F6B-4565-B0DD-F703CD248B09}"/>
    <cellStyle name="Normal 4 2 9 3" xfId="34606" xr:uid="{4AEEF089-A9FC-405E-991E-DB603DE278C9}"/>
    <cellStyle name="Normal 4 2 9 3 2" xfId="34607" xr:uid="{53E1F452-D0E1-4FC9-8FAE-7B833473534D}"/>
    <cellStyle name="Normal 4 2 9 3 3" xfId="34608" xr:uid="{B22B525D-CA14-4B0A-8BD8-6D0B89C709C4}"/>
    <cellStyle name="Normal 4 2 9 4" xfId="34609" xr:uid="{2DC2DA8B-871B-4AC8-B372-478EB4701882}"/>
    <cellStyle name="Normal 4 2 9 5" xfId="34610" xr:uid="{C8022E1B-AB64-4AC7-9BA8-C887751766B1}"/>
    <cellStyle name="Normal 4 20" xfId="34611" xr:uid="{DA789725-AB55-416E-B128-E73413BD3804}"/>
    <cellStyle name="Normal 4 21" xfId="34612" xr:uid="{3DC5596F-C4A6-4868-B658-297119810644}"/>
    <cellStyle name="Normal 4 22" xfId="34613" xr:uid="{A0B78C5C-21AD-460B-9E10-0786557B3DA9}"/>
    <cellStyle name="Normal 4 23" xfId="34614" xr:uid="{C4F5C4F1-AF18-4905-ACF1-312B696936A4}"/>
    <cellStyle name="Normal 4 24" xfId="34615" xr:uid="{B5B612B0-0F4A-406C-819F-D9DDEBD18128}"/>
    <cellStyle name="Normal 4 25" xfId="34616" xr:uid="{623735A5-DFC4-4AEE-ACA0-6ED8ECB86111}"/>
    <cellStyle name="Normal 4 26" xfId="34617" xr:uid="{AA9F6ADE-166F-49F8-9549-ABB29DC4BA21}"/>
    <cellStyle name="Normal 4 27" xfId="34618" xr:uid="{437E01C3-F381-41AB-B1EC-FCF093E2ED7C}"/>
    <cellStyle name="Normal 4 28" xfId="34619" xr:uid="{5A5E58BF-1F62-45BE-AC06-DD8B79C625F0}"/>
    <cellStyle name="Normal 4 29" xfId="34620" xr:uid="{9F5901DE-533B-4BB3-9BEF-D67E3BC444A4}"/>
    <cellStyle name="Normal 4 3" xfId="317" xr:uid="{7F0A3413-AC6E-415D-8616-674CBBD4FE3C}"/>
    <cellStyle name="Normal 4 3 10" xfId="34622" xr:uid="{EB41122A-E8E2-422F-92A9-EF6059C3ECA4}"/>
    <cellStyle name="Normal 4 3 10 2" xfId="34623" xr:uid="{1FC2F6EA-2EFD-4475-BA32-EB29B441A83C}"/>
    <cellStyle name="Normal 4 3 10 2 2" xfId="34624" xr:uid="{0DC7CB95-A023-4417-9F4B-D2C3F933D954}"/>
    <cellStyle name="Normal 4 3 10 2 3" xfId="34625" xr:uid="{2FF6B76B-67EA-4A6F-89FE-96A884BDACA9}"/>
    <cellStyle name="Normal 4 3 10 3" xfId="34626" xr:uid="{B75D24B2-B77B-4CA9-9B9A-1F391B99182C}"/>
    <cellStyle name="Normal 4 3 10 3 2" xfId="34627" xr:uid="{6305AEDC-9B70-425E-951F-6998F12DD52D}"/>
    <cellStyle name="Normal 4 3 10 3 3" xfId="34628" xr:uid="{C418F8E2-AB26-43C9-96A4-15CB66B1E0A7}"/>
    <cellStyle name="Normal 4 3 10 4" xfId="34629" xr:uid="{91375163-E1F6-42B4-92A2-51F5BCBE62B0}"/>
    <cellStyle name="Normal 4 3 10 5" xfId="34630" xr:uid="{4E9F9A19-2988-4E96-9A78-B3BFFD053CE5}"/>
    <cellStyle name="Normal 4 3 11" xfId="34631" xr:uid="{B80DA58C-A8DF-4A92-BFD1-6D53C29061A3}"/>
    <cellStyle name="Normal 4 3 11 2" xfId="34632" xr:uid="{5C152069-5B25-40B5-966B-54C2C8637C41}"/>
    <cellStyle name="Normal 4 3 11 2 2" xfId="34633" xr:uid="{3562D5A1-35AD-47E7-8C36-A60DC09E9B34}"/>
    <cellStyle name="Normal 4 3 11 2 3" xfId="34634" xr:uid="{CC7BDEC4-A0DB-462B-8AF0-37C2F8BFCA4E}"/>
    <cellStyle name="Normal 4 3 11 3" xfId="34635" xr:uid="{B7F61859-FF51-406D-BF9D-43C728833956}"/>
    <cellStyle name="Normal 4 3 11 3 2" xfId="34636" xr:uid="{A306B794-183B-4CBB-B83D-319131AAD488}"/>
    <cellStyle name="Normal 4 3 11 3 3" xfId="34637" xr:uid="{3460D1CE-5E69-4EE7-97BD-997127B20A37}"/>
    <cellStyle name="Normal 4 3 11 4" xfId="34638" xr:uid="{BE2AB9B9-9A25-4607-89CD-5E1BD66B9C5D}"/>
    <cellStyle name="Normal 4 3 11 5" xfId="34639" xr:uid="{21487019-98D1-4F9D-BC9E-246F7A5D5F5C}"/>
    <cellStyle name="Normal 4 3 12" xfId="34640" xr:uid="{E9F41D99-06A0-46D2-8991-28C2995278E9}"/>
    <cellStyle name="Normal 4 3 12 2" xfId="34641" xr:uid="{A17E843D-C54F-46A0-9769-743E19933558}"/>
    <cellStyle name="Normal 4 3 12 2 2" xfId="34642" xr:uid="{B1A46663-79DB-475B-8C0F-3C5975CD1B3D}"/>
    <cellStyle name="Normal 4 3 12 2 3" xfId="34643" xr:uid="{F39AD2EA-1B83-452E-B7DD-09A29B4944B9}"/>
    <cellStyle name="Normal 4 3 12 3" xfId="34644" xr:uid="{AFB0A668-19D9-4B82-B276-29D8AD99776C}"/>
    <cellStyle name="Normal 4 3 12 3 2" xfId="34645" xr:uid="{D7F6E9C4-4CF5-4ED0-9718-1D0A741CA487}"/>
    <cellStyle name="Normal 4 3 12 3 3" xfId="34646" xr:uid="{5F491EF0-C973-49FB-915E-718DE96CFF28}"/>
    <cellStyle name="Normal 4 3 12 4" xfId="34647" xr:uid="{88CB32FC-D781-40B6-938B-F83B596BF3C4}"/>
    <cellStyle name="Normal 4 3 12 5" xfId="34648" xr:uid="{6C99608F-9456-4885-9BA4-5C2F1C09F1F7}"/>
    <cellStyle name="Normal 4 3 13" xfId="34649" xr:uid="{F44A61A6-71C0-45B1-9E3E-8AD278D2603F}"/>
    <cellStyle name="Normal 4 3 13 2" xfId="34650" xr:uid="{B09A4A40-96DC-4092-BBBB-06D8CE752048}"/>
    <cellStyle name="Normal 4 3 13 2 2" xfId="34651" xr:uid="{07161ADF-F315-4BCB-8DBE-EAE89B263F40}"/>
    <cellStyle name="Normal 4 3 13 2 3" xfId="34652" xr:uid="{075C5D5E-76F8-4417-AAF5-3CE50A60F4DA}"/>
    <cellStyle name="Normal 4 3 13 3" xfId="34653" xr:uid="{B954E2A7-09FB-4968-955F-11D4D0990AB4}"/>
    <cellStyle name="Normal 4 3 13 3 2" xfId="34654" xr:uid="{35C9CC21-F1B0-4EFC-83B0-DE8752C387C7}"/>
    <cellStyle name="Normal 4 3 13 3 3" xfId="34655" xr:uid="{A9E9FBFB-E42C-49FA-BCB2-35F9A60B8684}"/>
    <cellStyle name="Normal 4 3 13 4" xfId="34656" xr:uid="{A24662D8-C08A-4FD4-A6C5-E881E0B06653}"/>
    <cellStyle name="Normal 4 3 13 5" xfId="34657" xr:uid="{FD9F2386-6ABC-43E7-B130-EA9B8CB96C8F}"/>
    <cellStyle name="Normal 4 3 14" xfId="34658" xr:uid="{C4B764C3-D945-4FF1-BA2F-1FE6AB4754BE}"/>
    <cellStyle name="Normal 4 3 14 2" xfId="34659" xr:uid="{8ABF8FD2-D68A-4CCE-B4AF-633ED800C5C2}"/>
    <cellStyle name="Normal 4 3 14 2 2" xfId="34660" xr:uid="{D1C83832-9A02-44AC-9DF1-5D0CBEFD025D}"/>
    <cellStyle name="Normal 4 3 14 2 3" xfId="34661" xr:uid="{90A04FC6-A0AD-41CC-9A90-508E96A521E5}"/>
    <cellStyle name="Normal 4 3 14 3" xfId="34662" xr:uid="{4D70DE60-BFF4-464C-AA40-B24E24B5BF1A}"/>
    <cellStyle name="Normal 4 3 14 3 2" xfId="34663" xr:uid="{5DAECC5C-1B00-4908-84D4-ADCDF7592F9A}"/>
    <cellStyle name="Normal 4 3 14 3 3" xfId="34664" xr:uid="{995564AB-1BFF-4F4A-B84B-B0614FA16A9C}"/>
    <cellStyle name="Normal 4 3 14 4" xfId="34665" xr:uid="{7BA0299B-E707-4E79-991D-93B223D388EE}"/>
    <cellStyle name="Normal 4 3 14 5" xfId="34666" xr:uid="{51D85B62-FCCB-4018-9732-F0423A6089E0}"/>
    <cellStyle name="Normal 4 3 15" xfId="34667" xr:uid="{5EC8519E-605E-41C6-81E9-20A3575BA6E3}"/>
    <cellStyle name="Normal 4 3 15 2" xfId="34668" xr:uid="{32B98412-A024-4C5E-9441-19EA3A72DF0B}"/>
    <cellStyle name="Normal 4 3 15 2 2" xfId="34669" xr:uid="{874AEB9A-B896-4B2C-9F91-035371824473}"/>
    <cellStyle name="Normal 4 3 15 2 3" xfId="34670" xr:uid="{9AC8820A-DFB3-4108-A9F7-76289048C4B5}"/>
    <cellStyle name="Normal 4 3 15 3" xfId="34671" xr:uid="{E3FAD5B4-C79F-41DA-847E-6811F43BD317}"/>
    <cellStyle name="Normal 4 3 15 3 2" xfId="34672" xr:uid="{7A707F24-93E8-4FC4-A06E-444B206ED036}"/>
    <cellStyle name="Normal 4 3 15 3 3" xfId="34673" xr:uid="{2DE04A97-8676-4077-9ED9-47D0FFA09B92}"/>
    <cellStyle name="Normal 4 3 15 4" xfId="34674" xr:uid="{FE9378E3-1BBA-483E-9302-3497F945DAB7}"/>
    <cellStyle name="Normal 4 3 15 5" xfId="34675" xr:uid="{030F08FA-1C25-4018-B908-947245008C2A}"/>
    <cellStyle name="Normal 4 3 16" xfId="34676" xr:uid="{E7AF0E3F-ED97-412D-ACA5-F494642FF376}"/>
    <cellStyle name="Normal 4 3 16 2" xfId="34677" xr:uid="{757B2184-E338-49AF-AB52-8D349C37FC51}"/>
    <cellStyle name="Normal 4 3 16 2 2" xfId="34678" xr:uid="{885A53CC-DB3B-42CC-AE26-4277CB0CC9E4}"/>
    <cellStyle name="Normal 4 3 16 2 3" xfId="34679" xr:uid="{FC15527D-ACCA-4333-A9BC-6445563D20AF}"/>
    <cellStyle name="Normal 4 3 16 3" xfId="34680" xr:uid="{BFEA13DA-3690-4943-BC18-F064DFBCB19A}"/>
    <cellStyle name="Normal 4 3 16 3 2" xfId="34681" xr:uid="{7557E272-4E81-4812-9E6E-F58CACF1F9F1}"/>
    <cellStyle name="Normal 4 3 16 3 3" xfId="34682" xr:uid="{75B6B298-1D3A-4983-B6FE-268F4A70D364}"/>
    <cellStyle name="Normal 4 3 16 4" xfId="34683" xr:uid="{08FB642C-6065-48C9-8A41-412823EA6E91}"/>
    <cellStyle name="Normal 4 3 16 5" xfId="34684" xr:uid="{EEA4E8E6-A91F-42A6-875B-DD346A2219CF}"/>
    <cellStyle name="Normal 4 3 17" xfId="34685" xr:uid="{BEE3AA78-119E-47C5-B3B4-1883DC045538}"/>
    <cellStyle name="Normal 4 3 17 2" xfId="34686" xr:uid="{11923BC3-4D3F-463D-97BB-D02F8A06E6FD}"/>
    <cellStyle name="Normal 4 3 17 2 2" xfId="34687" xr:uid="{95CBC81C-04D0-4F82-B1F7-AF3BA130A7B1}"/>
    <cellStyle name="Normal 4 3 17 2 3" xfId="34688" xr:uid="{86923FFD-FC6B-411D-8647-0D5D171A547B}"/>
    <cellStyle name="Normal 4 3 17 3" xfId="34689" xr:uid="{9307AC56-75EA-47C0-8E31-1E9C44860CF7}"/>
    <cellStyle name="Normal 4 3 17 3 2" xfId="34690" xr:uid="{C7C63936-F671-4BDC-A568-1273A1585B8C}"/>
    <cellStyle name="Normal 4 3 17 3 3" xfId="34691" xr:uid="{C0DC3F3D-1BCE-47AA-B58E-14059D6CA1CD}"/>
    <cellStyle name="Normal 4 3 17 4" xfId="34692" xr:uid="{13F89032-9A6D-40D2-B09E-BE8669B8E624}"/>
    <cellStyle name="Normal 4 3 17 5" xfId="34693" xr:uid="{C8C29623-5908-4487-BB91-BC4897B8BB98}"/>
    <cellStyle name="Normal 4 3 18" xfId="34694" xr:uid="{F6645F57-F4A5-4901-BFC2-64FA404878C5}"/>
    <cellStyle name="Normal 4 3 19" xfId="34695" xr:uid="{D25F28EE-3D2D-40E3-921A-8B044459ECBE}"/>
    <cellStyle name="Normal 4 3 2" xfId="34696" xr:uid="{05E71BB6-1FAE-4337-84D7-3585E9624030}"/>
    <cellStyle name="Normal 4 3 2 10" xfId="34697" xr:uid="{2C47DD6E-3AD8-4032-9549-4197EA31916B}"/>
    <cellStyle name="Normal 4 3 2 11" xfId="34698" xr:uid="{1CC88379-1657-43E7-BDC9-23016036D75B}"/>
    <cellStyle name="Normal 4 3 2 11 2" xfId="34699" xr:uid="{EB757B77-8315-4826-975C-EA816E80AB1E}"/>
    <cellStyle name="Normal 4 3 2 11 2 2" xfId="34700" xr:uid="{9786DE13-00B6-404E-92DB-C8FF9353ADD8}"/>
    <cellStyle name="Normal 4 3 2 11 2 2 2" xfId="34701" xr:uid="{1935F570-BFF2-4CA3-9EFC-DCB4170BE384}"/>
    <cellStyle name="Normal 4 3 2 11 2 2 2 2" xfId="34702" xr:uid="{A6C57456-76D3-4B2E-8C00-84FD6A9229C7}"/>
    <cellStyle name="Normal 4 3 2 11 2 2 2 2 2" xfId="34703" xr:uid="{97D1FB93-8D12-4086-9B45-7929F15AE9B2}"/>
    <cellStyle name="Normal 4 3 2 11 2 2 2 3" xfId="34704" xr:uid="{81C60D18-4B46-4285-8BF5-F2231034C56A}"/>
    <cellStyle name="Normal 4 3 2 11 2 2 2 4" xfId="34705" xr:uid="{7A5A2DD7-3F64-46B1-823B-293DCB0E0CFD}"/>
    <cellStyle name="Normal 4 3 2 11 2 2 2 5" xfId="34706" xr:uid="{706DE867-720F-4C1A-9B18-EF15335E5022}"/>
    <cellStyle name="Normal 4 3 2 11 2 2 3" xfId="34707" xr:uid="{A5AAFCA9-C0C2-4785-BA6E-F0E04D431437}"/>
    <cellStyle name="Normal 4 3 2 11 2 2 3 2" xfId="34708" xr:uid="{55BB7EFC-BD02-4B1F-BC14-AA9D4D78EF28}"/>
    <cellStyle name="Normal 4 3 2 11 2 2 4" xfId="34709" xr:uid="{6A81D351-7486-4A1A-874E-01AE63A559E2}"/>
    <cellStyle name="Normal 4 3 2 11 2 2 5" xfId="34710" xr:uid="{60092385-6CD6-4037-9F79-F6E343056119}"/>
    <cellStyle name="Normal 4 3 2 11 2 3" xfId="34711" xr:uid="{B59972BF-094B-4E55-9B52-8CB39A955901}"/>
    <cellStyle name="Normal 4 3 2 11 2 4" xfId="34712" xr:uid="{450A2DBB-D1BD-4C6F-9B8E-5BC5BA43148E}"/>
    <cellStyle name="Normal 4 3 2 11 2 5" xfId="34713" xr:uid="{756A6FCA-AFD9-4C80-B957-10BC8D672D05}"/>
    <cellStyle name="Normal 4 3 2 11 2 6" xfId="34714" xr:uid="{821CF74E-0B5F-419F-B62E-1964A1F45391}"/>
    <cellStyle name="Normal 4 3 2 11 2 6 2" xfId="34715" xr:uid="{BD204902-95AE-4AEB-BDA3-ACE92DFC9286}"/>
    <cellStyle name="Normal 4 3 2 11 2 7" xfId="34716" xr:uid="{0600CDA7-2E0A-4808-A256-1520116173CA}"/>
    <cellStyle name="Normal 4 3 2 11 2 8" xfId="34717" xr:uid="{AE92425E-AE3C-4F6D-A8E7-90E7ABF4ACDC}"/>
    <cellStyle name="Normal 4 3 2 11 2 9" xfId="34718" xr:uid="{2D9CB504-BAA1-451E-BB53-AAF3B684429F}"/>
    <cellStyle name="Normal 4 3 2 11 3" xfId="34719" xr:uid="{91D0E5BF-7A75-40C0-ADF0-51628ED1C948}"/>
    <cellStyle name="Normal 4 3 2 11 3 2" xfId="34720" xr:uid="{03D920D2-331F-4422-8790-C4FE65FF45B2}"/>
    <cellStyle name="Normal 4 3 2 11 3 2 2" xfId="34721" xr:uid="{2079FD73-9457-4B55-A3CC-7A2548D6171C}"/>
    <cellStyle name="Normal 4 3 2 11 3 2 2 2" xfId="34722" xr:uid="{D9EA0F39-EC98-499F-8DD9-81EE4FB63F7B}"/>
    <cellStyle name="Normal 4 3 2 11 3 2 3" xfId="34723" xr:uid="{C881B512-66DC-4D66-8069-02D81892D4CB}"/>
    <cellStyle name="Normal 4 3 2 11 3 2 4" xfId="34724" xr:uid="{9613E0FA-D4C5-4480-BFCD-514B18AC480A}"/>
    <cellStyle name="Normal 4 3 2 11 3 2 5" xfId="34725" xr:uid="{8006A24A-5B39-4C1D-ACB8-9026387906CF}"/>
    <cellStyle name="Normal 4 3 2 11 3 3" xfId="34726" xr:uid="{58B459C5-5086-43CC-93CF-4D2A399FE384}"/>
    <cellStyle name="Normal 4 3 2 11 3 3 2" xfId="34727" xr:uid="{B0D97C89-33E7-4316-AC6F-190FD7056376}"/>
    <cellStyle name="Normal 4 3 2 11 3 4" xfId="34728" xr:uid="{555432EE-49EF-4D18-9634-0B82C68EB62B}"/>
    <cellStyle name="Normal 4 3 2 11 3 5" xfId="34729" xr:uid="{304F6380-BE95-40CE-8125-8A4297B6E647}"/>
    <cellStyle name="Normal 4 3 2 11 4" xfId="34730" xr:uid="{9ED4E945-E6D6-4801-AF5F-A40CBFFB087B}"/>
    <cellStyle name="Normal 4 3 2 11 5" xfId="34731" xr:uid="{2395310F-475E-4A52-BA65-10A427CDE0F1}"/>
    <cellStyle name="Normal 4 3 2 11 6" xfId="34732" xr:uid="{FA5DEF58-2E62-4BD4-A34C-2CDC2E9D41D1}"/>
    <cellStyle name="Normal 4 3 2 11 6 2" xfId="34733" xr:uid="{4B97630E-5217-448B-9143-75173C77455F}"/>
    <cellStyle name="Normal 4 3 2 11 7" xfId="34734" xr:uid="{BDE177CC-B8F9-41F1-89B2-2C3273F8CCB7}"/>
    <cellStyle name="Normal 4 3 2 11 8" xfId="34735" xr:uid="{FACF7F69-43AE-4BEB-B0C1-6DCD84644D5B}"/>
    <cellStyle name="Normal 4 3 2 11 9" xfId="34736" xr:uid="{CE94546A-D9DC-49BB-9F0E-AD450FB855AF}"/>
    <cellStyle name="Normal 4 3 2 12" xfId="34737" xr:uid="{009BEE7E-F700-48BD-BC55-1B2CAF7B3ECB}"/>
    <cellStyle name="Normal 4 3 2 13" xfId="34738" xr:uid="{AAAD64C9-E75D-48DA-ABE1-090A3B1E1595}"/>
    <cellStyle name="Normal 4 3 2 14" xfId="34739" xr:uid="{2A8FDC5C-B932-41D5-9AEB-C0A6E858DC09}"/>
    <cellStyle name="Normal 4 3 2 15" xfId="34740" xr:uid="{136B81C7-D8CE-4DBE-AFA1-A4D42C5BEF1D}"/>
    <cellStyle name="Normal 4 3 2 16" xfId="34741" xr:uid="{4BB2D1D8-31FF-472D-BA97-13DF2A9226FF}"/>
    <cellStyle name="Normal 4 3 2 16 2" xfId="34742" xr:uid="{62F1A2B9-C9E6-4282-B95D-3F23DF2AB787}"/>
    <cellStyle name="Normal 4 3 2 16 2 2" xfId="34743" xr:uid="{AEF3721E-59FB-40E0-9FAF-55936D71E11B}"/>
    <cellStyle name="Normal 4 3 2 16 2 2 2" xfId="34744" xr:uid="{4036D99E-DF90-473C-82C2-7499E2B5383A}"/>
    <cellStyle name="Normal 4 3 2 16 2 3" xfId="34745" xr:uid="{03C65646-60C2-4E00-B69C-D75A56B992EC}"/>
    <cellStyle name="Normal 4 3 2 16 2 4" xfId="34746" xr:uid="{529F1B1A-E350-49F0-9857-B48E661E9744}"/>
    <cellStyle name="Normal 4 3 2 16 2 5" xfId="34747" xr:uid="{890BED2E-53C8-49B1-A921-8DEDD72559FF}"/>
    <cellStyle name="Normal 4 3 2 16 3" xfId="34748" xr:uid="{87465447-61F8-42F6-9525-782218E0950B}"/>
    <cellStyle name="Normal 4 3 2 16 3 2" xfId="34749" xr:uid="{8E2C9AEB-4582-44D1-A394-DF74D00E5EE2}"/>
    <cellStyle name="Normal 4 3 2 16 4" xfId="34750" xr:uid="{761AB8EF-D362-4864-A898-30731DB7A9E8}"/>
    <cellStyle name="Normal 4 3 2 16 5" xfId="34751" xr:uid="{8BF1EE5F-D9A9-424E-A0B8-581BA8E32B11}"/>
    <cellStyle name="Normal 4 3 2 17" xfId="34752" xr:uid="{A85F38C3-A6AD-4D6D-AA4C-54DCDF80EE78}"/>
    <cellStyle name="Normal 4 3 2 18" xfId="34753" xr:uid="{91E007C2-7C0C-4650-817B-20D2C75F8D7C}"/>
    <cellStyle name="Normal 4 3 2 19" xfId="34754" xr:uid="{325B9B87-B995-4D22-9CE2-A9C181D86875}"/>
    <cellStyle name="Normal 4 3 2 2" xfId="34755" xr:uid="{BD2C9024-C27E-4D7C-84CE-C11F38668E3E}"/>
    <cellStyle name="Normal 4 3 2 2 10" xfId="34756" xr:uid="{E8F19317-451F-4FDA-9FAA-558A20524F47}"/>
    <cellStyle name="Normal 4 3 2 2 11" xfId="34757" xr:uid="{06645DFB-2687-40AE-98DF-B535BAF71505}"/>
    <cellStyle name="Normal 4 3 2 2 11 2" xfId="34758" xr:uid="{E005022E-130B-4FDF-BCD4-7932842CD2F3}"/>
    <cellStyle name="Normal 4 3 2 2 11 2 2" xfId="34759" xr:uid="{105FFD92-01C7-44DD-86AC-581492EBB5F7}"/>
    <cellStyle name="Normal 4 3 2 2 11 2 2 2" xfId="34760" xr:uid="{B8BC8F2B-ABA6-406A-BAFD-6690345BDD51}"/>
    <cellStyle name="Normal 4 3 2 2 11 2 3" xfId="34761" xr:uid="{99B90236-487E-4EDA-B63C-6E8F418A1C9A}"/>
    <cellStyle name="Normal 4 3 2 2 11 2 4" xfId="34762" xr:uid="{9349F3DA-C6F3-4719-ABDC-B58E7F991595}"/>
    <cellStyle name="Normal 4 3 2 2 11 2 5" xfId="34763" xr:uid="{4F0B2A8B-CD52-448B-9DCE-CFFDF7CE20E5}"/>
    <cellStyle name="Normal 4 3 2 2 11 3" xfId="34764" xr:uid="{1DABD344-D1CD-4E28-AE9E-7CE4C287B1F2}"/>
    <cellStyle name="Normal 4 3 2 2 11 3 2" xfId="34765" xr:uid="{79E9E95A-FAA8-4445-8F5A-17D46E5901A7}"/>
    <cellStyle name="Normal 4 3 2 2 11 4" xfId="34766" xr:uid="{B1C13A9A-4E26-464A-BC7E-7BB94645BB76}"/>
    <cellStyle name="Normal 4 3 2 2 11 5" xfId="34767" xr:uid="{8E2F068F-AFF7-4A0B-8781-67A970606CFF}"/>
    <cellStyle name="Normal 4 3 2 2 12" xfId="34768" xr:uid="{057B5D59-74BA-4BFD-B2C1-124E99FB799B}"/>
    <cellStyle name="Normal 4 3 2 2 13" xfId="34769" xr:uid="{6548A20F-A90D-474B-BDC7-F01AC354393C}"/>
    <cellStyle name="Normal 4 3 2 2 14" xfId="34770" xr:uid="{FF1ACCCB-3077-43F7-92A7-9FF3EB2B0F7D}"/>
    <cellStyle name="Normal 4 3 2 2 15" xfId="34771" xr:uid="{9ECDCE61-AE11-4CA3-A31D-740BAAA65DF0}"/>
    <cellStyle name="Normal 4 3 2 2 15 2" xfId="34772" xr:uid="{A99DBCE6-0557-45D7-931E-33CB7115D185}"/>
    <cellStyle name="Normal 4 3 2 2 16" xfId="34773" xr:uid="{FA5760BC-C58C-47D3-84F5-198D8D2F24DA}"/>
    <cellStyle name="Normal 4 3 2 2 17" xfId="34774" xr:uid="{6CB6E571-3B50-48DA-99D3-8CF9C7D0F877}"/>
    <cellStyle name="Normal 4 3 2 2 18" xfId="34775" xr:uid="{20304F3D-EABA-4450-A217-6A89C11D6DDB}"/>
    <cellStyle name="Normal 4 3 2 2 2" xfId="34776" xr:uid="{880A6E50-6822-4E27-84E7-A7E24CE1E0D1}"/>
    <cellStyle name="Normal 4 3 2 2 2 10" xfId="34777" xr:uid="{F92990D1-3895-41E2-83E7-788EFD22B455}"/>
    <cellStyle name="Normal 4 3 2 2 2 11" xfId="34778" xr:uid="{4828A618-8A3F-45FF-9579-F4F887377EF6}"/>
    <cellStyle name="Normal 4 3 2 2 2 12" xfId="34779" xr:uid="{B3EEE7E6-C454-4E74-9D24-CCBD8BC601CB}"/>
    <cellStyle name="Normal 4 3 2 2 2 13" xfId="34780" xr:uid="{6AF69159-33AE-45D2-8387-1A2482D2A0DF}"/>
    <cellStyle name="Normal 4 3 2 2 2 13 2" xfId="34781" xr:uid="{0EF91E81-F528-41F5-A91B-29FC1906FC2C}"/>
    <cellStyle name="Normal 4 3 2 2 2 14" xfId="34782" xr:uid="{09820827-CF33-418F-ABB7-3322155A02FD}"/>
    <cellStyle name="Normal 4 3 2 2 2 15" xfId="34783" xr:uid="{72A3B21C-B052-4F56-BA3B-52C24DB6192C}"/>
    <cellStyle name="Normal 4 3 2 2 2 16" xfId="34784" xr:uid="{6B1020E7-1A64-4653-B361-C763F7BF86A9}"/>
    <cellStyle name="Normal 4 3 2 2 2 2" xfId="34785" xr:uid="{C00E1690-4867-4CBA-BAD2-496C8513AA1D}"/>
    <cellStyle name="Normal 4 3 2 2 2 2 10" xfId="34786" xr:uid="{2723BC23-469E-454C-9D3E-0988A137CEF5}"/>
    <cellStyle name="Normal 4 3 2 2 2 2 11" xfId="34787" xr:uid="{0F852CDA-16C7-4DD3-9DDA-4050D82B731D}"/>
    <cellStyle name="Normal 4 3 2 2 2 2 12" xfId="34788" xr:uid="{33699705-905A-40B7-8856-130F3AF53005}"/>
    <cellStyle name="Normal 4 3 2 2 2 2 13" xfId="34789" xr:uid="{B810A5C1-1EF4-4036-9C8F-1617F9F330B9}"/>
    <cellStyle name="Normal 4 3 2 2 2 2 13 2" xfId="34790" xr:uid="{8368E7FD-342F-446E-AAE2-241E2D4D65F0}"/>
    <cellStyle name="Normal 4 3 2 2 2 2 14" xfId="34791" xr:uid="{A17C8001-2B02-478D-8081-507AF2FE096E}"/>
    <cellStyle name="Normal 4 3 2 2 2 2 15" xfId="34792" xr:uid="{F55D5B47-009C-4243-B56D-52FEFDD96BD4}"/>
    <cellStyle name="Normal 4 3 2 2 2 2 16" xfId="34793" xr:uid="{827B18C0-5D3A-4A8A-9B6A-E9C2F1E0B1A2}"/>
    <cellStyle name="Normal 4 3 2 2 2 2 2" xfId="34794" xr:uid="{150A1C2D-DF42-453E-A256-3C59E652FEB5}"/>
    <cellStyle name="Normal 4 3 2 2 2 2 2 10" xfId="34795" xr:uid="{F426FEBD-0EA3-412A-8B7E-7C05F9F5B117}"/>
    <cellStyle name="Normal 4 3 2 2 2 2 2 11" xfId="34796" xr:uid="{C6F8E829-355E-4152-BF89-AC774A1684C3}"/>
    <cellStyle name="Normal 4 3 2 2 2 2 2 12" xfId="34797" xr:uid="{DFF336D2-167E-4BB0-97FB-3E08A5EA39E4}"/>
    <cellStyle name="Normal 4 3 2 2 2 2 2 12 2" xfId="34798" xr:uid="{9BFAC6F7-70FA-4EC9-9AE8-87E8E151C2AD}"/>
    <cellStyle name="Normal 4 3 2 2 2 2 2 13" xfId="34799" xr:uid="{A9302D29-22E5-4840-B09D-B7E6FB443DCC}"/>
    <cellStyle name="Normal 4 3 2 2 2 2 2 14" xfId="34800" xr:uid="{DB85E33F-316E-411C-B4BF-C455BDB1F99E}"/>
    <cellStyle name="Normal 4 3 2 2 2 2 2 15" xfId="34801" xr:uid="{C6F69BD6-C863-492E-A335-279EDE330E46}"/>
    <cellStyle name="Normal 4 3 2 2 2 2 2 2" xfId="34802" xr:uid="{B9F76740-3AA9-470B-83C9-5862DAB3BF00}"/>
    <cellStyle name="Normal 4 3 2 2 2 2 2 2 2" xfId="34803" xr:uid="{F6D338B0-38EE-471A-A884-5ED15EFAD332}"/>
    <cellStyle name="Normal 4 3 2 2 2 2 2 2 2 2" xfId="34804" xr:uid="{BC2D0540-7410-4F4D-8959-41C0BF016E0D}"/>
    <cellStyle name="Normal 4 3 2 2 2 2 2 2 2 2 2" xfId="34805" xr:uid="{7F95CEBF-E82B-43C2-B015-CB6E0BFBD109}"/>
    <cellStyle name="Normal 4 3 2 2 2 2 2 2 2 2 2 2" xfId="34806" xr:uid="{A22D117F-000E-427F-B723-BEBBBBE30CF9}"/>
    <cellStyle name="Normal 4 3 2 2 2 2 2 2 2 2 2 2 2" xfId="34807" xr:uid="{4BFF265B-307C-425B-8FC8-1E21CADB48B1}"/>
    <cellStyle name="Normal 4 3 2 2 2 2 2 2 2 2 2 3" xfId="34808" xr:uid="{32EC28AC-127E-4A42-83D9-F6E582248F5B}"/>
    <cellStyle name="Normal 4 3 2 2 2 2 2 2 2 2 2 4" xfId="34809" xr:uid="{4B36F3FE-5FE0-4811-9758-C247B6156847}"/>
    <cellStyle name="Normal 4 3 2 2 2 2 2 2 2 2 2 5" xfId="34810" xr:uid="{82F012F8-CB48-4D8C-B2F2-21D916A71D29}"/>
    <cellStyle name="Normal 4 3 2 2 2 2 2 2 2 2 3" xfId="34811" xr:uid="{3D8D9BA9-CE59-4BC3-A07D-8B2CC4D7181B}"/>
    <cellStyle name="Normal 4 3 2 2 2 2 2 2 2 2 3 2" xfId="34812" xr:uid="{5E1891DB-CFDD-434C-B790-33976D724EE6}"/>
    <cellStyle name="Normal 4 3 2 2 2 2 2 2 2 2 4" xfId="34813" xr:uid="{4F12A946-DF63-4546-9079-22EE89A0BCCA}"/>
    <cellStyle name="Normal 4 3 2 2 2 2 2 2 2 2 5" xfId="34814" xr:uid="{22C25A78-B325-467A-9AB0-45A6DB039ED6}"/>
    <cellStyle name="Normal 4 3 2 2 2 2 2 2 2 3" xfId="34815" xr:uid="{C5A57D3C-CDF5-45EA-BAF5-1247A3733099}"/>
    <cellStyle name="Normal 4 3 2 2 2 2 2 2 2 4" xfId="34816" xr:uid="{58B6A1C3-F216-4870-B4C3-AE4CABD32504}"/>
    <cellStyle name="Normal 4 3 2 2 2 2 2 2 2 5" xfId="34817" xr:uid="{20E6D92E-E725-45BC-A9BF-15CB18C77BF5}"/>
    <cellStyle name="Normal 4 3 2 2 2 2 2 2 2 6" xfId="34818" xr:uid="{4F80A5E4-534E-4D51-911A-27608E4C61B6}"/>
    <cellStyle name="Normal 4 3 2 2 2 2 2 2 2 6 2" xfId="34819" xr:uid="{15B8102D-4A1B-416E-9098-F981E70AA1E0}"/>
    <cellStyle name="Normal 4 3 2 2 2 2 2 2 2 7" xfId="34820" xr:uid="{96F62667-9749-4766-9F44-0BD041F60C9E}"/>
    <cellStyle name="Normal 4 3 2 2 2 2 2 2 2 8" xfId="34821" xr:uid="{5F00C0AC-3C4B-46D1-B0F6-3601D00E7CA2}"/>
    <cellStyle name="Normal 4 3 2 2 2 2 2 2 2 9" xfId="34822" xr:uid="{CBC70433-944D-44D2-9AF8-41540BDB9370}"/>
    <cellStyle name="Normal 4 3 2 2 2 2 2 2 3" xfId="34823" xr:uid="{61906B0F-B149-4D2E-97ED-DCC0F716F188}"/>
    <cellStyle name="Normal 4 3 2 2 2 2 2 2 3 2" xfId="34824" xr:uid="{E26076BF-C04D-41D3-9F1E-3E93A711AD8B}"/>
    <cellStyle name="Normal 4 3 2 2 2 2 2 2 3 2 2" xfId="34825" xr:uid="{C97CE7A8-2FAA-4480-933E-D189805194D4}"/>
    <cellStyle name="Normal 4 3 2 2 2 2 2 2 3 2 2 2" xfId="34826" xr:uid="{03C42CA8-CD00-4D51-B401-7F3522CB023A}"/>
    <cellStyle name="Normal 4 3 2 2 2 2 2 2 3 2 3" xfId="34827" xr:uid="{FBDA4D47-D48F-4B10-809A-C83D02555246}"/>
    <cellStyle name="Normal 4 3 2 2 2 2 2 2 3 2 4" xfId="34828" xr:uid="{8E4F287B-977C-4E56-84A2-CFFED398AB26}"/>
    <cellStyle name="Normal 4 3 2 2 2 2 2 2 3 2 5" xfId="34829" xr:uid="{2498A5F7-2654-4E41-B386-1E884532B56F}"/>
    <cellStyle name="Normal 4 3 2 2 2 2 2 2 3 3" xfId="34830" xr:uid="{22A6162A-AD3D-4C46-90B5-BABB5202E804}"/>
    <cellStyle name="Normal 4 3 2 2 2 2 2 2 3 3 2" xfId="34831" xr:uid="{7CD34F1F-0633-45F3-A6E4-D5E8A8067425}"/>
    <cellStyle name="Normal 4 3 2 2 2 2 2 2 3 4" xfId="34832" xr:uid="{878691AA-0FE2-4310-BE0E-1833E9CF09B9}"/>
    <cellStyle name="Normal 4 3 2 2 2 2 2 2 3 5" xfId="34833" xr:uid="{92DC9627-2EDF-4A57-B5C4-8454F8116BF7}"/>
    <cellStyle name="Normal 4 3 2 2 2 2 2 2 4" xfId="34834" xr:uid="{03B0229B-5EAE-4C34-BE20-CE9EF6731A83}"/>
    <cellStyle name="Normal 4 3 2 2 2 2 2 2 5" xfId="34835" xr:uid="{A8BA4B62-CD62-40DC-86C4-96517E017976}"/>
    <cellStyle name="Normal 4 3 2 2 2 2 2 2 6" xfId="34836" xr:uid="{2C6B5498-5893-4A70-849F-578A7E0FB259}"/>
    <cellStyle name="Normal 4 3 2 2 2 2 2 2 6 2" xfId="34837" xr:uid="{9D00BC02-21C7-4A82-9CFF-382336CA0222}"/>
    <cellStyle name="Normal 4 3 2 2 2 2 2 2 7" xfId="34838" xr:uid="{7654CD9D-AEC8-4D56-B059-0F0EE62BD2E8}"/>
    <cellStyle name="Normal 4 3 2 2 2 2 2 2 8" xfId="34839" xr:uid="{2BB0CCD6-6F00-4351-A675-330334352589}"/>
    <cellStyle name="Normal 4 3 2 2 2 2 2 2 9" xfId="34840" xr:uid="{A64DA0B1-9C46-4373-B278-FCA35533FE04}"/>
    <cellStyle name="Normal 4 3 2 2 2 2 2 3" xfId="34841" xr:uid="{B4063E92-1E57-40AD-8D23-588FFCBC9EDB}"/>
    <cellStyle name="Normal 4 3 2 2 2 2 2 3 2" xfId="34842" xr:uid="{65F5BCDD-51F3-4180-85F3-B1BFBC4B383B}"/>
    <cellStyle name="Normal 4 3 2 2 2 2 2 3 3" xfId="34843" xr:uid="{2D8BEA18-8765-414E-BC27-75856C735ECA}"/>
    <cellStyle name="Normal 4 3 2 2 2 2 2 4" xfId="34844" xr:uid="{4759F212-3515-4F1F-BA02-3D9D65F06034}"/>
    <cellStyle name="Normal 4 3 2 2 2 2 2 4 2" xfId="34845" xr:uid="{BC4BDD1B-7F09-4CF1-A7A1-E32AAF476359}"/>
    <cellStyle name="Normal 4 3 2 2 2 2 2 4 3" xfId="34846" xr:uid="{A92C7026-887A-46E8-AF29-F7212418DFBE}"/>
    <cellStyle name="Normal 4 3 2 2 2 2 2 5" xfId="34847" xr:uid="{556C4A37-A50D-4B58-84C3-93AD5881170E}"/>
    <cellStyle name="Normal 4 3 2 2 2 2 2 5 2" xfId="34848" xr:uid="{B99304D8-635D-47AF-B9AD-22B4AD9E81B4}"/>
    <cellStyle name="Normal 4 3 2 2 2 2 2 5 3" xfId="34849" xr:uid="{5513CF47-42F5-45C8-9180-B9289BC2738A}"/>
    <cellStyle name="Normal 4 3 2 2 2 2 2 6" xfId="34850" xr:uid="{339A52A2-CEFF-44D4-AECE-E2BC914EE94C}"/>
    <cellStyle name="Normal 4 3 2 2 2 2 2 6 2" xfId="34851" xr:uid="{67643E23-D9A5-49F3-9C81-4E665887B02A}"/>
    <cellStyle name="Normal 4 3 2 2 2 2 2 6 3" xfId="34852" xr:uid="{A179C327-E22C-4FE8-86EE-734F4EC3D9F8}"/>
    <cellStyle name="Normal 4 3 2 2 2 2 2 7" xfId="34853" xr:uid="{CBD092AD-F670-40D5-97D9-DDA240B4A0BE}"/>
    <cellStyle name="Normal 4 3 2 2 2 2 2 7 2" xfId="34854" xr:uid="{FAA3C990-6EF4-46BA-A7A0-E692E8F6DDFB}"/>
    <cellStyle name="Normal 4 3 2 2 2 2 2 7 3" xfId="34855" xr:uid="{48EE5A94-82BD-416F-B01E-0B7CCB32BDCF}"/>
    <cellStyle name="Normal 4 3 2 2 2 2 2 8" xfId="34856" xr:uid="{8F5B14B1-B15E-4691-835D-74EC2CACFA36}"/>
    <cellStyle name="Normal 4 3 2 2 2 2 2 8 2" xfId="34857" xr:uid="{0B8C7FF5-CE94-4F83-A2E2-87C4C9E8BB33}"/>
    <cellStyle name="Normal 4 3 2 2 2 2 2 8 2 2" xfId="34858" xr:uid="{83AF7203-26B6-4272-AB2E-DBBCB905557E}"/>
    <cellStyle name="Normal 4 3 2 2 2 2 2 8 2 2 2" xfId="34859" xr:uid="{A5E41C7C-F0D4-4C03-94D3-7B68420D9DEE}"/>
    <cellStyle name="Normal 4 3 2 2 2 2 2 8 2 3" xfId="34860" xr:uid="{1E9BD15A-7504-4F7C-A560-7B348CFDC550}"/>
    <cellStyle name="Normal 4 3 2 2 2 2 2 8 2 4" xfId="34861" xr:uid="{5CBCD03E-B666-4B70-A0CC-93E500FE7B97}"/>
    <cellStyle name="Normal 4 3 2 2 2 2 2 8 2 5" xfId="34862" xr:uid="{0B2BA89E-7F63-4736-AF1A-16A8493DABA1}"/>
    <cellStyle name="Normal 4 3 2 2 2 2 2 8 3" xfId="34863" xr:uid="{972F6528-8217-40CB-9C3A-E70E1340FE7D}"/>
    <cellStyle name="Normal 4 3 2 2 2 2 2 8 3 2" xfId="34864" xr:uid="{46E18444-089F-4A5B-B9D5-B8FD4601C423}"/>
    <cellStyle name="Normal 4 3 2 2 2 2 2 8 4" xfId="34865" xr:uid="{5B63CDCB-567C-4151-8490-8CE9E87267CE}"/>
    <cellStyle name="Normal 4 3 2 2 2 2 2 8 5" xfId="34866" xr:uid="{21403815-022E-4FF8-8ED7-990252DA3E8D}"/>
    <cellStyle name="Normal 4 3 2 2 2 2 2 9" xfId="34867" xr:uid="{C518D53F-D37F-4093-BA64-65A789525233}"/>
    <cellStyle name="Normal 4 3 2 2 2 2 3" xfId="34868" xr:uid="{DEED6052-7925-4746-BE79-E63D87B8C77A}"/>
    <cellStyle name="Normal 4 3 2 2 2 2 3 2" xfId="34869" xr:uid="{6A3F644E-1DAE-4590-A2A3-5447ADF51567}"/>
    <cellStyle name="Normal 4 3 2 2 2 2 3 3" xfId="34870" xr:uid="{2FEF6294-075C-4305-84BB-582849A04882}"/>
    <cellStyle name="Normal 4 3 2 2 2 2 4" xfId="34871" xr:uid="{FAF74CA4-13A0-4303-A253-64504AFC094C}"/>
    <cellStyle name="Normal 4 3 2 2 2 2 4 2" xfId="34872" xr:uid="{8187F860-F4C3-45E0-8783-A15C45E1094F}"/>
    <cellStyle name="Normal 4 3 2 2 2 2 4 2 2" xfId="34873" xr:uid="{6AC9618A-499F-4769-A573-348C1CF4618F}"/>
    <cellStyle name="Normal 4 3 2 2 2 2 4 2 2 2" xfId="34874" xr:uid="{B770FA4A-17BD-4D78-A5A2-83F51DE308A5}"/>
    <cellStyle name="Normal 4 3 2 2 2 2 4 2 2 2 2" xfId="34875" xr:uid="{ECA1F46C-4B59-4019-BC5D-9AC6B4120754}"/>
    <cellStyle name="Normal 4 3 2 2 2 2 4 2 2 2 2 2" xfId="34876" xr:uid="{1F84C27C-6001-4512-B1DB-947132E80271}"/>
    <cellStyle name="Normal 4 3 2 2 2 2 4 2 2 2 3" xfId="34877" xr:uid="{E86FAB5F-7819-464F-8FA8-BFA429386908}"/>
    <cellStyle name="Normal 4 3 2 2 2 2 4 2 2 2 4" xfId="34878" xr:uid="{249474F6-CEFC-42A3-AA44-E0881815999E}"/>
    <cellStyle name="Normal 4 3 2 2 2 2 4 2 2 2 5" xfId="34879" xr:uid="{23A9A6CC-FBA2-4A07-BCDE-C63EDE25D867}"/>
    <cellStyle name="Normal 4 3 2 2 2 2 4 2 2 3" xfId="34880" xr:uid="{2EE4A0A8-0DD0-4BDC-AF0F-CB5AF6F6D145}"/>
    <cellStyle name="Normal 4 3 2 2 2 2 4 2 2 3 2" xfId="34881" xr:uid="{7C97AB34-3C7A-40FA-AB67-CE64D5717F44}"/>
    <cellStyle name="Normal 4 3 2 2 2 2 4 2 2 4" xfId="34882" xr:uid="{AC35C8BE-D8CF-406F-BBED-57B962A7A46A}"/>
    <cellStyle name="Normal 4 3 2 2 2 2 4 2 2 5" xfId="34883" xr:uid="{2CF05E0F-D5D5-4ED8-8964-9550E0660F7B}"/>
    <cellStyle name="Normal 4 3 2 2 2 2 4 2 3" xfId="34884" xr:uid="{3423452D-EA24-4CA3-8815-7B03F3E1EA1A}"/>
    <cellStyle name="Normal 4 3 2 2 2 2 4 2 4" xfId="34885" xr:uid="{531586A7-AE4A-4904-91C4-BAA5A0E351CB}"/>
    <cellStyle name="Normal 4 3 2 2 2 2 4 2 5" xfId="34886" xr:uid="{8FD57723-3E49-46F5-8725-AC67C05E2C4A}"/>
    <cellStyle name="Normal 4 3 2 2 2 2 4 2 6" xfId="34887" xr:uid="{F261EDB8-0940-4C40-9AF3-763B7CF9319B}"/>
    <cellStyle name="Normal 4 3 2 2 2 2 4 2 6 2" xfId="34888" xr:uid="{90C6919D-7A0F-4B03-9339-25C89FAC172F}"/>
    <cellStyle name="Normal 4 3 2 2 2 2 4 2 7" xfId="34889" xr:uid="{9F9DC58E-691D-4867-826A-BD5430B786D1}"/>
    <cellStyle name="Normal 4 3 2 2 2 2 4 2 8" xfId="34890" xr:uid="{DEAD8FF5-2AE3-470F-8875-86E7293E8C7E}"/>
    <cellStyle name="Normal 4 3 2 2 2 2 4 2 9" xfId="34891" xr:uid="{195669B8-031F-468C-8D9D-26A17DCA9627}"/>
    <cellStyle name="Normal 4 3 2 2 2 2 4 3" xfId="34892" xr:uid="{44568D8E-BDE3-4E77-BA87-A3E38007B890}"/>
    <cellStyle name="Normal 4 3 2 2 2 2 4 3 2" xfId="34893" xr:uid="{CA9D415E-46F5-4CAA-AC16-B09D2E558FD3}"/>
    <cellStyle name="Normal 4 3 2 2 2 2 4 3 2 2" xfId="34894" xr:uid="{6BF3C0D2-8462-4756-A72B-CD94A6DEDFEF}"/>
    <cellStyle name="Normal 4 3 2 2 2 2 4 3 2 2 2" xfId="34895" xr:uid="{E2FEC4A0-51C9-4BBE-A99E-F8D197EBF79B}"/>
    <cellStyle name="Normal 4 3 2 2 2 2 4 3 2 3" xfId="34896" xr:uid="{7CF030B0-056A-4A21-843E-5BBA54E04CB5}"/>
    <cellStyle name="Normal 4 3 2 2 2 2 4 3 2 4" xfId="34897" xr:uid="{DAFBBDCE-314C-4BE2-A2FD-B338690C9B6F}"/>
    <cellStyle name="Normal 4 3 2 2 2 2 4 3 2 5" xfId="34898" xr:uid="{E28C910A-279D-41E5-B312-E2E263698109}"/>
    <cellStyle name="Normal 4 3 2 2 2 2 4 3 3" xfId="34899" xr:uid="{AAA9195B-5A5C-443C-ACFD-ADBD3E021FDB}"/>
    <cellStyle name="Normal 4 3 2 2 2 2 4 3 3 2" xfId="34900" xr:uid="{053907F3-2E1C-4FC4-9DF3-FBC7D9F3ED58}"/>
    <cellStyle name="Normal 4 3 2 2 2 2 4 3 4" xfId="34901" xr:uid="{198CAA25-7F5F-4574-8545-8DD21DE8005A}"/>
    <cellStyle name="Normal 4 3 2 2 2 2 4 3 5" xfId="34902" xr:uid="{F8512E46-2431-4FE7-8593-B9BBF55B9D7B}"/>
    <cellStyle name="Normal 4 3 2 2 2 2 4 4" xfId="34903" xr:uid="{C8E7019A-2BAA-46B0-887B-93C127D27E20}"/>
    <cellStyle name="Normal 4 3 2 2 2 2 4 5" xfId="34904" xr:uid="{ABA6A374-FDEF-4CEB-89BB-44D677EE1BBB}"/>
    <cellStyle name="Normal 4 3 2 2 2 2 4 6" xfId="34905" xr:uid="{FD560CA4-049D-4AAC-9FCE-1D42164E9405}"/>
    <cellStyle name="Normal 4 3 2 2 2 2 4 6 2" xfId="34906" xr:uid="{81DE79E1-C9F2-42BC-B7D4-FE807DE8959C}"/>
    <cellStyle name="Normal 4 3 2 2 2 2 4 7" xfId="34907" xr:uid="{FF733361-EED4-4A51-8A3D-6DC89E111BFC}"/>
    <cellStyle name="Normal 4 3 2 2 2 2 4 8" xfId="34908" xr:uid="{44381809-1F0C-42CB-AD0A-19BD4D2657FF}"/>
    <cellStyle name="Normal 4 3 2 2 2 2 4 9" xfId="34909" xr:uid="{F2AB5590-38FC-4FC3-B6F9-21A2B6E1E407}"/>
    <cellStyle name="Normal 4 3 2 2 2 2 5" xfId="34910" xr:uid="{58C4F511-5217-47D1-B919-4919E54F1CA6}"/>
    <cellStyle name="Normal 4 3 2 2 2 2 6" xfId="34911" xr:uid="{63838772-78ED-47C0-AB05-E359263E299F}"/>
    <cellStyle name="Normal 4 3 2 2 2 2 7" xfId="34912" xr:uid="{D375AF08-6B71-4EE1-8871-D1EA7F8385C7}"/>
    <cellStyle name="Normal 4 3 2 2 2 2 8" xfId="34913" xr:uid="{C20B664B-4BEB-4F87-A07E-01201A06014B}"/>
    <cellStyle name="Normal 4 3 2 2 2 2 9" xfId="34914" xr:uid="{A9BE167C-5C47-472C-983A-8A2DA13CB627}"/>
    <cellStyle name="Normal 4 3 2 2 2 2 9 2" xfId="34915" xr:uid="{E43833A3-6401-4CCE-A9C7-C97AE0BF44A8}"/>
    <cellStyle name="Normal 4 3 2 2 2 2 9 2 2" xfId="34916" xr:uid="{62B1AA90-9C5D-40A2-B4E9-AE5319A8363B}"/>
    <cellStyle name="Normal 4 3 2 2 2 2 9 2 2 2" xfId="34917" xr:uid="{53433777-D46A-494E-8F17-4BBEFE52A676}"/>
    <cellStyle name="Normal 4 3 2 2 2 2 9 2 3" xfId="34918" xr:uid="{24A89C34-E61C-4C81-B844-C07D1EE5E1D1}"/>
    <cellStyle name="Normal 4 3 2 2 2 2 9 2 4" xfId="34919" xr:uid="{7321D54B-7DFE-46D1-A310-0C4C1B0839FC}"/>
    <cellStyle name="Normal 4 3 2 2 2 2 9 2 5" xfId="34920" xr:uid="{B8156B7D-49D6-4A8D-B525-1373F8B62CD2}"/>
    <cellStyle name="Normal 4 3 2 2 2 2 9 3" xfId="34921" xr:uid="{40178301-9F4E-47B2-B4A1-48CC011AD4EB}"/>
    <cellStyle name="Normal 4 3 2 2 2 2 9 3 2" xfId="34922" xr:uid="{1E3A9E29-D97F-4EE4-8EBF-F29541C176E0}"/>
    <cellStyle name="Normal 4 3 2 2 2 2 9 4" xfId="34923" xr:uid="{4B356F70-FA12-44C2-92D4-2D96C02527AF}"/>
    <cellStyle name="Normal 4 3 2 2 2 2 9 5" xfId="34924" xr:uid="{4A5D9125-E14F-4683-8FA9-08EEE653DD99}"/>
    <cellStyle name="Normal 4 3 2 2 2 3" xfId="34925" xr:uid="{8157D14A-1FAA-4FDB-AB3E-C4925945EB1D}"/>
    <cellStyle name="Normal 4 3 2 2 2 3 10" xfId="34926" xr:uid="{F49DD507-9D80-4B00-921F-B300E4D2C43D}"/>
    <cellStyle name="Normal 4 3 2 2 2 3 11" xfId="34927" xr:uid="{6DE43D9E-C677-46CA-8318-2E5CD299F23B}"/>
    <cellStyle name="Normal 4 3 2 2 2 3 12" xfId="34928" xr:uid="{70BDD021-BB50-4E39-89B7-C76D426B5F72}"/>
    <cellStyle name="Normal 4 3 2 2 2 3 12 2" xfId="34929" xr:uid="{B1C58901-0CE3-4E89-AA08-59D038C26E08}"/>
    <cellStyle name="Normal 4 3 2 2 2 3 13" xfId="34930" xr:uid="{E0763232-FA9F-4409-9BBF-5AA3483DB9B9}"/>
    <cellStyle name="Normal 4 3 2 2 2 3 14" xfId="34931" xr:uid="{F288DBEF-CF2F-483B-9A1D-FB15F94C7AA3}"/>
    <cellStyle name="Normal 4 3 2 2 2 3 15" xfId="34932" xr:uid="{1FA76F8C-F48C-4203-84F8-55953EDA1336}"/>
    <cellStyle name="Normal 4 3 2 2 2 3 2" xfId="34933" xr:uid="{C225A030-2135-4488-82BD-AA62D67EF7C1}"/>
    <cellStyle name="Normal 4 3 2 2 2 3 2 2" xfId="34934" xr:uid="{36F1D6FB-2C53-42CF-920D-5EB27DC6FC63}"/>
    <cellStyle name="Normal 4 3 2 2 2 3 2 2 2" xfId="34935" xr:uid="{DB0DCB48-CE32-4AB9-A651-64B7083358C0}"/>
    <cellStyle name="Normal 4 3 2 2 2 3 2 2 2 2" xfId="34936" xr:uid="{EA3713E5-2ECA-48A4-866B-47D3471A5B17}"/>
    <cellStyle name="Normal 4 3 2 2 2 3 2 2 2 2 2" xfId="34937" xr:uid="{A02B868E-EBF6-4A8B-907F-7F4CB43FD486}"/>
    <cellStyle name="Normal 4 3 2 2 2 3 2 2 2 2 2 2" xfId="34938" xr:uid="{41D899DB-315E-474F-A33F-CAF8185C02FC}"/>
    <cellStyle name="Normal 4 3 2 2 2 3 2 2 2 2 3" xfId="34939" xr:uid="{B22B8D39-3F7A-428F-B182-B587D51E9007}"/>
    <cellStyle name="Normal 4 3 2 2 2 3 2 2 2 2 4" xfId="34940" xr:uid="{6BEB59E2-E160-48D4-BAB2-1517F1F9C50F}"/>
    <cellStyle name="Normal 4 3 2 2 2 3 2 2 2 2 5" xfId="34941" xr:uid="{C42B7014-0690-4DEE-8DA0-E3E9A4A1690B}"/>
    <cellStyle name="Normal 4 3 2 2 2 3 2 2 2 3" xfId="34942" xr:uid="{FA0FFD2A-81E9-4F0C-BEDA-D63C73B3195B}"/>
    <cellStyle name="Normal 4 3 2 2 2 3 2 2 2 3 2" xfId="34943" xr:uid="{0427CDAE-8F92-4193-97B7-CC597592E8A8}"/>
    <cellStyle name="Normal 4 3 2 2 2 3 2 2 2 4" xfId="34944" xr:uid="{E0D7532D-E46A-4385-BCBA-1093E91374F6}"/>
    <cellStyle name="Normal 4 3 2 2 2 3 2 2 2 5" xfId="34945" xr:uid="{E1F0553D-AA31-4E23-918E-3E58D110B4B2}"/>
    <cellStyle name="Normal 4 3 2 2 2 3 2 2 3" xfId="34946" xr:uid="{A29648CC-ADF8-45B2-992F-85715CFA3571}"/>
    <cellStyle name="Normal 4 3 2 2 2 3 2 2 4" xfId="34947" xr:uid="{88176217-1ABB-4B8D-A09A-5D1F195C1E88}"/>
    <cellStyle name="Normal 4 3 2 2 2 3 2 2 5" xfId="34948" xr:uid="{FF5E55FA-3DB3-4C30-ADAB-B59784915A19}"/>
    <cellStyle name="Normal 4 3 2 2 2 3 2 2 6" xfId="34949" xr:uid="{1C9F9377-5932-4EC8-B8CB-D9945D0779F1}"/>
    <cellStyle name="Normal 4 3 2 2 2 3 2 2 6 2" xfId="34950" xr:uid="{E487904A-2F18-4B46-B97A-8B9E11DB4A96}"/>
    <cellStyle name="Normal 4 3 2 2 2 3 2 2 7" xfId="34951" xr:uid="{7C804C45-1A13-4408-8817-592272739870}"/>
    <cellStyle name="Normal 4 3 2 2 2 3 2 2 8" xfId="34952" xr:uid="{D9B26061-F1EC-4E4E-A59D-D57B30D69EC7}"/>
    <cellStyle name="Normal 4 3 2 2 2 3 2 2 9" xfId="34953" xr:uid="{E014AE7F-194D-4E5A-B659-0032CC637FA9}"/>
    <cellStyle name="Normal 4 3 2 2 2 3 2 3" xfId="34954" xr:uid="{5D7AC8E6-CAC9-4E4F-B5E2-AAE6D1ED9625}"/>
    <cellStyle name="Normal 4 3 2 2 2 3 2 3 2" xfId="34955" xr:uid="{69B7FF76-3193-40B6-A0F2-A2A9378E9036}"/>
    <cellStyle name="Normal 4 3 2 2 2 3 2 3 2 2" xfId="34956" xr:uid="{C4101F67-DA4B-41F2-B5B7-AD47F83DDB8C}"/>
    <cellStyle name="Normal 4 3 2 2 2 3 2 3 2 2 2" xfId="34957" xr:uid="{B4297AC6-B3A1-401A-AF2E-C095CAEA0467}"/>
    <cellStyle name="Normal 4 3 2 2 2 3 2 3 2 3" xfId="34958" xr:uid="{F548BB8C-C323-4075-88E8-5E0F5F386C4D}"/>
    <cellStyle name="Normal 4 3 2 2 2 3 2 3 2 4" xfId="34959" xr:uid="{FC6824C5-E956-44D8-A742-D9AD2A09FF3B}"/>
    <cellStyle name="Normal 4 3 2 2 2 3 2 3 2 5" xfId="34960" xr:uid="{C021C11D-B5AD-4BA5-9E5F-4F5781DBA068}"/>
    <cellStyle name="Normal 4 3 2 2 2 3 2 3 3" xfId="34961" xr:uid="{A3AB0FD3-3667-4321-9D96-3D0860C60749}"/>
    <cellStyle name="Normal 4 3 2 2 2 3 2 3 3 2" xfId="34962" xr:uid="{50302842-0066-479A-9D45-6EDBF7B15188}"/>
    <cellStyle name="Normal 4 3 2 2 2 3 2 3 4" xfId="34963" xr:uid="{180BEEDC-FBDE-4A1C-BB1F-A550F1220BAA}"/>
    <cellStyle name="Normal 4 3 2 2 2 3 2 3 5" xfId="34964" xr:uid="{6962D842-6A85-444E-981F-7F94F49143DD}"/>
    <cellStyle name="Normal 4 3 2 2 2 3 2 4" xfId="34965" xr:uid="{F1487DA0-0631-45B3-92F3-D93E9F882618}"/>
    <cellStyle name="Normal 4 3 2 2 2 3 2 5" xfId="34966" xr:uid="{1C430A19-A2D1-4C02-8214-FBACCF624E82}"/>
    <cellStyle name="Normal 4 3 2 2 2 3 2 6" xfId="34967" xr:uid="{E78C8497-5C2A-480B-8030-A4B3947730F7}"/>
    <cellStyle name="Normal 4 3 2 2 2 3 2 6 2" xfId="34968" xr:uid="{988C39CB-E012-4C65-AD14-975C4CE53BA6}"/>
    <cellStyle name="Normal 4 3 2 2 2 3 2 7" xfId="34969" xr:uid="{6408B974-FF44-4ABD-9AC1-404367830404}"/>
    <cellStyle name="Normal 4 3 2 2 2 3 2 8" xfId="34970" xr:uid="{40E25A80-4946-4ADC-941A-D94D1C1E2004}"/>
    <cellStyle name="Normal 4 3 2 2 2 3 2 9" xfId="34971" xr:uid="{27BB996C-D3C9-4639-8E18-F3338F16615E}"/>
    <cellStyle name="Normal 4 3 2 2 2 3 3" xfId="34972" xr:uid="{AF2A4479-9DFA-4F0C-B17F-A00C5DE01671}"/>
    <cellStyle name="Normal 4 3 2 2 2 3 4" xfId="34973" xr:uid="{2280F6B8-6A26-4FDE-9E5A-1F56EE1484A0}"/>
    <cellStyle name="Normal 4 3 2 2 2 3 5" xfId="34974" xr:uid="{08C147E3-3777-4755-A41F-04A89BFFDA35}"/>
    <cellStyle name="Normal 4 3 2 2 2 3 6" xfId="34975" xr:uid="{F0E69A6D-7AC3-404D-80ED-BBF136B28A35}"/>
    <cellStyle name="Normal 4 3 2 2 2 3 7" xfId="34976" xr:uid="{3FCC935A-9CF8-4DDC-B8A6-D9FA96ED5D46}"/>
    <cellStyle name="Normal 4 3 2 2 2 3 8" xfId="34977" xr:uid="{77F7F939-3289-46A1-B041-5221BC27EAF3}"/>
    <cellStyle name="Normal 4 3 2 2 2 3 8 2" xfId="34978" xr:uid="{639B1148-516B-4CA4-BAA1-5FC0C6F903FD}"/>
    <cellStyle name="Normal 4 3 2 2 2 3 8 2 2" xfId="34979" xr:uid="{9567A81E-2587-4675-A1FE-C7CE892D245C}"/>
    <cellStyle name="Normal 4 3 2 2 2 3 8 2 2 2" xfId="34980" xr:uid="{63589556-CF08-43D5-B81F-0A9D180412F7}"/>
    <cellStyle name="Normal 4 3 2 2 2 3 8 2 3" xfId="34981" xr:uid="{6E919686-607B-4552-9A19-6AA9B34787F8}"/>
    <cellStyle name="Normal 4 3 2 2 2 3 8 2 4" xfId="34982" xr:uid="{E1B38CBE-B55D-47A7-AE3D-D36FEB89C3CA}"/>
    <cellStyle name="Normal 4 3 2 2 2 3 8 2 5" xfId="34983" xr:uid="{79EE8A64-243F-42AA-BA74-A2306AE31FE2}"/>
    <cellStyle name="Normal 4 3 2 2 2 3 8 3" xfId="34984" xr:uid="{91C37774-6173-4494-958F-5B409907ACBD}"/>
    <cellStyle name="Normal 4 3 2 2 2 3 8 3 2" xfId="34985" xr:uid="{523112C8-DDD3-4DB0-8CA8-EB09EDAC9430}"/>
    <cellStyle name="Normal 4 3 2 2 2 3 8 4" xfId="34986" xr:uid="{192D5293-AA68-4D5C-9DA4-15D9E0B0FEC1}"/>
    <cellStyle name="Normal 4 3 2 2 2 3 8 5" xfId="34987" xr:uid="{B7C8E382-E286-4612-8202-9A0DA225B1EC}"/>
    <cellStyle name="Normal 4 3 2 2 2 3 9" xfId="34988" xr:uid="{1CB0E25D-2E83-4EBD-A62D-3B8A92836C9B}"/>
    <cellStyle name="Normal 4 3 2 2 2 4" xfId="34989" xr:uid="{EA8A1374-7196-44E2-9ACF-CCE6231DE4B3}"/>
    <cellStyle name="Normal 4 3 2 2 2 4 2" xfId="34990" xr:uid="{C4255404-AC30-4CCE-83C8-3D1BE78096F5}"/>
    <cellStyle name="Normal 4 3 2 2 2 4 2 2" xfId="34991" xr:uid="{E9CCD5FE-0AD8-47A3-B069-C1053F7FDA3E}"/>
    <cellStyle name="Normal 4 3 2 2 2 4 2 2 2" xfId="34992" xr:uid="{7756D465-A4E8-4424-9595-DCDD7E330998}"/>
    <cellStyle name="Normal 4 3 2 2 2 4 2 2 2 2" xfId="34993" xr:uid="{0C3D5E07-ABCA-4080-AECE-204E096E77D9}"/>
    <cellStyle name="Normal 4 3 2 2 2 4 2 2 2 2 2" xfId="34994" xr:uid="{324CAFF5-52BA-4867-9A22-95FB393C1144}"/>
    <cellStyle name="Normal 4 3 2 2 2 4 2 2 2 3" xfId="34995" xr:uid="{7BA998A9-9570-4993-8B15-410731B8469D}"/>
    <cellStyle name="Normal 4 3 2 2 2 4 2 2 2 4" xfId="34996" xr:uid="{8A0AE227-2A65-471C-B123-83BFB3B7CAF4}"/>
    <cellStyle name="Normal 4 3 2 2 2 4 2 2 2 5" xfId="34997" xr:uid="{52C1A7EE-6586-4465-BACC-287A3E620591}"/>
    <cellStyle name="Normal 4 3 2 2 2 4 2 2 3" xfId="34998" xr:uid="{F3EF8C0B-12FE-4A0F-AEBB-2D7F286DD57F}"/>
    <cellStyle name="Normal 4 3 2 2 2 4 2 2 3 2" xfId="34999" xr:uid="{A194C997-F4C8-40F4-860C-D283570953D7}"/>
    <cellStyle name="Normal 4 3 2 2 2 4 2 2 4" xfId="35000" xr:uid="{C10A4450-3F0B-4AD2-B513-CA6E617AB520}"/>
    <cellStyle name="Normal 4 3 2 2 2 4 2 2 5" xfId="35001" xr:uid="{58B14D9E-0600-42AB-863A-07888192DB17}"/>
    <cellStyle name="Normal 4 3 2 2 2 4 2 3" xfId="35002" xr:uid="{9E9115BC-E403-4351-9D45-69DC4EC66A7A}"/>
    <cellStyle name="Normal 4 3 2 2 2 4 2 4" xfId="35003" xr:uid="{075BE8D1-DA4A-430E-92EF-DE1887C00731}"/>
    <cellStyle name="Normal 4 3 2 2 2 4 2 5" xfId="35004" xr:uid="{DE6A415E-B9A5-4F70-9050-40003F71B0E6}"/>
    <cellStyle name="Normal 4 3 2 2 2 4 2 6" xfId="35005" xr:uid="{8F97B95D-1B0C-4460-8D34-7173FF108E1E}"/>
    <cellStyle name="Normal 4 3 2 2 2 4 2 6 2" xfId="35006" xr:uid="{B0D2038C-4180-4E14-A61F-C8A03C636410}"/>
    <cellStyle name="Normal 4 3 2 2 2 4 2 7" xfId="35007" xr:uid="{1AF96707-2C84-41E4-B352-EF3B3B1C5916}"/>
    <cellStyle name="Normal 4 3 2 2 2 4 2 8" xfId="35008" xr:uid="{AC047A8E-EDCF-4130-91F9-EF2437C1A90F}"/>
    <cellStyle name="Normal 4 3 2 2 2 4 2 9" xfId="35009" xr:uid="{E71917E4-5FA0-49BC-A42C-CBC1AEB4DE87}"/>
    <cellStyle name="Normal 4 3 2 2 2 4 3" xfId="35010" xr:uid="{E5CB8D8E-651A-4A59-B7B8-E7E7668277C3}"/>
    <cellStyle name="Normal 4 3 2 2 2 4 3 2" xfId="35011" xr:uid="{F6F155B0-2B0C-4F36-A7B2-5A09E5D2CA49}"/>
    <cellStyle name="Normal 4 3 2 2 2 4 3 2 2" xfId="35012" xr:uid="{D00221B2-EE6A-468C-AD1C-805FAAEC0377}"/>
    <cellStyle name="Normal 4 3 2 2 2 4 3 2 2 2" xfId="35013" xr:uid="{35A80BFC-F624-4C98-AF08-742146AE91D2}"/>
    <cellStyle name="Normal 4 3 2 2 2 4 3 2 3" xfId="35014" xr:uid="{AA9E6740-E0F2-4826-B29D-589CA3FF0B64}"/>
    <cellStyle name="Normal 4 3 2 2 2 4 3 2 4" xfId="35015" xr:uid="{D8A0A7E1-BB11-41F4-A601-9BD6FDEAEF28}"/>
    <cellStyle name="Normal 4 3 2 2 2 4 3 2 5" xfId="35016" xr:uid="{56B23D82-016E-4165-AA57-3EFEF48C1559}"/>
    <cellStyle name="Normal 4 3 2 2 2 4 3 3" xfId="35017" xr:uid="{DEE487EA-7442-471E-88C0-583F71AD4A63}"/>
    <cellStyle name="Normal 4 3 2 2 2 4 3 3 2" xfId="35018" xr:uid="{696CD9FD-D46E-4EC5-A28A-73AE90F488E8}"/>
    <cellStyle name="Normal 4 3 2 2 2 4 3 4" xfId="35019" xr:uid="{CA852A6E-5734-44C0-AB8C-43C7239730FC}"/>
    <cellStyle name="Normal 4 3 2 2 2 4 3 5" xfId="35020" xr:uid="{561C9D4C-C4A0-4700-A985-AB8629708CEC}"/>
    <cellStyle name="Normal 4 3 2 2 2 4 4" xfId="35021" xr:uid="{C11395E0-D8BF-4452-A93B-0BE752EAC3A1}"/>
    <cellStyle name="Normal 4 3 2 2 2 4 5" xfId="35022" xr:uid="{266D209A-5206-4A23-8C44-2860D166E8DE}"/>
    <cellStyle name="Normal 4 3 2 2 2 4 6" xfId="35023" xr:uid="{9B4862B4-F498-4FB3-89BA-83C9C36E4304}"/>
    <cellStyle name="Normal 4 3 2 2 2 4 6 2" xfId="35024" xr:uid="{81E104E6-EDE2-4A3B-85F6-833825892915}"/>
    <cellStyle name="Normal 4 3 2 2 2 4 7" xfId="35025" xr:uid="{C9AD8945-2F2E-49FA-8E4C-878C6E3E6BD4}"/>
    <cellStyle name="Normal 4 3 2 2 2 4 8" xfId="35026" xr:uid="{DE560FA9-F87F-42A8-978B-CC13417E21D9}"/>
    <cellStyle name="Normal 4 3 2 2 2 4 9" xfId="35027" xr:uid="{F928FBC2-9A5B-4BA2-BD8A-C2C49825FA21}"/>
    <cellStyle name="Normal 4 3 2 2 2 5" xfId="35028" xr:uid="{9FEF6BC6-999B-42C5-AF05-DA42D81079DB}"/>
    <cellStyle name="Normal 4 3 2 2 2 5 2" xfId="35029" xr:uid="{D68157D2-E493-40AB-A2F1-EB1D8EDA1580}"/>
    <cellStyle name="Normal 4 3 2 2 2 5 3" xfId="35030" xr:uid="{0F160A85-1572-4343-B728-4FC0D3F71127}"/>
    <cellStyle name="Normal 4 3 2 2 2 6" xfId="35031" xr:uid="{421339D7-36C3-4551-8844-561296ACED5A}"/>
    <cellStyle name="Normal 4 3 2 2 2 6 2" xfId="35032" xr:uid="{C6F0B514-1F06-453A-B397-8A20656A91B7}"/>
    <cellStyle name="Normal 4 3 2 2 2 6 3" xfId="35033" xr:uid="{534D2AB6-AC71-4039-8AC0-6C046361C4DF}"/>
    <cellStyle name="Normal 4 3 2 2 2 7" xfId="35034" xr:uid="{28A0DD8E-0B0B-4437-97C7-4045465B7395}"/>
    <cellStyle name="Normal 4 3 2 2 2 7 2" xfId="35035" xr:uid="{E3477A24-EC8B-4FC9-B7BB-1B31A29B5E96}"/>
    <cellStyle name="Normal 4 3 2 2 2 7 3" xfId="35036" xr:uid="{132E6DB0-983A-414D-B6FD-F87AB2970425}"/>
    <cellStyle name="Normal 4 3 2 2 2 8" xfId="35037" xr:uid="{E0176D99-3F64-4AAF-BCD5-352366E4ACDB}"/>
    <cellStyle name="Normal 4 3 2 2 2 8 2" xfId="35038" xr:uid="{CCBFE7CE-E23A-4883-B261-9DB1BBA9EC0E}"/>
    <cellStyle name="Normal 4 3 2 2 2 8 3" xfId="35039" xr:uid="{B6C2F24E-E7ED-4B14-A74C-CE6C85868D85}"/>
    <cellStyle name="Normal 4 3 2 2 2 9" xfId="35040" xr:uid="{8BEFB461-0DAC-40CA-9246-1C41DFC7C5F0}"/>
    <cellStyle name="Normal 4 3 2 2 2 9 2" xfId="35041" xr:uid="{D8C73B91-6D61-48D1-8964-CD70A76356B1}"/>
    <cellStyle name="Normal 4 3 2 2 2 9 2 2" xfId="35042" xr:uid="{DB5F16A7-CC17-4EF1-8492-A488FEFCE8CD}"/>
    <cellStyle name="Normal 4 3 2 2 2 9 2 2 2" xfId="35043" xr:uid="{8F042D88-5C69-4B5E-92FD-DE537688D26A}"/>
    <cellStyle name="Normal 4 3 2 2 2 9 2 3" xfId="35044" xr:uid="{7296D152-7AEB-43EC-9F16-3381BC19B12A}"/>
    <cellStyle name="Normal 4 3 2 2 2 9 2 4" xfId="35045" xr:uid="{4FA46CA6-71CC-4A9E-8B4F-777BE05EE67E}"/>
    <cellStyle name="Normal 4 3 2 2 2 9 2 5" xfId="35046" xr:uid="{C55118C9-DBC5-4BAB-8823-89040AAC449E}"/>
    <cellStyle name="Normal 4 3 2 2 2 9 3" xfId="35047" xr:uid="{E2CB68CE-81FC-4CBC-9D3A-26B1BD85B4E0}"/>
    <cellStyle name="Normal 4 3 2 2 2 9 3 2" xfId="35048" xr:uid="{A0F591E0-7201-420B-AF81-8008993FEE02}"/>
    <cellStyle name="Normal 4 3 2 2 2 9 4" xfId="35049" xr:uid="{52F521F4-FA2F-4954-8030-D4F93F37FB6E}"/>
    <cellStyle name="Normal 4 3 2 2 2 9 5" xfId="35050" xr:uid="{CCFD2570-05F3-4B99-8F6B-CDAD5BBD6A6C}"/>
    <cellStyle name="Normal 4 3 2 2 3" xfId="35051" xr:uid="{D279B50B-97AA-4D6D-AC7E-14BAE6F86649}"/>
    <cellStyle name="Normal 4 3 2 2 3 2" xfId="35052" xr:uid="{D9D9D885-D3EC-4E96-BE24-136A8CC2C8CA}"/>
    <cellStyle name="Normal 4 3 2 2 3 3" xfId="35053" xr:uid="{F2675E06-B0DE-49E4-AF6D-7241DD035806}"/>
    <cellStyle name="Normal 4 3 2 2 4" xfId="35054" xr:uid="{7C44DE37-C4DF-4EB6-AEA2-9B542ECFD5C6}"/>
    <cellStyle name="Normal 4 3 2 2 4 10" xfId="35055" xr:uid="{8607D713-8FDB-409F-B640-B5281055275D}"/>
    <cellStyle name="Normal 4 3 2 2 4 11" xfId="35056" xr:uid="{DD4A0D52-C237-4CB5-8CC2-15F157E32C90}"/>
    <cellStyle name="Normal 4 3 2 2 4 12" xfId="35057" xr:uid="{157EF109-BA7E-4148-877F-F9920FC78816}"/>
    <cellStyle name="Normal 4 3 2 2 4 12 2" xfId="35058" xr:uid="{2EE423DE-7FF8-421F-9607-285FDD7572CF}"/>
    <cellStyle name="Normal 4 3 2 2 4 13" xfId="35059" xr:uid="{7C272F9B-99F5-4225-B9CD-BD0514945D67}"/>
    <cellStyle name="Normal 4 3 2 2 4 14" xfId="35060" xr:uid="{AF897481-C0D5-45D8-AA5A-1A3EB9DF28D1}"/>
    <cellStyle name="Normal 4 3 2 2 4 15" xfId="35061" xr:uid="{91B838CF-315F-4A8A-A814-32DE69F1E736}"/>
    <cellStyle name="Normal 4 3 2 2 4 2" xfId="35062" xr:uid="{E14D2877-2B66-411B-A66F-1BFEFE597D98}"/>
    <cellStyle name="Normal 4 3 2 2 4 2 2" xfId="35063" xr:uid="{23D9DAA5-D8BF-4EDF-930A-DFDA44F05615}"/>
    <cellStyle name="Normal 4 3 2 2 4 2 2 2" xfId="35064" xr:uid="{9018E9AE-F6DC-4C94-A784-FE44DC6FB0B3}"/>
    <cellStyle name="Normal 4 3 2 2 4 2 2 2 2" xfId="35065" xr:uid="{3D4B71D7-FF33-452A-B028-9CAFD1FCF6B7}"/>
    <cellStyle name="Normal 4 3 2 2 4 2 2 2 2 2" xfId="35066" xr:uid="{E54E8B44-12EC-4460-B117-D25E66560C0C}"/>
    <cellStyle name="Normal 4 3 2 2 4 2 2 2 2 2 2" xfId="35067" xr:uid="{B55CE7D9-21D1-4D29-A704-5893797CBE11}"/>
    <cellStyle name="Normal 4 3 2 2 4 2 2 2 2 3" xfId="35068" xr:uid="{F76C17E1-4926-44CA-8656-7892EA79D973}"/>
    <cellStyle name="Normal 4 3 2 2 4 2 2 2 2 4" xfId="35069" xr:uid="{E66BE0A1-6718-4330-8627-A6943B21901F}"/>
    <cellStyle name="Normal 4 3 2 2 4 2 2 2 2 5" xfId="35070" xr:uid="{466DDFAE-62DB-4084-864E-E3FE6F23EF31}"/>
    <cellStyle name="Normal 4 3 2 2 4 2 2 2 3" xfId="35071" xr:uid="{2335F686-4775-4904-A0E8-7208F68FA9EC}"/>
    <cellStyle name="Normal 4 3 2 2 4 2 2 2 3 2" xfId="35072" xr:uid="{203F4D37-1376-4623-995C-57374C9C2E58}"/>
    <cellStyle name="Normal 4 3 2 2 4 2 2 2 4" xfId="35073" xr:uid="{D2BBCB7D-0C68-4CED-999F-192DD1537512}"/>
    <cellStyle name="Normal 4 3 2 2 4 2 2 2 5" xfId="35074" xr:uid="{B411B541-4519-44D5-906A-A4421C987158}"/>
    <cellStyle name="Normal 4 3 2 2 4 2 2 3" xfId="35075" xr:uid="{73FD8C2A-BD70-4FD5-B180-DB6592BF03B0}"/>
    <cellStyle name="Normal 4 3 2 2 4 2 2 4" xfId="35076" xr:uid="{4AE47CD1-C1A0-4E9D-959A-B2F9B9AD0EA4}"/>
    <cellStyle name="Normal 4 3 2 2 4 2 2 5" xfId="35077" xr:uid="{D0F1A5EB-22ED-41D9-BDD5-895C5D0B1796}"/>
    <cellStyle name="Normal 4 3 2 2 4 2 2 6" xfId="35078" xr:uid="{F2C55C59-7DEA-46A2-B0FE-840D96479098}"/>
    <cellStyle name="Normal 4 3 2 2 4 2 2 6 2" xfId="35079" xr:uid="{ECE0D7FC-6184-4F6D-A7BD-7A6AFB5103C1}"/>
    <cellStyle name="Normal 4 3 2 2 4 2 2 7" xfId="35080" xr:uid="{12B538DD-092C-4162-B818-138D2136D379}"/>
    <cellStyle name="Normal 4 3 2 2 4 2 2 8" xfId="35081" xr:uid="{BA7231E3-B64E-413B-AC7E-9626F7442739}"/>
    <cellStyle name="Normal 4 3 2 2 4 2 2 9" xfId="35082" xr:uid="{BE9CBEA9-F914-4FAE-B09F-39260D014734}"/>
    <cellStyle name="Normal 4 3 2 2 4 2 3" xfId="35083" xr:uid="{E216E682-16A2-4DA2-B183-38A2ECD3AC93}"/>
    <cellStyle name="Normal 4 3 2 2 4 2 3 2" xfId="35084" xr:uid="{D8669D12-B22E-46C5-B1A2-84F2CBB9AD33}"/>
    <cellStyle name="Normal 4 3 2 2 4 2 3 2 2" xfId="35085" xr:uid="{0CA36374-68F8-47F9-A803-6556F1DF67D2}"/>
    <cellStyle name="Normal 4 3 2 2 4 2 3 2 2 2" xfId="35086" xr:uid="{EB1A59A9-0ED8-4709-9F8D-3168905869E4}"/>
    <cellStyle name="Normal 4 3 2 2 4 2 3 2 3" xfId="35087" xr:uid="{5D9B989D-F7DD-4BB9-BF6C-BDBA3B7448F1}"/>
    <cellStyle name="Normal 4 3 2 2 4 2 3 2 4" xfId="35088" xr:uid="{06DB9B9B-D410-4DD4-A030-DFD9311B3D8E}"/>
    <cellStyle name="Normal 4 3 2 2 4 2 3 2 5" xfId="35089" xr:uid="{F2FA3E91-3B7F-4FF2-8064-650152DC43C6}"/>
    <cellStyle name="Normal 4 3 2 2 4 2 3 3" xfId="35090" xr:uid="{64B69346-837B-4303-8314-D1E585ED2083}"/>
    <cellStyle name="Normal 4 3 2 2 4 2 3 3 2" xfId="35091" xr:uid="{FB3CF50C-19D1-4474-89C5-9BB5F5EC6CB3}"/>
    <cellStyle name="Normal 4 3 2 2 4 2 3 4" xfId="35092" xr:uid="{EBF6AF7B-546B-4E70-8698-4E2B6A053B70}"/>
    <cellStyle name="Normal 4 3 2 2 4 2 3 5" xfId="35093" xr:uid="{13CB532A-E860-41F4-B751-A613492AE75E}"/>
    <cellStyle name="Normal 4 3 2 2 4 2 4" xfId="35094" xr:uid="{83D82729-6AFA-413C-A303-C79B8ED1983A}"/>
    <cellStyle name="Normal 4 3 2 2 4 2 5" xfId="35095" xr:uid="{DCF813E3-5C63-499E-8E9A-78FB17EDEBCB}"/>
    <cellStyle name="Normal 4 3 2 2 4 2 6" xfId="35096" xr:uid="{F33C97C5-31C0-4EE4-BF31-0491D77E3BBF}"/>
    <cellStyle name="Normal 4 3 2 2 4 2 6 2" xfId="35097" xr:uid="{4E3C1670-721A-45BE-ABBC-A243993735D5}"/>
    <cellStyle name="Normal 4 3 2 2 4 2 7" xfId="35098" xr:uid="{FA5DF8A6-7FB1-4368-B461-1CF293725B0F}"/>
    <cellStyle name="Normal 4 3 2 2 4 2 8" xfId="35099" xr:uid="{40877DBD-8678-4C8E-9538-E5DB33E14F7D}"/>
    <cellStyle name="Normal 4 3 2 2 4 2 9" xfId="35100" xr:uid="{60E12D15-950D-4DA4-9521-9438A5591386}"/>
    <cellStyle name="Normal 4 3 2 2 4 3" xfId="35101" xr:uid="{B8D5D2F9-A162-457F-BD82-C9F7EBFD5567}"/>
    <cellStyle name="Normal 4 3 2 2 4 3 2" xfId="35102" xr:uid="{6438C9C2-87BD-4210-A111-01D98EC3E1E0}"/>
    <cellStyle name="Normal 4 3 2 2 4 3 3" xfId="35103" xr:uid="{27171F2E-2052-44D9-911F-EC8A9BDB3993}"/>
    <cellStyle name="Normal 4 3 2 2 4 4" xfId="35104" xr:uid="{0600FF19-C4B2-485C-BC54-21087B06581B}"/>
    <cellStyle name="Normal 4 3 2 2 4 4 2" xfId="35105" xr:uid="{115910C4-C75A-414D-B1C4-DC1716EE5C01}"/>
    <cellStyle name="Normal 4 3 2 2 4 4 3" xfId="35106" xr:uid="{B4FE2AF4-6D35-474D-9021-97E9C62FF8CB}"/>
    <cellStyle name="Normal 4 3 2 2 4 5" xfId="35107" xr:uid="{F5985585-F6C2-4109-87A3-031F4C39FBFC}"/>
    <cellStyle name="Normal 4 3 2 2 4 5 2" xfId="35108" xr:uid="{D3F42DBB-A72D-41E5-94B9-0B8F973D8B62}"/>
    <cellStyle name="Normal 4 3 2 2 4 5 3" xfId="35109" xr:uid="{477E02A4-F386-4D9B-A6CC-3B74B9894FA9}"/>
    <cellStyle name="Normal 4 3 2 2 4 6" xfId="35110" xr:uid="{CC8408E6-4372-4810-92AA-8458808FE456}"/>
    <cellStyle name="Normal 4 3 2 2 4 6 2" xfId="35111" xr:uid="{C683427C-7E96-4A0B-A10A-4CA25D2A99D8}"/>
    <cellStyle name="Normal 4 3 2 2 4 6 3" xfId="35112" xr:uid="{C03447D2-C633-4F3B-9599-AAE9C3535EC0}"/>
    <cellStyle name="Normal 4 3 2 2 4 7" xfId="35113" xr:uid="{032B7429-3D79-4F23-9991-C5DCD3DC4CA5}"/>
    <cellStyle name="Normal 4 3 2 2 4 7 2" xfId="35114" xr:uid="{EA547700-1E13-48E5-83F7-4B2BF1DEC18B}"/>
    <cellStyle name="Normal 4 3 2 2 4 7 3" xfId="35115" xr:uid="{1F291DDB-F6EC-43BA-8586-F2A5C09D274B}"/>
    <cellStyle name="Normal 4 3 2 2 4 8" xfId="35116" xr:uid="{12758EA3-45D6-431D-BDDA-3E5C951E8C4C}"/>
    <cellStyle name="Normal 4 3 2 2 4 8 2" xfId="35117" xr:uid="{6C95F3D0-4728-4CA2-83F6-AC9BAB0DDEC9}"/>
    <cellStyle name="Normal 4 3 2 2 4 8 2 2" xfId="35118" xr:uid="{BA8C19F9-D720-4B37-BDA2-59DC9A964F15}"/>
    <cellStyle name="Normal 4 3 2 2 4 8 2 2 2" xfId="35119" xr:uid="{7AE8B1A0-C96C-46AA-A155-2A8315ECFDA6}"/>
    <cellStyle name="Normal 4 3 2 2 4 8 2 3" xfId="35120" xr:uid="{740C8930-6FBA-4DE0-91A6-4B05C8470B0C}"/>
    <cellStyle name="Normal 4 3 2 2 4 8 2 4" xfId="35121" xr:uid="{0AFA076C-1250-4583-856E-E34B7493CB3D}"/>
    <cellStyle name="Normal 4 3 2 2 4 8 2 5" xfId="35122" xr:uid="{98A45EA4-0F1E-4802-9B86-B65FEB06EB0D}"/>
    <cellStyle name="Normal 4 3 2 2 4 8 3" xfId="35123" xr:uid="{66B622A7-8B9B-4B97-B570-5E1AFF33A6E3}"/>
    <cellStyle name="Normal 4 3 2 2 4 8 3 2" xfId="35124" xr:uid="{3362305A-13E3-4AAE-8E37-3A5DC27F6BF0}"/>
    <cellStyle name="Normal 4 3 2 2 4 8 4" xfId="35125" xr:uid="{C2B27D15-6E72-4DE6-A0FC-8BC4FD76E28F}"/>
    <cellStyle name="Normal 4 3 2 2 4 8 5" xfId="35126" xr:uid="{2902EB5E-CC9B-4967-9CA5-17B576774C5C}"/>
    <cellStyle name="Normal 4 3 2 2 4 9" xfId="35127" xr:uid="{1146EAF9-3878-418B-90F4-52D1DCC00A8E}"/>
    <cellStyle name="Normal 4 3 2 2 5" xfId="35128" xr:uid="{369973B3-92C6-47D8-92A9-BD1196188A4B}"/>
    <cellStyle name="Normal 4 3 2 2 5 2" xfId="35129" xr:uid="{1AE36C6B-77D2-40BF-8DEE-2A2CAD5DC621}"/>
    <cellStyle name="Normal 4 3 2 2 5 3" xfId="35130" xr:uid="{75CDB9B3-DA6A-42AF-97F0-51CD4947C184}"/>
    <cellStyle name="Normal 4 3 2 2 6" xfId="35131" xr:uid="{69B69F36-B05B-4E55-903F-894A7E3FF556}"/>
    <cellStyle name="Normal 4 3 2 2 6 2" xfId="35132" xr:uid="{1F42F4E2-0529-45B4-82FD-50327F403F5B}"/>
    <cellStyle name="Normal 4 3 2 2 6 2 2" xfId="35133" xr:uid="{0F5E3687-52AA-44CB-BE61-595CA5C5E0A5}"/>
    <cellStyle name="Normal 4 3 2 2 6 2 2 2" xfId="35134" xr:uid="{AD7DC669-F4E2-43A9-AF37-9550CEB66B09}"/>
    <cellStyle name="Normal 4 3 2 2 6 2 2 2 2" xfId="35135" xr:uid="{363DCC32-984A-4DCB-BB0A-1E320F610940}"/>
    <cellStyle name="Normal 4 3 2 2 6 2 2 2 2 2" xfId="35136" xr:uid="{692BE78B-803D-4182-A822-F8D8C566D24C}"/>
    <cellStyle name="Normal 4 3 2 2 6 2 2 2 3" xfId="35137" xr:uid="{18CDA9B4-C1B7-4A2C-A770-057C5A0AD3CA}"/>
    <cellStyle name="Normal 4 3 2 2 6 2 2 2 4" xfId="35138" xr:uid="{E9901C29-EBAB-45D8-9292-40E840F4D4F6}"/>
    <cellStyle name="Normal 4 3 2 2 6 2 2 2 5" xfId="35139" xr:uid="{AE1D5E93-EA35-4382-89E7-E02F1D093249}"/>
    <cellStyle name="Normal 4 3 2 2 6 2 2 3" xfId="35140" xr:uid="{F37F4E02-B9B9-4374-A032-2FF5F6657867}"/>
    <cellStyle name="Normal 4 3 2 2 6 2 2 3 2" xfId="35141" xr:uid="{585DEA38-00C4-49E3-9B9F-E199B5CEC9CD}"/>
    <cellStyle name="Normal 4 3 2 2 6 2 2 4" xfId="35142" xr:uid="{B61EC035-6767-473C-AF38-78DEF6D64757}"/>
    <cellStyle name="Normal 4 3 2 2 6 2 2 5" xfId="35143" xr:uid="{6F26815A-FAA4-4FDF-A140-76851013978C}"/>
    <cellStyle name="Normal 4 3 2 2 6 2 3" xfId="35144" xr:uid="{8A11E661-EC97-4BFB-AC42-749356D0801B}"/>
    <cellStyle name="Normal 4 3 2 2 6 2 4" xfId="35145" xr:uid="{9455D1B1-92C2-4EC7-BC75-D91D634FED90}"/>
    <cellStyle name="Normal 4 3 2 2 6 2 5" xfId="35146" xr:uid="{CC1FC258-54AF-4D5D-9698-9C2EBCCEFA4F}"/>
    <cellStyle name="Normal 4 3 2 2 6 2 6" xfId="35147" xr:uid="{B6CADB0C-82AD-44B1-B8BE-29A1D513A4AA}"/>
    <cellStyle name="Normal 4 3 2 2 6 2 6 2" xfId="35148" xr:uid="{E18FD04A-AE63-464E-90CD-76ADDE19071E}"/>
    <cellStyle name="Normal 4 3 2 2 6 2 7" xfId="35149" xr:uid="{2BA814F8-12F7-41EB-B9A1-9188DB486579}"/>
    <cellStyle name="Normal 4 3 2 2 6 2 8" xfId="35150" xr:uid="{B616DD7C-54D6-4882-BD35-E48DFB5050FF}"/>
    <cellStyle name="Normal 4 3 2 2 6 2 9" xfId="35151" xr:uid="{B7D079C7-1551-43B3-B5A8-DFBC9C68399D}"/>
    <cellStyle name="Normal 4 3 2 2 6 3" xfId="35152" xr:uid="{B7E278BA-C34A-429B-934A-EB3438B2735C}"/>
    <cellStyle name="Normal 4 3 2 2 6 3 2" xfId="35153" xr:uid="{0F5CFF46-6E71-4454-8893-A85668715150}"/>
    <cellStyle name="Normal 4 3 2 2 6 3 2 2" xfId="35154" xr:uid="{42D9A070-BFFE-46F5-928A-C81DB5FE794C}"/>
    <cellStyle name="Normal 4 3 2 2 6 3 2 2 2" xfId="35155" xr:uid="{EDFC153C-D408-4C93-8F52-D2FA570460FE}"/>
    <cellStyle name="Normal 4 3 2 2 6 3 2 3" xfId="35156" xr:uid="{DF09FCA0-0D4C-4235-8D0E-EDB8B4D93348}"/>
    <cellStyle name="Normal 4 3 2 2 6 3 2 4" xfId="35157" xr:uid="{08EB0DA7-DBBB-43ED-8117-7BD921442EB9}"/>
    <cellStyle name="Normal 4 3 2 2 6 3 2 5" xfId="35158" xr:uid="{FE328B14-2A85-4AF3-AE7D-8786D819CCA1}"/>
    <cellStyle name="Normal 4 3 2 2 6 3 3" xfId="35159" xr:uid="{076A35D4-8C97-465C-AF08-CCBA16022D4A}"/>
    <cellStyle name="Normal 4 3 2 2 6 3 3 2" xfId="35160" xr:uid="{9574FC57-D5D4-48EF-98CA-58FAF9D5A2DF}"/>
    <cellStyle name="Normal 4 3 2 2 6 3 4" xfId="35161" xr:uid="{A1C0383C-A7F8-4751-99CF-223F22FF9CCE}"/>
    <cellStyle name="Normal 4 3 2 2 6 3 5" xfId="35162" xr:uid="{CA6D5597-2D7E-44E8-B1A6-EFC4740FEA6E}"/>
    <cellStyle name="Normal 4 3 2 2 6 4" xfId="35163" xr:uid="{9F7F23A8-6C31-426B-9F49-72700441C8F5}"/>
    <cellStyle name="Normal 4 3 2 2 6 5" xfId="35164" xr:uid="{9AB0F742-CAF9-401B-BD9F-003E8C854917}"/>
    <cellStyle name="Normal 4 3 2 2 6 6" xfId="35165" xr:uid="{A29AB905-3C02-4D76-9706-EF591BC7B3B7}"/>
    <cellStyle name="Normal 4 3 2 2 6 6 2" xfId="35166" xr:uid="{259BE0F3-7AC6-4104-BE66-3C72C0B37946}"/>
    <cellStyle name="Normal 4 3 2 2 6 7" xfId="35167" xr:uid="{39CE99D8-68DE-4C3D-8C33-98C410234395}"/>
    <cellStyle name="Normal 4 3 2 2 6 8" xfId="35168" xr:uid="{8B9F5F26-CEC1-4EDB-82BE-7FF5B5BCBF6E}"/>
    <cellStyle name="Normal 4 3 2 2 6 9" xfId="35169" xr:uid="{B14E2756-0A99-4186-8E9D-2760DA735598}"/>
    <cellStyle name="Normal 4 3 2 2 7" xfId="35170" xr:uid="{C90DBF80-7A55-4FBF-B2C4-6298A4CAA119}"/>
    <cellStyle name="Normal 4 3 2 2 8" xfId="35171" xr:uid="{9F136BC3-3D84-4874-8CF7-9500F65BB929}"/>
    <cellStyle name="Normal 4 3 2 2 9" xfId="35172" xr:uid="{52D7224C-1573-4409-8D62-86160D8F846A}"/>
    <cellStyle name="Normal 4 3 2 20" xfId="35173" xr:uid="{E555197A-E3E4-40BF-B580-BD3256BF3A84}"/>
    <cellStyle name="Normal 4 3 2 20 2" xfId="35174" xr:uid="{13C4623B-DEC7-424B-BD57-FB076A0584EE}"/>
    <cellStyle name="Normal 4 3 2 21" xfId="35175" xr:uid="{CB1DCF8F-9C3A-4F03-844A-73D0EE1766BE}"/>
    <cellStyle name="Normal 4 3 2 22" xfId="35176" xr:uid="{21D0F874-9AF4-489F-8E14-14DF336BAA36}"/>
    <cellStyle name="Normal 4 3 2 23" xfId="35177" xr:uid="{C81899FE-EF01-4883-B38D-0BA27D9A0341}"/>
    <cellStyle name="Normal 4 3 2 3" xfId="35178" xr:uid="{2B315D67-6D28-48C6-9642-F10B241115C8}"/>
    <cellStyle name="Normal 4 3 2 3 2" xfId="35179" xr:uid="{59DA03A6-D98A-430F-B086-589369ABE246}"/>
    <cellStyle name="Normal 4 3 2 3 3" xfId="35180" xr:uid="{2022B7BF-55F4-4608-BBD2-646277A4432C}"/>
    <cellStyle name="Normal 4 3 2 4" xfId="35181" xr:uid="{8FDF8861-6200-40D6-8D1D-1B0489BC1F85}"/>
    <cellStyle name="Normal 4 3 2 4 2" xfId="35182" xr:uid="{B1C9EFCA-3AE1-4B78-BF04-457915F1C418}"/>
    <cellStyle name="Normal 4 3 2 4 3" xfId="35183" xr:uid="{D8A0C122-0769-4222-827D-717A84607995}"/>
    <cellStyle name="Normal 4 3 2 5" xfId="35184" xr:uid="{33E8D9C7-D2E4-4C0F-9719-F85D78FCFA36}"/>
    <cellStyle name="Normal 4 3 2 5 2" xfId="35185" xr:uid="{D212BD46-3C13-4076-A71A-509C18B7A149}"/>
    <cellStyle name="Normal 4 3 2 5 3" xfId="35186" xr:uid="{7FB86AEA-B4DD-4DF4-9E83-921733C1AF16}"/>
    <cellStyle name="Normal 4 3 2 6" xfId="35187" xr:uid="{EDA9F986-D32E-45D0-AD20-E1E1320B0E36}"/>
    <cellStyle name="Normal 4 3 2 6 2" xfId="35188" xr:uid="{75C86EC9-B1EF-4340-B78C-FC299D758ADE}"/>
    <cellStyle name="Normal 4 3 2 6 3" xfId="35189" xr:uid="{B31593A6-B315-4AD1-BA98-DFA25842B909}"/>
    <cellStyle name="Normal 4 3 2 7" xfId="35190" xr:uid="{69C2B5E3-56DB-47D6-8EEC-3202C96A7F10}"/>
    <cellStyle name="Normal 4 3 2 7 2" xfId="35191" xr:uid="{ECA4EE7A-7D1B-4424-B204-67FCB36D79E0}"/>
    <cellStyle name="Normal 4 3 2 7 3" xfId="35192" xr:uid="{140738C1-AB87-4BD5-9D0E-F8335F0021F0}"/>
    <cellStyle name="Normal 4 3 2 8" xfId="35193" xr:uid="{285053B6-5CAF-47D4-B45C-F125B1BDDC90}"/>
    <cellStyle name="Normal 4 3 2 8 10" xfId="35194" xr:uid="{49931E07-CB85-4537-9773-8F3386065EB9}"/>
    <cellStyle name="Normal 4 3 2 8 11" xfId="35195" xr:uid="{A6536BDE-D58B-46D6-B14A-2478A077C8A4}"/>
    <cellStyle name="Normal 4 3 2 8 12" xfId="35196" xr:uid="{78B0D8B7-2B0E-443A-B730-0F0236C60311}"/>
    <cellStyle name="Normal 4 3 2 8 13" xfId="35197" xr:uid="{070551A8-A1CC-47C8-935F-3BA09473ACE0}"/>
    <cellStyle name="Normal 4 3 2 8 13 2" xfId="35198" xr:uid="{4926E963-94AB-4692-BDB6-37200422055C}"/>
    <cellStyle name="Normal 4 3 2 8 14" xfId="35199" xr:uid="{3E4CA4C5-E15B-4170-A057-A66A33ED37AB}"/>
    <cellStyle name="Normal 4 3 2 8 15" xfId="35200" xr:uid="{F5805D72-5FB8-44B3-9141-381585F67053}"/>
    <cellStyle name="Normal 4 3 2 8 16" xfId="35201" xr:uid="{5F58BB12-B543-4897-AD24-F0DA2BAE380A}"/>
    <cellStyle name="Normal 4 3 2 8 2" xfId="35202" xr:uid="{44823639-3F1D-45D4-B7C6-BDF624A2A539}"/>
    <cellStyle name="Normal 4 3 2 8 2 10" xfId="35203" xr:uid="{EA7C5630-9C8A-40A2-A8AE-F14E01CC0458}"/>
    <cellStyle name="Normal 4 3 2 8 2 11" xfId="35204" xr:uid="{E0E44772-41B4-4C14-A178-66F62F54F5E1}"/>
    <cellStyle name="Normal 4 3 2 8 2 12" xfId="35205" xr:uid="{B1C3F69F-E535-43F3-A1F4-DC0D14D2926D}"/>
    <cellStyle name="Normal 4 3 2 8 2 13" xfId="35206" xr:uid="{5B44C801-DA1B-4EE6-88E0-654E53AE1232}"/>
    <cellStyle name="Normal 4 3 2 8 2 13 2" xfId="35207" xr:uid="{4AA07FFF-4B23-4052-9397-21FFB353ED1E}"/>
    <cellStyle name="Normal 4 3 2 8 2 14" xfId="35208" xr:uid="{188904D2-F038-41C2-B104-A9EA582DE3A5}"/>
    <cellStyle name="Normal 4 3 2 8 2 15" xfId="35209" xr:uid="{FDDB780F-2E90-4F5A-8E44-39F71ADC4919}"/>
    <cellStyle name="Normal 4 3 2 8 2 16" xfId="35210" xr:uid="{D95DD3DA-B36C-49B8-A828-1BE4B05EDE7B}"/>
    <cellStyle name="Normal 4 3 2 8 2 2" xfId="35211" xr:uid="{15A9CA75-18C8-4BE4-9DD5-22BA29B32775}"/>
    <cellStyle name="Normal 4 3 2 8 2 2 10" xfId="35212" xr:uid="{C03F0427-716C-4D09-828E-BEC56915AEC3}"/>
    <cellStyle name="Normal 4 3 2 8 2 2 11" xfId="35213" xr:uid="{2DBB190B-8D1B-440E-A673-AB463BF8A12B}"/>
    <cellStyle name="Normal 4 3 2 8 2 2 12" xfId="35214" xr:uid="{5A5EC633-22FA-4B91-ACD5-D1A551523D47}"/>
    <cellStyle name="Normal 4 3 2 8 2 2 12 2" xfId="35215" xr:uid="{B46E3C4F-D76D-46B7-9808-C63C27968375}"/>
    <cellStyle name="Normal 4 3 2 8 2 2 13" xfId="35216" xr:uid="{2138FFCA-6C28-4D85-974B-605C614AA2B9}"/>
    <cellStyle name="Normal 4 3 2 8 2 2 14" xfId="35217" xr:uid="{2228B7EB-ADEB-49D8-A485-789A7E217CFB}"/>
    <cellStyle name="Normal 4 3 2 8 2 2 15" xfId="35218" xr:uid="{FB539B67-1036-4575-86BD-D9A1A9940E93}"/>
    <cellStyle name="Normal 4 3 2 8 2 2 2" xfId="35219" xr:uid="{DA6CAA75-A668-4406-9F7E-A5E943416305}"/>
    <cellStyle name="Normal 4 3 2 8 2 2 2 2" xfId="35220" xr:uid="{C6F39E89-0168-4215-86C0-2DB920B737D2}"/>
    <cellStyle name="Normal 4 3 2 8 2 2 2 2 2" xfId="35221" xr:uid="{07F09DB4-9C8D-4E4C-9495-FD7513FCDA44}"/>
    <cellStyle name="Normal 4 3 2 8 2 2 2 2 2 2" xfId="35222" xr:uid="{E75C5C3E-83B4-450C-AEC1-E997BEE803BC}"/>
    <cellStyle name="Normal 4 3 2 8 2 2 2 2 2 2 2" xfId="35223" xr:uid="{69A70DCD-F334-4049-83FF-D83AAE82D828}"/>
    <cellStyle name="Normal 4 3 2 8 2 2 2 2 2 2 2 2" xfId="35224" xr:uid="{F90B0A96-233E-4503-ADB1-57D45BD36F34}"/>
    <cellStyle name="Normal 4 3 2 8 2 2 2 2 2 2 3" xfId="35225" xr:uid="{CEC9F927-E2C9-4C02-A1CC-CE4632B0D008}"/>
    <cellStyle name="Normal 4 3 2 8 2 2 2 2 2 2 4" xfId="35226" xr:uid="{B9A4C9D9-B1BA-4C21-8B74-2492B3E84EFD}"/>
    <cellStyle name="Normal 4 3 2 8 2 2 2 2 2 2 5" xfId="35227" xr:uid="{57385CBA-0AC3-4AFF-A3EC-B4968C06EA64}"/>
    <cellStyle name="Normal 4 3 2 8 2 2 2 2 2 3" xfId="35228" xr:uid="{2AE5B23F-908E-4B4E-A715-04F77F85F7A5}"/>
    <cellStyle name="Normal 4 3 2 8 2 2 2 2 2 3 2" xfId="35229" xr:uid="{6EE2D12C-606E-449D-B03F-283993431374}"/>
    <cellStyle name="Normal 4 3 2 8 2 2 2 2 2 4" xfId="35230" xr:uid="{0EB57FBB-3247-4C9E-85A2-0B5FCED8D50D}"/>
    <cellStyle name="Normal 4 3 2 8 2 2 2 2 2 5" xfId="35231" xr:uid="{597A1012-9E40-4513-9CB0-DA172766EDE6}"/>
    <cellStyle name="Normal 4 3 2 8 2 2 2 2 3" xfId="35232" xr:uid="{5C341AC7-87C8-42A7-BA27-637527A97906}"/>
    <cellStyle name="Normal 4 3 2 8 2 2 2 2 4" xfId="35233" xr:uid="{D80C5871-FD99-43E3-A306-5EA3CC67680B}"/>
    <cellStyle name="Normal 4 3 2 8 2 2 2 2 5" xfId="35234" xr:uid="{F536D904-7712-4D5E-963B-D9771DBDF5A4}"/>
    <cellStyle name="Normal 4 3 2 8 2 2 2 2 6" xfId="35235" xr:uid="{AC47214C-65BD-4E3A-8303-C05D0746487A}"/>
    <cellStyle name="Normal 4 3 2 8 2 2 2 2 6 2" xfId="35236" xr:uid="{4C5FA592-701F-465D-9BFE-FE3040FB0DF8}"/>
    <cellStyle name="Normal 4 3 2 8 2 2 2 2 7" xfId="35237" xr:uid="{B49ED881-0656-4ADC-BAC2-229BE3777296}"/>
    <cellStyle name="Normal 4 3 2 8 2 2 2 2 8" xfId="35238" xr:uid="{83FCB55F-9B09-4275-AF4E-4A4059F3C010}"/>
    <cellStyle name="Normal 4 3 2 8 2 2 2 2 9" xfId="35239" xr:uid="{BEC4B344-35D6-4E5A-9CA9-B1404AEC5040}"/>
    <cellStyle name="Normal 4 3 2 8 2 2 2 3" xfId="35240" xr:uid="{AF176C0B-CF0A-4C78-9CB6-574082A29DA3}"/>
    <cellStyle name="Normal 4 3 2 8 2 2 2 3 2" xfId="35241" xr:uid="{641C0B3D-5C53-4EDD-9B19-FCF97501D74E}"/>
    <cellStyle name="Normal 4 3 2 8 2 2 2 3 2 2" xfId="35242" xr:uid="{2C6DFF26-C97D-4F25-8E21-257452FE4D46}"/>
    <cellStyle name="Normal 4 3 2 8 2 2 2 3 2 2 2" xfId="35243" xr:uid="{8B551A9D-37F4-4405-BC9C-D530AE5B05F7}"/>
    <cellStyle name="Normal 4 3 2 8 2 2 2 3 2 3" xfId="35244" xr:uid="{4EB67CFB-4332-4E8A-8685-453591FE9FD6}"/>
    <cellStyle name="Normal 4 3 2 8 2 2 2 3 2 4" xfId="35245" xr:uid="{F8127C04-AE5E-4432-8566-F8C885A60F51}"/>
    <cellStyle name="Normal 4 3 2 8 2 2 2 3 2 5" xfId="35246" xr:uid="{32922F50-59A6-48D4-8484-F747768B3D56}"/>
    <cellStyle name="Normal 4 3 2 8 2 2 2 3 3" xfId="35247" xr:uid="{78318EFB-F90A-4B66-88A1-EE642AB15D8D}"/>
    <cellStyle name="Normal 4 3 2 8 2 2 2 3 3 2" xfId="35248" xr:uid="{BAA93BB4-10F4-4374-9DAD-AF2C6CF59A19}"/>
    <cellStyle name="Normal 4 3 2 8 2 2 2 3 4" xfId="35249" xr:uid="{4331AFE3-4B6B-4BB1-9AD9-DFDB470C0595}"/>
    <cellStyle name="Normal 4 3 2 8 2 2 2 3 5" xfId="35250" xr:uid="{8B8F2B78-5CA9-41D3-8D42-CC4C6806C311}"/>
    <cellStyle name="Normal 4 3 2 8 2 2 2 4" xfId="35251" xr:uid="{1EA970B5-2DA6-452A-96CF-6040E2FE07E4}"/>
    <cellStyle name="Normal 4 3 2 8 2 2 2 5" xfId="35252" xr:uid="{B2A245E4-F47C-444D-899B-47708E0B272E}"/>
    <cellStyle name="Normal 4 3 2 8 2 2 2 6" xfId="35253" xr:uid="{835EF83B-1166-4D75-BE22-3743A77484B8}"/>
    <cellStyle name="Normal 4 3 2 8 2 2 2 6 2" xfId="35254" xr:uid="{65E2EFCA-DDA6-4D8E-968E-9BD1340AC1CC}"/>
    <cellStyle name="Normal 4 3 2 8 2 2 2 7" xfId="35255" xr:uid="{B269B898-1CE2-4E47-BE0E-80578A004DCB}"/>
    <cellStyle name="Normal 4 3 2 8 2 2 2 8" xfId="35256" xr:uid="{611462C2-5BC5-4BE3-ADCE-B7500E09E34A}"/>
    <cellStyle name="Normal 4 3 2 8 2 2 2 9" xfId="35257" xr:uid="{1D0C50B8-B6FF-46B7-AA6E-E5CA0E513A35}"/>
    <cellStyle name="Normal 4 3 2 8 2 2 3" xfId="35258" xr:uid="{3D40F4DD-819A-4843-9708-AC5AACA1BFD9}"/>
    <cellStyle name="Normal 4 3 2 8 2 2 4" xfId="35259" xr:uid="{42F5344B-5993-4BB0-B2CF-3B7F64F7A622}"/>
    <cellStyle name="Normal 4 3 2 8 2 2 5" xfId="35260" xr:uid="{56B0044A-B01B-413C-93CA-1B4BF511496E}"/>
    <cellStyle name="Normal 4 3 2 8 2 2 6" xfId="35261" xr:uid="{B87A447C-4AF7-4778-AD2C-17D5EC037A6D}"/>
    <cellStyle name="Normal 4 3 2 8 2 2 7" xfId="35262" xr:uid="{21FCB6BF-B5BF-482A-83EB-C5D2295A38B5}"/>
    <cellStyle name="Normal 4 3 2 8 2 2 8" xfId="35263" xr:uid="{C6782A42-9F88-4803-B7D0-EE99B04EB7AB}"/>
    <cellStyle name="Normal 4 3 2 8 2 2 8 2" xfId="35264" xr:uid="{989583FB-D9FD-4D9C-B338-2F0F1A994343}"/>
    <cellStyle name="Normal 4 3 2 8 2 2 8 2 2" xfId="35265" xr:uid="{07783FFC-759D-4BDF-8A70-CD8223612133}"/>
    <cellStyle name="Normal 4 3 2 8 2 2 8 2 2 2" xfId="35266" xr:uid="{4A57F9BF-63E6-4E7B-8F9B-FB265D600327}"/>
    <cellStyle name="Normal 4 3 2 8 2 2 8 2 3" xfId="35267" xr:uid="{D95F5ED4-EFB0-4BAD-88A8-D85ABB10A2B8}"/>
    <cellStyle name="Normal 4 3 2 8 2 2 8 2 4" xfId="35268" xr:uid="{7812207E-4FFF-49CB-8B7F-0DCDD4A77E9D}"/>
    <cellStyle name="Normal 4 3 2 8 2 2 8 2 5" xfId="35269" xr:uid="{AAD25CCC-23F1-42FE-B516-4D19589380BA}"/>
    <cellStyle name="Normal 4 3 2 8 2 2 8 3" xfId="35270" xr:uid="{7166D05A-178F-4560-AB2D-2F25D0543E37}"/>
    <cellStyle name="Normal 4 3 2 8 2 2 8 3 2" xfId="35271" xr:uid="{D265AA70-1EE6-4523-9C95-5CDE6E37F041}"/>
    <cellStyle name="Normal 4 3 2 8 2 2 8 4" xfId="35272" xr:uid="{4F9F1752-38DC-498A-B309-FC2A9D0C55B7}"/>
    <cellStyle name="Normal 4 3 2 8 2 2 8 5" xfId="35273" xr:uid="{7C6ECD4F-11B6-42AA-8C74-791236C68166}"/>
    <cellStyle name="Normal 4 3 2 8 2 2 9" xfId="35274" xr:uid="{827EE47D-5068-4B69-B49E-0EDE9BB953E1}"/>
    <cellStyle name="Normal 4 3 2 8 2 3" xfId="35275" xr:uid="{3D488056-8698-468B-B451-A4B59BA223DA}"/>
    <cellStyle name="Normal 4 3 2 8 2 4" xfId="35276" xr:uid="{972D22D0-5D99-4B61-ABB0-D8B43363E4E0}"/>
    <cellStyle name="Normal 4 3 2 8 2 4 2" xfId="35277" xr:uid="{4399F8AD-0EE7-4EC4-B1CC-01EB92A8A443}"/>
    <cellStyle name="Normal 4 3 2 8 2 4 2 2" xfId="35278" xr:uid="{B4F8A777-A0E1-4380-8ACB-BFBD13E4E565}"/>
    <cellStyle name="Normal 4 3 2 8 2 4 2 2 2" xfId="35279" xr:uid="{025F0F06-5B08-403A-A708-7E7FF25B8EF4}"/>
    <cellStyle name="Normal 4 3 2 8 2 4 2 2 2 2" xfId="35280" xr:uid="{78691A45-36D5-42A4-83F3-EC3859557043}"/>
    <cellStyle name="Normal 4 3 2 8 2 4 2 2 2 2 2" xfId="35281" xr:uid="{A6325DD8-B731-4055-A517-61AFE81B3553}"/>
    <cellStyle name="Normal 4 3 2 8 2 4 2 2 2 3" xfId="35282" xr:uid="{3F125BC4-478F-4D52-B63B-36B4BE474D65}"/>
    <cellStyle name="Normal 4 3 2 8 2 4 2 2 2 4" xfId="35283" xr:uid="{998942F3-C669-403E-A98B-B9369E9D4633}"/>
    <cellStyle name="Normal 4 3 2 8 2 4 2 2 2 5" xfId="35284" xr:uid="{F99D7476-CAB3-4C63-8A65-B46202AD31AC}"/>
    <cellStyle name="Normal 4 3 2 8 2 4 2 2 3" xfId="35285" xr:uid="{844EC82E-B8B0-4852-9CD3-38D96B739231}"/>
    <cellStyle name="Normal 4 3 2 8 2 4 2 2 3 2" xfId="35286" xr:uid="{F7B189AF-C03A-437E-8555-7DE76D0EE290}"/>
    <cellStyle name="Normal 4 3 2 8 2 4 2 2 4" xfId="35287" xr:uid="{9E057EC1-08F7-459B-ABE4-32FE2C5F8452}"/>
    <cellStyle name="Normal 4 3 2 8 2 4 2 2 5" xfId="35288" xr:uid="{B834DE9A-B0AB-4751-B7DB-68753A329AE4}"/>
    <cellStyle name="Normal 4 3 2 8 2 4 2 3" xfId="35289" xr:uid="{535689BE-30D9-409F-AC96-A5F75CFCFC35}"/>
    <cellStyle name="Normal 4 3 2 8 2 4 2 4" xfId="35290" xr:uid="{3B91432F-4DBA-4C6A-92BF-68293A0E4744}"/>
    <cellStyle name="Normal 4 3 2 8 2 4 2 5" xfId="35291" xr:uid="{81AFE59D-B62D-4E38-B2B3-FC924073FEDE}"/>
    <cellStyle name="Normal 4 3 2 8 2 4 2 6" xfId="35292" xr:uid="{7CB3B559-53E0-4500-9DF3-7C35A4241643}"/>
    <cellStyle name="Normal 4 3 2 8 2 4 2 6 2" xfId="35293" xr:uid="{9985C8EE-8D4D-4E52-83AB-1B701EDC9C2A}"/>
    <cellStyle name="Normal 4 3 2 8 2 4 2 7" xfId="35294" xr:uid="{128EB4A8-7895-4FE0-91C9-9FB0A3C6295A}"/>
    <cellStyle name="Normal 4 3 2 8 2 4 2 8" xfId="35295" xr:uid="{D8652E17-4CD7-4B5F-80EE-F2D595BD9632}"/>
    <cellStyle name="Normal 4 3 2 8 2 4 2 9" xfId="35296" xr:uid="{8B096E5B-EE59-4FCF-9A77-068EA7619B44}"/>
    <cellStyle name="Normal 4 3 2 8 2 4 3" xfId="35297" xr:uid="{26D36DB7-DC42-43B1-AEE6-0171B50DC9D6}"/>
    <cellStyle name="Normal 4 3 2 8 2 4 3 2" xfId="35298" xr:uid="{08E9B4E6-500F-4C21-A057-D721C1C6C7E8}"/>
    <cellStyle name="Normal 4 3 2 8 2 4 3 2 2" xfId="35299" xr:uid="{45A3AD9A-D427-4D99-977C-287011E1BDD8}"/>
    <cellStyle name="Normal 4 3 2 8 2 4 3 2 2 2" xfId="35300" xr:uid="{9F34041B-AAA1-4ECB-B304-A5590B9531E3}"/>
    <cellStyle name="Normal 4 3 2 8 2 4 3 2 3" xfId="35301" xr:uid="{26D22A11-B2FB-474D-8ED2-4CE18AC7C7A9}"/>
    <cellStyle name="Normal 4 3 2 8 2 4 3 2 4" xfId="35302" xr:uid="{0F88CECC-6B2F-4902-9366-DAD922395659}"/>
    <cellStyle name="Normal 4 3 2 8 2 4 3 2 5" xfId="35303" xr:uid="{E3C4E292-48F8-44AF-BE76-024F0D22DF4A}"/>
    <cellStyle name="Normal 4 3 2 8 2 4 3 3" xfId="35304" xr:uid="{4CB91C9C-3B94-4BB5-85B8-9BB609187DE1}"/>
    <cellStyle name="Normal 4 3 2 8 2 4 3 3 2" xfId="35305" xr:uid="{373E645B-451D-441F-8F94-3947A64A727C}"/>
    <cellStyle name="Normal 4 3 2 8 2 4 3 4" xfId="35306" xr:uid="{9D2C0C3B-AABB-4766-A1CD-F78C1E61B65F}"/>
    <cellStyle name="Normal 4 3 2 8 2 4 3 5" xfId="35307" xr:uid="{F23B61A9-FF09-4FF3-8E53-0618F154BFB1}"/>
    <cellStyle name="Normal 4 3 2 8 2 4 4" xfId="35308" xr:uid="{25F55077-895A-4D09-B66E-1F5B97B66AB4}"/>
    <cellStyle name="Normal 4 3 2 8 2 4 5" xfId="35309" xr:uid="{920B7A05-AB87-458D-B29D-5A91D8237A43}"/>
    <cellStyle name="Normal 4 3 2 8 2 4 6" xfId="35310" xr:uid="{5F08DB6B-460E-4666-B03F-038011325023}"/>
    <cellStyle name="Normal 4 3 2 8 2 4 6 2" xfId="35311" xr:uid="{2A66FF56-6549-4864-A656-8A8278897BB9}"/>
    <cellStyle name="Normal 4 3 2 8 2 4 7" xfId="35312" xr:uid="{00E581F8-67DD-4E33-83B0-1D42ACF75E0F}"/>
    <cellStyle name="Normal 4 3 2 8 2 4 8" xfId="35313" xr:uid="{7BFE8F66-2BD3-4B83-838F-8F831CCC944D}"/>
    <cellStyle name="Normal 4 3 2 8 2 4 9" xfId="35314" xr:uid="{ADD1A4BB-21C7-4D76-8EBA-9464A0244605}"/>
    <cellStyle name="Normal 4 3 2 8 2 5" xfId="35315" xr:uid="{D13EDBD8-3C7D-4BD7-A8ED-3DEF089D9EB6}"/>
    <cellStyle name="Normal 4 3 2 8 2 6" xfId="35316" xr:uid="{C2ABBA87-A22F-43D1-AAB6-E8B38B8B4D48}"/>
    <cellStyle name="Normal 4 3 2 8 2 7" xfId="35317" xr:uid="{689AF32B-833D-44EB-83D1-697E2F5D2B4A}"/>
    <cellStyle name="Normal 4 3 2 8 2 8" xfId="35318" xr:uid="{5274BD78-EBB1-4B5E-A9F4-5F7E75A38836}"/>
    <cellStyle name="Normal 4 3 2 8 2 9" xfId="35319" xr:uid="{325BA788-DA0E-4AE0-8962-8BD17C3D061D}"/>
    <cellStyle name="Normal 4 3 2 8 2 9 2" xfId="35320" xr:uid="{5E29170C-F536-4AE7-9CCB-1AE3EB58D819}"/>
    <cellStyle name="Normal 4 3 2 8 2 9 2 2" xfId="35321" xr:uid="{3D89A3E9-1B5F-455C-9479-BBA3BDADC511}"/>
    <cellStyle name="Normal 4 3 2 8 2 9 2 2 2" xfId="35322" xr:uid="{8661E147-4CBD-4F25-B2E7-EA0C54CF54DD}"/>
    <cellStyle name="Normal 4 3 2 8 2 9 2 3" xfId="35323" xr:uid="{C84E45C9-9C78-413D-8688-3D99CCF104EF}"/>
    <cellStyle name="Normal 4 3 2 8 2 9 2 4" xfId="35324" xr:uid="{005D6317-CCA0-490E-B68D-6089A7611D8D}"/>
    <cellStyle name="Normal 4 3 2 8 2 9 2 5" xfId="35325" xr:uid="{F7DD9568-9535-42CD-A119-93D9C37B33B5}"/>
    <cellStyle name="Normal 4 3 2 8 2 9 3" xfId="35326" xr:uid="{D71EF682-B89B-410B-98B3-6242DE2BEA8C}"/>
    <cellStyle name="Normal 4 3 2 8 2 9 3 2" xfId="35327" xr:uid="{ADC6A912-E01C-4DBB-991C-647B6C898E64}"/>
    <cellStyle name="Normal 4 3 2 8 2 9 4" xfId="35328" xr:uid="{0AA07344-A75D-4A3C-9319-F881BA6D39EA}"/>
    <cellStyle name="Normal 4 3 2 8 2 9 5" xfId="35329" xr:uid="{C68ECEDB-62AF-4D2F-81B1-93EA1C173307}"/>
    <cellStyle name="Normal 4 3 2 8 3" xfId="35330" xr:uid="{1F604F6C-EB41-4C2B-925C-59BB745E5039}"/>
    <cellStyle name="Normal 4 3 2 8 3 10" xfId="35331" xr:uid="{D71061AF-7150-404A-ADDD-042CBB8D9FD9}"/>
    <cellStyle name="Normal 4 3 2 8 3 11" xfId="35332" xr:uid="{E06E2A6F-AE9E-49D4-8552-B36EAD7BDC68}"/>
    <cellStyle name="Normal 4 3 2 8 3 12" xfId="35333" xr:uid="{DE0C4AD3-4021-4288-8069-08952300ACC6}"/>
    <cellStyle name="Normal 4 3 2 8 3 12 2" xfId="35334" xr:uid="{662343C3-9B31-4616-A6F2-92B8265B81E5}"/>
    <cellStyle name="Normal 4 3 2 8 3 13" xfId="35335" xr:uid="{FE64D3B1-0AAF-4F50-84E1-6EAFC7D0F4B1}"/>
    <cellStyle name="Normal 4 3 2 8 3 14" xfId="35336" xr:uid="{0E72CF23-6D5B-4A80-AAE7-5F982AFCFC65}"/>
    <cellStyle name="Normal 4 3 2 8 3 15" xfId="35337" xr:uid="{63A88AF5-2217-4BB9-BB8D-D3C3649EADA7}"/>
    <cellStyle name="Normal 4 3 2 8 3 2" xfId="35338" xr:uid="{1AC1D208-EE10-463F-AF5E-FE2F13F3A616}"/>
    <cellStyle name="Normal 4 3 2 8 3 2 2" xfId="35339" xr:uid="{1F70681F-3968-409F-A182-E7BF41B45061}"/>
    <cellStyle name="Normal 4 3 2 8 3 2 2 2" xfId="35340" xr:uid="{70CE9FB4-82DE-4011-9C45-8B301DD3BADB}"/>
    <cellStyle name="Normal 4 3 2 8 3 2 2 2 2" xfId="35341" xr:uid="{DDCA9BC5-6683-49A9-A1BF-C1FF0B2EF9CF}"/>
    <cellStyle name="Normal 4 3 2 8 3 2 2 2 2 2" xfId="35342" xr:uid="{B2617F68-3BEE-4B93-A9D5-950CBF7CE556}"/>
    <cellStyle name="Normal 4 3 2 8 3 2 2 2 2 2 2" xfId="35343" xr:uid="{5223CB70-6F0C-4BBD-86F6-C380EC2CE944}"/>
    <cellStyle name="Normal 4 3 2 8 3 2 2 2 2 3" xfId="35344" xr:uid="{5F072762-9D41-49B4-AEF6-46D805313324}"/>
    <cellStyle name="Normal 4 3 2 8 3 2 2 2 2 4" xfId="35345" xr:uid="{020F36B3-0C36-4FC2-BB17-AA490D66A3AD}"/>
    <cellStyle name="Normal 4 3 2 8 3 2 2 2 2 5" xfId="35346" xr:uid="{734E8657-24A2-4893-9259-12C66A6429AC}"/>
    <cellStyle name="Normal 4 3 2 8 3 2 2 2 3" xfId="35347" xr:uid="{0AA7DA3E-C8D3-49FC-87B5-1332162D247C}"/>
    <cellStyle name="Normal 4 3 2 8 3 2 2 2 3 2" xfId="35348" xr:uid="{9479C65E-30FF-4058-A7A7-691772DF4A5B}"/>
    <cellStyle name="Normal 4 3 2 8 3 2 2 2 4" xfId="35349" xr:uid="{298F0B68-D163-40F9-9762-A91891DEFE10}"/>
    <cellStyle name="Normal 4 3 2 8 3 2 2 2 5" xfId="35350" xr:uid="{504E7968-D89C-4E29-A64D-800D7E896E45}"/>
    <cellStyle name="Normal 4 3 2 8 3 2 2 3" xfId="35351" xr:uid="{28D41C7D-EE9B-4931-9D77-A108FEEC6144}"/>
    <cellStyle name="Normal 4 3 2 8 3 2 2 4" xfId="35352" xr:uid="{D53F89BB-2ACC-4881-971B-8CC0D7D26596}"/>
    <cellStyle name="Normal 4 3 2 8 3 2 2 5" xfId="35353" xr:uid="{7ED71A02-F514-4CDB-9FFE-5045BD0871AB}"/>
    <cellStyle name="Normal 4 3 2 8 3 2 2 6" xfId="35354" xr:uid="{F2CF8AB0-4FFB-4D85-8AEF-65A39B7F7A8A}"/>
    <cellStyle name="Normal 4 3 2 8 3 2 2 6 2" xfId="35355" xr:uid="{9C779F2C-FD19-4B32-AA29-E391ABE2459A}"/>
    <cellStyle name="Normal 4 3 2 8 3 2 2 7" xfId="35356" xr:uid="{6B401DD6-BBE1-46D9-8846-8CBE82A6E2C1}"/>
    <cellStyle name="Normal 4 3 2 8 3 2 2 8" xfId="35357" xr:uid="{DDC14EF1-85A1-4E6B-80C2-721F6714B6C5}"/>
    <cellStyle name="Normal 4 3 2 8 3 2 2 9" xfId="35358" xr:uid="{487CE8FD-3F21-4679-8DAB-567E003B9F03}"/>
    <cellStyle name="Normal 4 3 2 8 3 2 3" xfId="35359" xr:uid="{94A7C536-F1CF-4C06-AB0B-D0B0A51C28ED}"/>
    <cellStyle name="Normal 4 3 2 8 3 2 3 2" xfId="35360" xr:uid="{FF96DCF6-5982-4951-9534-A3A72B18315C}"/>
    <cellStyle name="Normal 4 3 2 8 3 2 3 2 2" xfId="35361" xr:uid="{386EBA38-88A4-4EEC-AA17-C3340AEB98CE}"/>
    <cellStyle name="Normal 4 3 2 8 3 2 3 2 2 2" xfId="35362" xr:uid="{0B98CD63-D6CC-4D33-BC21-4A9A83C808E9}"/>
    <cellStyle name="Normal 4 3 2 8 3 2 3 2 3" xfId="35363" xr:uid="{71AE0536-1361-4749-8FEF-E5D95E55A85E}"/>
    <cellStyle name="Normal 4 3 2 8 3 2 3 2 4" xfId="35364" xr:uid="{FBF437DA-AB07-4FB6-BEF7-6EF382242FBA}"/>
    <cellStyle name="Normal 4 3 2 8 3 2 3 2 5" xfId="35365" xr:uid="{EC1B81C7-0810-440A-B621-216B9D09AFAA}"/>
    <cellStyle name="Normal 4 3 2 8 3 2 3 3" xfId="35366" xr:uid="{FFED4B9E-002F-4505-8D23-14CC4AF9E2FD}"/>
    <cellStyle name="Normal 4 3 2 8 3 2 3 3 2" xfId="35367" xr:uid="{BCBC27A0-FEC7-4F6A-AB0A-99778B2C5CAE}"/>
    <cellStyle name="Normal 4 3 2 8 3 2 3 4" xfId="35368" xr:uid="{785B4F37-269F-4049-89FE-3BCEAE710A65}"/>
    <cellStyle name="Normal 4 3 2 8 3 2 3 5" xfId="35369" xr:uid="{EC0D71C2-B34F-4A09-9B2B-C160B1F86437}"/>
    <cellStyle name="Normal 4 3 2 8 3 2 4" xfId="35370" xr:uid="{0132F962-5AA1-4438-B3CB-304FFA827668}"/>
    <cellStyle name="Normal 4 3 2 8 3 2 5" xfId="35371" xr:uid="{278D00F1-E0FB-4E18-A4B7-713A8B2CFA81}"/>
    <cellStyle name="Normal 4 3 2 8 3 2 6" xfId="35372" xr:uid="{A9790C0B-5F95-451C-8D32-E07B44BEA49D}"/>
    <cellStyle name="Normal 4 3 2 8 3 2 6 2" xfId="35373" xr:uid="{4DDF9975-E2B4-4DA1-95ED-22F4F510412E}"/>
    <cellStyle name="Normal 4 3 2 8 3 2 7" xfId="35374" xr:uid="{156A4E0F-B140-44F0-9F6E-1D3F26FF22C0}"/>
    <cellStyle name="Normal 4 3 2 8 3 2 8" xfId="35375" xr:uid="{C23E844C-0136-4C0A-B429-A91A925503CA}"/>
    <cellStyle name="Normal 4 3 2 8 3 2 9" xfId="35376" xr:uid="{66EB1FC4-45AF-484E-B168-604A2465C456}"/>
    <cellStyle name="Normal 4 3 2 8 3 3" xfId="35377" xr:uid="{FF887188-FC19-4018-854A-F20C3DA6862B}"/>
    <cellStyle name="Normal 4 3 2 8 3 4" xfId="35378" xr:uid="{EE1E38F6-DEDD-4C89-A293-25885C64E6C9}"/>
    <cellStyle name="Normal 4 3 2 8 3 5" xfId="35379" xr:uid="{D9AF2E89-A0D6-4C73-B485-95B7F1DADC29}"/>
    <cellStyle name="Normal 4 3 2 8 3 6" xfId="35380" xr:uid="{C706D765-1782-4442-BBF7-16C5C40B3207}"/>
    <cellStyle name="Normal 4 3 2 8 3 7" xfId="35381" xr:uid="{B74E9D15-9AAE-46DB-BC7E-52D5D340FF51}"/>
    <cellStyle name="Normal 4 3 2 8 3 8" xfId="35382" xr:uid="{8968703B-7F1F-43E7-A5B6-5CD6290BC684}"/>
    <cellStyle name="Normal 4 3 2 8 3 8 2" xfId="35383" xr:uid="{F66D6109-8D05-4CBB-9773-6D8A0C4DD9F8}"/>
    <cellStyle name="Normal 4 3 2 8 3 8 2 2" xfId="35384" xr:uid="{64BD7744-A887-4082-B266-4681BF6A1717}"/>
    <cellStyle name="Normal 4 3 2 8 3 8 2 2 2" xfId="35385" xr:uid="{0E2BB499-B512-46E4-B234-BC3DA73E2C88}"/>
    <cellStyle name="Normal 4 3 2 8 3 8 2 3" xfId="35386" xr:uid="{CBB6B44D-CEBA-4AE3-A7E6-B750C8EFA75B}"/>
    <cellStyle name="Normal 4 3 2 8 3 8 2 4" xfId="35387" xr:uid="{97C9B7E2-18FD-49A9-9D1D-98B1353F0AB2}"/>
    <cellStyle name="Normal 4 3 2 8 3 8 2 5" xfId="35388" xr:uid="{766FAEA3-A960-4FA8-BA01-48E68448797F}"/>
    <cellStyle name="Normal 4 3 2 8 3 8 3" xfId="35389" xr:uid="{D9E60BCA-AE35-4E49-8731-9A41CC86C119}"/>
    <cellStyle name="Normal 4 3 2 8 3 8 3 2" xfId="35390" xr:uid="{48A3AEE4-61C8-4BB9-B2BC-3D14B6806FD1}"/>
    <cellStyle name="Normal 4 3 2 8 3 8 4" xfId="35391" xr:uid="{53CF2EF5-C2CD-44AD-9549-2C96E3C1BC10}"/>
    <cellStyle name="Normal 4 3 2 8 3 8 5" xfId="35392" xr:uid="{703248DE-77F1-40EE-8A8B-ACA2145B889C}"/>
    <cellStyle name="Normal 4 3 2 8 3 9" xfId="35393" xr:uid="{770E244B-CCF6-4A89-8465-4158665541AC}"/>
    <cellStyle name="Normal 4 3 2 8 4" xfId="35394" xr:uid="{A58AE1F8-2BA4-4822-BE9F-BF1C7E45E84C}"/>
    <cellStyle name="Normal 4 3 2 8 4 2" xfId="35395" xr:uid="{A0B9C1F7-A875-466C-AF7C-AE8834E0E55F}"/>
    <cellStyle name="Normal 4 3 2 8 4 2 2" xfId="35396" xr:uid="{FC0ABCE2-582A-43B5-B35A-7184F7011595}"/>
    <cellStyle name="Normal 4 3 2 8 4 2 2 2" xfId="35397" xr:uid="{532AE1EC-1C17-4FE2-AAD5-AFDC07A8A07B}"/>
    <cellStyle name="Normal 4 3 2 8 4 2 2 2 2" xfId="35398" xr:uid="{E1D0F6CA-B5B0-4D0C-A4F6-35FED79D7E85}"/>
    <cellStyle name="Normal 4 3 2 8 4 2 2 2 2 2" xfId="35399" xr:uid="{8E063D00-A48D-40A6-99CD-4DEC06593E06}"/>
    <cellStyle name="Normal 4 3 2 8 4 2 2 2 3" xfId="35400" xr:uid="{108DA89C-E992-4E2D-BA5C-540504B0B706}"/>
    <cellStyle name="Normal 4 3 2 8 4 2 2 2 4" xfId="35401" xr:uid="{017D4467-27DF-4BF0-A1A5-93F6A85415FE}"/>
    <cellStyle name="Normal 4 3 2 8 4 2 2 2 5" xfId="35402" xr:uid="{EF3DCA4F-F6EE-4EC1-9BE9-58232BDEBA6A}"/>
    <cellStyle name="Normal 4 3 2 8 4 2 2 3" xfId="35403" xr:uid="{7414BAC6-6771-41FB-BE79-435A6032CB59}"/>
    <cellStyle name="Normal 4 3 2 8 4 2 2 3 2" xfId="35404" xr:uid="{AA7609D5-265B-405F-92B1-9B24D068C6E2}"/>
    <cellStyle name="Normal 4 3 2 8 4 2 2 4" xfId="35405" xr:uid="{FADBBE47-5A9F-4D61-91CB-A584375F96E3}"/>
    <cellStyle name="Normal 4 3 2 8 4 2 2 5" xfId="35406" xr:uid="{E0AE7567-32F1-4071-9E27-F9B7CAD4C501}"/>
    <cellStyle name="Normal 4 3 2 8 4 2 3" xfId="35407" xr:uid="{20DD707C-4E81-479D-8388-9AAA88124CC0}"/>
    <cellStyle name="Normal 4 3 2 8 4 2 4" xfId="35408" xr:uid="{2069E2CC-CED6-436C-B8A3-A3EB6A90D34C}"/>
    <cellStyle name="Normal 4 3 2 8 4 2 5" xfId="35409" xr:uid="{CF33D2DC-F832-4DA1-BC45-AB59F7C3A45D}"/>
    <cellStyle name="Normal 4 3 2 8 4 2 6" xfId="35410" xr:uid="{E261E9B5-4597-4F2C-ACA7-CBA06F4538D3}"/>
    <cellStyle name="Normal 4 3 2 8 4 2 6 2" xfId="35411" xr:uid="{75C3810B-95D1-4CDC-AAB7-C59A70E193FB}"/>
    <cellStyle name="Normal 4 3 2 8 4 2 7" xfId="35412" xr:uid="{5EBFB651-B87F-4185-8320-A93540BB70A7}"/>
    <cellStyle name="Normal 4 3 2 8 4 2 8" xfId="35413" xr:uid="{BD65117E-9CF0-4D3F-B652-58A2A7B17493}"/>
    <cellStyle name="Normal 4 3 2 8 4 2 9" xfId="35414" xr:uid="{00EEBEBC-624B-4694-9185-5BE7E28996AC}"/>
    <cellStyle name="Normal 4 3 2 8 4 3" xfId="35415" xr:uid="{556824D8-1DF6-49C3-A7E7-49FA374DBACC}"/>
    <cellStyle name="Normal 4 3 2 8 4 3 2" xfId="35416" xr:uid="{47D49D6C-5F7C-4FEE-B582-461A31573CF2}"/>
    <cellStyle name="Normal 4 3 2 8 4 3 2 2" xfId="35417" xr:uid="{12771FD3-1288-4FBA-8399-2F59BF7FDA62}"/>
    <cellStyle name="Normal 4 3 2 8 4 3 2 2 2" xfId="35418" xr:uid="{EDB3F11D-2DFD-4D9B-BCD1-3E52AA519114}"/>
    <cellStyle name="Normal 4 3 2 8 4 3 2 3" xfId="35419" xr:uid="{AC76A964-54C5-4314-BE6C-D92F9B21A85C}"/>
    <cellStyle name="Normal 4 3 2 8 4 3 2 4" xfId="35420" xr:uid="{952FEA79-2893-4A15-8CCB-0FE61990B6BE}"/>
    <cellStyle name="Normal 4 3 2 8 4 3 2 5" xfId="35421" xr:uid="{79BD6381-2B2A-405A-8476-F179AC049E65}"/>
    <cellStyle name="Normal 4 3 2 8 4 3 3" xfId="35422" xr:uid="{34F3ECC6-CFB4-4297-9809-AE3BDD894A86}"/>
    <cellStyle name="Normal 4 3 2 8 4 3 3 2" xfId="35423" xr:uid="{2D29E743-42FC-47D9-9767-8511AC8D8253}"/>
    <cellStyle name="Normal 4 3 2 8 4 3 4" xfId="35424" xr:uid="{CD61839D-97AA-4B45-B656-20160D0A7A89}"/>
    <cellStyle name="Normal 4 3 2 8 4 3 5" xfId="35425" xr:uid="{A543CC0E-557B-4F83-A69B-061A0C4BCD31}"/>
    <cellStyle name="Normal 4 3 2 8 4 4" xfId="35426" xr:uid="{4AADB796-7376-4070-9A47-3D31C83FB850}"/>
    <cellStyle name="Normal 4 3 2 8 4 5" xfId="35427" xr:uid="{6BDE1F5A-B254-4990-8DC6-D1584EBC161A}"/>
    <cellStyle name="Normal 4 3 2 8 4 6" xfId="35428" xr:uid="{C0BD2E43-2E22-449A-A260-568B4D12ECE8}"/>
    <cellStyle name="Normal 4 3 2 8 4 6 2" xfId="35429" xr:uid="{1F00F731-B0D0-4170-8957-615E91EC3749}"/>
    <cellStyle name="Normal 4 3 2 8 4 7" xfId="35430" xr:uid="{4437EB53-63EA-401E-BC2C-C786EDFD405C}"/>
    <cellStyle name="Normal 4 3 2 8 4 8" xfId="35431" xr:uid="{CD4D9257-5C41-4BDD-AB00-49414BECCA2B}"/>
    <cellStyle name="Normal 4 3 2 8 4 9" xfId="35432" xr:uid="{AB888B1B-EDD9-453A-AF63-0A54A2CB2E6F}"/>
    <cellStyle name="Normal 4 3 2 8 5" xfId="35433" xr:uid="{0D137789-F2AC-487A-AFF6-F26DADBD2A61}"/>
    <cellStyle name="Normal 4 3 2 8 6" xfId="35434" xr:uid="{9EF54D50-DBD3-4A05-B9EC-94361CC5BC8E}"/>
    <cellStyle name="Normal 4 3 2 8 7" xfId="35435" xr:uid="{B35C6980-2B64-412A-95F1-5CA53F3AF2D0}"/>
    <cellStyle name="Normal 4 3 2 8 8" xfId="35436" xr:uid="{351028E5-7A9F-40D9-8F5D-E49F0B01C774}"/>
    <cellStyle name="Normal 4 3 2 8 9" xfId="35437" xr:uid="{DD12CA17-F6B1-4234-8476-853D6D1FEDAA}"/>
    <cellStyle name="Normal 4 3 2 8 9 2" xfId="35438" xr:uid="{0789EF9C-4546-4178-B7F1-A1A5FE23585D}"/>
    <cellStyle name="Normal 4 3 2 8 9 2 2" xfId="35439" xr:uid="{C5144A6A-FD8E-4BD9-9CFF-76C49BA9DDD1}"/>
    <cellStyle name="Normal 4 3 2 8 9 2 2 2" xfId="35440" xr:uid="{5BFA3F71-7EF6-432E-BFD9-2A12B52584CB}"/>
    <cellStyle name="Normal 4 3 2 8 9 2 3" xfId="35441" xr:uid="{C918D0BB-7CCA-43F9-9BB4-9EE5CD2570F3}"/>
    <cellStyle name="Normal 4 3 2 8 9 2 4" xfId="35442" xr:uid="{85A2109C-5D91-4885-808B-C9D7B117C31F}"/>
    <cellStyle name="Normal 4 3 2 8 9 2 5" xfId="35443" xr:uid="{26688C42-95F3-4D8F-862A-16828FE4332F}"/>
    <cellStyle name="Normal 4 3 2 8 9 3" xfId="35444" xr:uid="{BBABC797-5B44-431D-BF20-9879A646FCB8}"/>
    <cellStyle name="Normal 4 3 2 8 9 3 2" xfId="35445" xr:uid="{F01A2294-3895-46AC-9F75-091B18DA33F4}"/>
    <cellStyle name="Normal 4 3 2 8 9 4" xfId="35446" xr:uid="{176762C3-DD47-479A-BC58-B6C2EA11305F}"/>
    <cellStyle name="Normal 4 3 2 8 9 5" xfId="35447" xr:uid="{1278A826-84A2-4650-8A40-F3C56A84E97D}"/>
    <cellStyle name="Normal 4 3 2 9" xfId="35448" xr:uid="{89788B68-543D-40DD-8FD4-19BED757FE22}"/>
    <cellStyle name="Normal 4 3 2 9 10" xfId="35449" xr:uid="{018ECA35-1E09-428C-990C-CED3523642FD}"/>
    <cellStyle name="Normal 4 3 2 9 11" xfId="35450" xr:uid="{F442022C-8020-41A1-88CB-284D2412823B}"/>
    <cellStyle name="Normal 4 3 2 9 12" xfId="35451" xr:uid="{5C7456F4-E5E2-4524-96BA-C302877C4B99}"/>
    <cellStyle name="Normal 4 3 2 9 12 2" xfId="35452" xr:uid="{DD5AD064-88B0-43B7-B1BD-B4C01C725037}"/>
    <cellStyle name="Normal 4 3 2 9 13" xfId="35453" xr:uid="{249C1F3A-F26C-4CC9-8E70-E37D4DACB629}"/>
    <cellStyle name="Normal 4 3 2 9 14" xfId="35454" xr:uid="{24EB188A-6C6B-4AD5-BBD3-2D39AD4CF67F}"/>
    <cellStyle name="Normal 4 3 2 9 15" xfId="35455" xr:uid="{7869C066-651C-4BF9-8579-434A03C9A88D}"/>
    <cellStyle name="Normal 4 3 2 9 2" xfId="35456" xr:uid="{4B90A364-06FF-43AD-80E9-EE74D12F1890}"/>
    <cellStyle name="Normal 4 3 2 9 2 2" xfId="35457" xr:uid="{D3E18380-0567-48B3-8BE7-88DF0FC5DBF3}"/>
    <cellStyle name="Normal 4 3 2 9 2 2 2" xfId="35458" xr:uid="{2CB53D6A-55C4-4AC0-B0E6-1717C6AF2AC2}"/>
    <cellStyle name="Normal 4 3 2 9 2 2 2 2" xfId="35459" xr:uid="{D24ACFCB-D8D0-422E-A643-C79BC4308FDC}"/>
    <cellStyle name="Normal 4 3 2 9 2 2 2 2 2" xfId="35460" xr:uid="{0F90FE49-839C-49F6-A58F-40F97CC1490C}"/>
    <cellStyle name="Normal 4 3 2 9 2 2 2 2 2 2" xfId="35461" xr:uid="{EB67FC18-8426-413E-973D-8DB9D3200CAE}"/>
    <cellStyle name="Normal 4 3 2 9 2 2 2 2 3" xfId="35462" xr:uid="{4A66A610-73D0-4795-BFF0-7EE323BE83FE}"/>
    <cellStyle name="Normal 4 3 2 9 2 2 2 2 4" xfId="35463" xr:uid="{614DEDC2-A522-48A0-82EF-6EA9288A2106}"/>
    <cellStyle name="Normal 4 3 2 9 2 2 2 2 5" xfId="35464" xr:uid="{0DDB7EE5-9413-4C86-B2D7-E548F74719AD}"/>
    <cellStyle name="Normal 4 3 2 9 2 2 2 3" xfId="35465" xr:uid="{E1BCBD25-5348-4B53-88AB-34CAC0741A82}"/>
    <cellStyle name="Normal 4 3 2 9 2 2 2 3 2" xfId="35466" xr:uid="{72CDDF1F-8FED-43AC-908D-E1C2542A8122}"/>
    <cellStyle name="Normal 4 3 2 9 2 2 2 4" xfId="35467" xr:uid="{50E6C920-76A9-481F-AE70-8492F6A64238}"/>
    <cellStyle name="Normal 4 3 2 9 2 2 2 5" xfId="35468" xr:uid="{11BA6199-AEC6-4A92-9BAD-AB93A2061449}"/>
    <cellStyle name="Normal 4 3 2 9 2 2 3" xfId="35469" xr:uid="{30FE7DBA-15B9-48FD-80F2-1E0B0D11FE1C}"/>
    <cellStyle name="Normal 4 3 2 9 2 2 4" xfId="35470" xr:uid="{61ECE312-144F-49B0-BD02-0AF3E8A5A8C7}"/>
    <cellStyle name="Normal 4 3 2 9 2 2 5" xfId="35471" xr:uid="{F48C0E60-0070-4ED8-AC1B-7EC93EF079D7}"/>
    <cellStyle name="Normal 4 3 2 9 2 2 6" xfId="35472" xr:uid="{C822DF3A-5F2E-4252-AD6C-19D91FC3A8F6}"/>
    <cellStyle name="Normal 4 3 2 9 2 2 6 2" xfId="35473" xr:uid="{5723CFD0-C565-4D2D-8288-6FEB1C6BAD4C}"/>
    <cellStyle name="Normal 4 3 2 9 2 2 7" xfId="35474" xr:uid="{73CD33E6-C0EC-4EA0-9BBA-81A7325D5CD0}"/>
    <cellStyle name="Normal 4 3 2 9 2 2 8" xfId="35475" xr:uid="{F237D5BE-9577-4545-8092-A1B8724E237D}"/>
    <cellStyle name="Normal 4 3 2 9 2 2 9" xfId="35476" xr:uid="{6084C453-BD92-43E3-9DDD-ACF09CC8755B}"/>
    <cellStyle name="Normal 4 3 2 9 2 3" xfId="35477" xr:uid="{903F23C7-1361-40BE-9A7B-68CB9B4117CF}"/>
    <cellStyle name="Normal 4 3 2 9 2 3 2" xfId="35478" xr:uid="{1814D0B7-8714-4C9B-9937-774277FDD3CE}"/>
    <cellStyle name="Normal 4 3 2 9 2 3 2 2" xfId="35479" xr:uid="{834A7872-C5FB-447B-90A6-3EF5492BC030}"/>
    <cellStyle name="Normal 4 3 2 9 2 3 2 2 2" xfId="35480" xr:uid="{CA5EBF52-7CD8-48EA-89D3-AB48C5A6A15F}"/>
    <cellStyle name="Normal 4 3 2 9 2 3 2 3" xfId="35481" xr:uid="{72C9F53A-7076-4AF4-A85A-969FEDE508E8}"/>
    <cellStyle name="Normal 4 3 2 9 2 3 2 4" xfId="35482" xr:uid="{984D357F-4EEB-4863-9F31-AD82B109DCAE}"/>
    <cellStyle name="Normal 4 3 2 9 2 3 2 5" xfId="35483" xr:uid="{45542D31-A89E-42DC-958E-3064278ABB41}"/>
    <cellStyle name="Normal 4 3 2 9 2 3 3" xfId="35484" xr:uid="{7B6572FE-BB83-41F1-BB43-672DA3BF9809}"/>
    <cellStyle name="Normal 4 3 2 9 2 3 3 2" xfId="35485" xr:uid="{77FC5B77-D1D4-4F39-BA3B-849140F99548}"/>
    <cellStyle name="Normal 4 3 2 9 2 3 4" xfId="35486" xr:uid="{C3511C79-CEAE-4B5A-837D-2D7C19788DB3}"/>
    <cellStyle name="Normal 4 3 2 9 2 3 5" xfId="35487" xr:uid="{41542CC3-B29F-4658-AD7A-9976E699B26A}"/>
    <cellStyle name="Normal 4 3 2 9 2 4" xfId="35488" xr:uid="{988C5140-903C-4248-98ED-F15453CBAF4E}"/>
    <cellStyle name="Normal 4 3 2 9 2 5" xfId="35489" xr:uid="{6E3D1A42-F733-4913-947F-2227C55D6F23}"/>
    <cellStyle name="Normal 4 3 2 9 2 6" xfId="35490" xr:uid="{35F07B12-AACA-4367-89AD-5AF1BB1CBA00}"/>
    <cellStyle name="Normal 4 3 2 9 2 6 2" xfId="35491" xr:uid="{127DCA9F-1644-4DBA-BCBA-7093B1DDF067}"/>
    <cellStyle name="Normal 4 3 2 9 2 7" xfId="35492" xr:uid="{1F5F2608-076E-41A0-A44C-483377F8A431}"/>
    <cellStyle name="Normal 4 3 2 9 2 8" xfId="35493" xr:uid="{C09113C3-84CF-4088-8052-14182B915856}"/>
    <cellStyle name="Normal 4 3 2 9 2 9" xfId="35494" xr:uid="{8B247BA5-AEAD-4F7C-9075-0B11B62C5565}"/>
    <cellStyle name="Normal 4 3 2 9 3" xfId="35495" xr:uid="{8EF238F0-EA05-4BA1-BA52-DD4E6A126FB7}"/>
    <cellStyle name="Normal 4 3 2 9 4" xfId="35496" xr:uid="{A3E04B89-ADB2-4A7B-9E14-EA013C8DAD93}"/>
    <cellStyle name="Normal 4 3 2 9 5" xfId="35497" xr:uid="{FECB5122-743F-4883-9B65-2174AA36638A}"/>
    <cellStyle name="Normal 4 3 2 9 6" xfId="35498" xr:uid="{99CDAB2C-B07A-4607-83F2-61909937A896}"/>
    <cellStyle name="Normal 4 3 2 9 7" xfId="35499" xr:uid="{AADF1BE2-2621-4F8D-B5ED-13DA62D567AD}"/>
    <cellStyle name="Normal 4 3 2 9 8" xfId="35500" xr:uid="{52EF370D-8C59-4A57-8DA6-9217A67C9512}"/>
    <cellStyle name="Normal 4 3 2 9 8 2" xfId="35501" xr:uid="{B32DC719-B69E-46B7-9258-39F763415C89}"/>
    <cellStyle name="Normal 4 3 2 9 8 2 2" xfId="35502" xr:uid="{16F04A6A-6C0D-4EC4-AD5E-26EAE65E01DF}"/>
    <cellStyle name="Normal 4 3 2 9 8 2 2 2" xfId="35503" xr:uid="{9D713AB4-92DD-40BA-8AD1-AE5D3C4188AA}"/>
    <cellStyle name="Normal 4 3 2 9 8 2 3" xfId="35504" xr:uid="{D5263154-C4E8-4F44-9C31-ADF8118BF284}"/>
    <cellStyle name="Normal 4 3 2 9 8 2 4" xfId="35505" xr:uid="{6DB13234-8A63-44CF-B59E-CCDF642822B2}"/>
    <cellStyle name="Normal 4 3 2 9 8 2 5" xfId="35506" xr:uid="{92BEC784-89E3-4816-986C-E18348B74380}"/>
    <cellStyle name="Normal 4 3 2 9 8 3" xfId="35507" xr:uid="{D45E7563-E7DD-4B8D-9571-46A3ADDB845C}"/>
    <cellStyle name="Normal 4 3 2 9 8 3 2" xfId="35508" xr:uid="{E05DA3D8-EAF8-40A8-BD90-9379BA98758A}"/>
    <cellStyle name="Normal 4 3 2 9 8 4" xfId="35509" xr:uid="{E4328A56-F39D-4CEF-B049-B771BB230376}"/>
    <cellStyle name="Normal 4 3 2 9 8 5" xfId="35510" xr:uid="{B6060601-16B9-4DE2-AEA4-5E356A6E9344}"/>
    <cellStyle name="Normal 4 3 2 9 9" xfId="35511" xr:uid="{A60FD1B4-B932-411B-A927-A36DC4B8BAA3}"/>
    <cellStyle name="Normal 4 3 20" xfId="35512" xr:uid="{2525F075-8E0C-4106-A625-2F59D38EEF14}"/>
    <cellStyle name="Normal 4 3 21" xfId="35513" xr:uid="{AE23DD47-017D-4C27-AB2C-F63EA2A3B08E}"/>
    <cellStyle name="Normal 4 3 22" xfId="35514" xr:uid="{73AE78DC-99DA-4F3E-AA69-B4F407FF1943}"/>
    <cellStyle name="Normal 4 3 22 10" xfId="35515" xr:uid="{37A857FF-E4FB-4EF5-85E4-11FF27CCA807}"/>
    <cellStyle name="Normal 4 3 22 11" xfId="35516" xr:uid="{11AA1DE5-5668-4E7A-AE6B-63E85B177FAF}"/>
    <cellStyle name="Normal 4 3 22 12" xfId="35517" xr:uid="{F0ED8E46-A9B4-4369-BEF6-EABECFFDCA7C}"/>
    <cellStyle name="Normal 4 3 22 13" xfId="35518" xr:uid="{CAFFA454-84DB-4E81-B13F-F13B6167D53C}"/>
    <cellStyle name="Normal 4 3 22 13 2" xfId="35519" xr:uid="{5BB8DCB4-7A78-4509-A31B-73B1E65A275D}"/>
    <cellStyle name="Normal 4 3 22 14" xfId="35520" xr:uid="{014A7381-CBE8-4FE9-B85D-E2318FB2CB05}"/>
    <cellStyle name="Normal 4 3 22 15" xfId="35521" xr:uid="{28A34EAB-34CC-4AF8-9C87-4A67B0E40A7C}"/>
    <cellStyle name="Normal 4 3 22 16" xfId="35522" xr:uid="{B522C0FC-2098-4A3C-A2B4-5530B5BC9BD2}"/>
    <cellStyle name="Normal 4 3 22 2" xfId="35523" xr:uid="{B6A50B73-4572-461A-938F-14E1840E2CBE}"/>
    <cellStyle name="Normal 4 3 22 2 10" xfId="35524" xr:uid="{B1A8C1D9-C6D8-482D-AB6F-5BFE4C5114B9}"/>
    <cellStyle name="Normal 4 3 22 2 11" xfId="35525" xr:uid="{27D18968-7503-4451-92A1-4641C9DBCBE4}"/>
    <cellStyle name="Normal 4 3 22 2 12" xfId="35526" xr:uid="{E88EC3ED-9EF9-4D82-A2C7-6C7E0A44A40A}"/>
    <cellStyle name="Normal 4 3 22 2 13" xfId="35527" xr:uid="{4B213123-21AF-445C-9276-F15B4AE2AA24}"/>
    <cellStyle name="Normal 4 3 22 2 13 2" xfId="35528" xr:uid="{6A17523E-5454-4E3F-A822-4CC3685D0F7B}"/>
    <cellStyle name="Normal 4 3 22 2 14" xfId="35529" xr:uid="{FF656CC9-C23F-4AA5-9D19-63A033944785}"/>
    <cellStyle name="Normal 4 3 22 2 15" xfId="35530" xr:uid="{BA55F82A-5DF9-420A-9635-D834EC54251F}"/>
    <cellStyle name="Normal 4 3 22 2 16" xfId="35531" xr:uid="{51EBB6FE-6529-421C-9B32-AFC0B869F28E}"/>
    <cellStyle name="Normal 4 3 22 2 2" xfId="35532" xr:uid="{4C0F5823-9772-45BA-AAC6-6E72D46B01BF}"/>
    <cellStyle name="Normal 4 3 22 2 2 10" xfId="35533" xr:uid="{6D692B76-B41B-435F-9BA7-42B2301FC7B0}"/>
    <cellStyle name="Normal 4 3 22 2 2 11" xfId="35534" xr:uid="{48870C12-B1D8-46F3-BD1F-16CF56E2C905}"/>
    <cellStyle name="Normal 4 3 22 2 2 12" xfId="35535" xr:uid="{DEC03518-EAF5-46FD-A307-EBD1889FE248}"/>
    <cellStyle name="Normal 4 3 22 2 2 12 2" xfId="35536" xr:uid="{0E00C6EC-3612-4000-AB1E-E62CE6F07821}"/>
    <cellStyle name="Normal 4 3 22 2 2 13" xfId="35537" xr:uid="{87AFADB1-94D2-496B-B17C-13D5077E22ED}"/>
    <cellStyle name="Normal 4 3 22 2 2 14" xfId="35538" xr:uid="{D0D38610-784E-41AB-A295-0657527CD49E}"/>
    <cellStyle name="Normal 4 3 22 2 2 15" xfId="35539" xr:uid="{9AFA808F-3CA6-4E34-8F34-A339042A0F9B}"/>
    <cellStyle name="Normal 4 3 22 2 2 2" xfId="35540" xr:uid="{F6D9C245-F314-4899-96B0-59482D206FA2}"/>
    <cellStyle name="Normal 4 3 22 2 2 2 2" xfId="35541" xr:uid="{9A16CD36-14A6-4710-9FA3-7F67695FE72E}"/>
    <cellStyle name="Normal 4 3 22 2 2 2 2 2" xfId="35542" xr:uid="{5B7B6600-95E7-4729-991C-2CC23553EAD7}"/>
    <cellStyle name="Normal 4 3 22 2 2 2 2 2 2" xfId="35543" xr:uid="{793C558B-5E28-40BA-B931-942A196AD013}"/>
    <cellStyle name="Normal 4 3 22 2 2 2 2 2 2 2" xfId="35544" xr:uid="{B8D75432-6282-4111-881B-40AC5266EEA2}"/>
    <cellStyle name="Normal 4 3 22 2 2 2 2 2 2 2 2" xfId="35545" xr:uid="{2CCEB231-FCDA-4257-B7C4-64DA62667043}"/>
    <cellStyle name="Normal 4 3 22 2 2 2 2 2 2 3" xfId="35546" xr:uid="{5934C1EB-9B8A-4F17-AC32-6073DEB0F3A4}"/>
    <cellStyle name="Normal 4 3 22 2 2 2 2 2 2 4" xfId="35547" xr:uid="{9B609A5B-0876-44D1-B1B2-84533BE5C334}"/>
    <cellStyle name="Normal 4 3 22 2 2 2 2 2 2 5" xfId="35548" xr:uid="{DE747914-1E19-46AE-8628-93F6D879CD9A}"/>
    <cellStyle name="Normal 4 3 22 2 2 2 2 2 3" xfId="35549" xr:uid="{69045962-C198-4814-A991-9BFEC7B1C471}"/>
    <cellStyle name="Normal 4 3 22 2 2 2 2 2 3 2" xfId="35550" xr:uid="{1990FB20-D0C5-4A1C-9494-5F45BBD2C347}"/>
    <cellStyle name="Normal 4 3 22 2 2 2 2 2 4" xfId="35551" xr:uid="{D22E425B-447E-40BA-B5FB-956D4E4A8068}"/>
    <cellStyle name="Normal 4 3 22 2 2 2 2 2 5" xfId="35552" xr:uid="{1108590D-794C-4B45-8F07-EFC77D112CDB}"/>
    <cellStyle name="Normal 4 3 22 2 2 2 2 3" xfId="35553" xr:uid="{7431C02C-0DE2-4AC5-B681-D4439AA216A4}"/>
    <cellStyle name="Normal 4 3 22 2 2 2 2 4" xfId="35554" xr:uid="{5DE6EB90-3171-4E71-AF08-A5162ABB71DF}"/>
    <cellStyle name="Normal 4 3 22 2 2 2 2 5" xfId="35555" xr:uid="{8BE72016-ADA5-4256-AA89-C1BA82C8E0B6}"/>
    <cellStyle name="Normal 4 3 22 2 2 2 2 6" xfId="35556" xr:uid="{E95E7F86-2BB0-4453-9271-397DC8034706}"/>
    <cellStyle name="Normal 4 3 22 2 2 2 2 6 2" xfId="35557" xr:uid="{E0A590E5-FAAB-4693-9919-FAF521FAEF33}"/>
    <cellStyle name="Normal 4 3 22 2 2 2 2 7" xfId="35558" xr:uid="{F923636C-EEBC-4A98-9660-7C5B30E53672}"/>
    <cellStyle name="Normal 4 3 22 2 2 2 2 8" xfId="35559" xr:uid="{3B484A21-0F52-448F-8ABD-848C6172789B}"/>
    <cellStyle name="Normal 4 3 22 2 2 2 2 9" xfId="35560" xr:uid="{4F60E43B-D28E-4122-A8B6-F96DDC845D73}"/>
    <cellStyle name="Normal 4 3 22 2 2 2 3" xfId="35561" xr:uid="{EF4AF94E-FEC1-4672-B3FA-E14AE0E2410D}"/>
    <cellStyle name="Normal 4 3 22 2 2 2 3 2" xfId="35562" xr:uid="{E04110BB-B05F-42D8-B367-30FD8A710832}"/>
    <cellStyle name="Normal 4 3 22 2 2 2 3 2 2" xfId="35563" xr:uid="{C0D94719-6A4F-4E9B-9000-95CB29B0A7E5}"/>
    <cellStyle name="Normal 4 3 22 2 2 2 3 2 2 2" xfId="35564" xr:uid="{3B820647-977A-46E5-9818-8F97FBDCA778}"/>
    <cellStyle name="Normal 4 3 22 2 2 2 3 2 3" xfId="35565" xr:uid="{DCA7BE29-6600-4804-8156-6D545954FFBF}"/>
    <cellStyle name="Normal 4 3 22 2 2 2 3 2 4" xfId="35566" xr:uid="{7E5CC54D-5542-438C-828F-14AAE4159817}"/>
    <cellStyle name="Normal 4 3 22 2 2 2 3 2 5" xfId="35567" xr:uid="{6EC5AC26-70D3-411D-9E15-D6074BE44FFA}"/>
    <cellStyle name="Normal 4 3 22 2 2 2 3 3" xfId="35568" xr:uid="{59FFC912-831B-4287-8300-9AE754930074}"/>
    <cellStyle name="Normal 4 3 22 2 2 2 3 3 2" xfId="35569" xr:uid="{82702E07-EEC8-414B-A3E5-5C6BA41BA101}"/>
    <cellStyle name="Normal 4 3 22 2 2 2 3 4" xfId="35570" xr:uid="{D20928C2-711B-400B-B2FC-A22D4859925D}"/>
    <cellStyle name="Normal 4 3 22 2 2 2 3 5" xfId="35571" xr:uid="{F763F17A-CAFB-4A08-8102-D0B725812BAF}"/>
    <cellStyle name="Normal 4 3 22 2 2 2 4" xfId="35572" xr:uid="{10028A31-0886-4D0C-A824-246C7BA5B3CE}"/>
    <cellStyle name="Normal 4 3 22 2 2 2 5" xfId="35573" xr:uid="{26BB2464-C247-4D7F-AD04-83D1059912D9}"/>
    <cellStyle name="Normal 4 3 22 2 2 2 6" xfId="35574" xr:uid="{BF29B21F-5B91-4DC7-AD57-52D903CAF8F8}"/>
    <cellStyle name="Normal 4 3 22 2 2 2 6 2" xfId="35575" xr:uid="{9C5D361B-AD8C-440A-8239-67D8F6B6F2A7}"/>
    <cellStyle name="Normal 4 3 22 2 2 2 7" xfId="35576" xr:uid="{D6817266-2BEF-4BE5-B773-8EDA62571447}"/>
    <cellStyle name="Normal 4 3 22 2 2 2 8" xfId="35577" xr:uid="{B54C2771-6029-4B9C-BADF-4CB09A60E9E1}"/>
    <cellStyle name="Normal 4 3 22 2 2 2 9" xfId="35578" xr:uid="{4E1EFD30-7EE6-43E7-AE93-C77FE2259600}"/>
    <cellStyle name="Normal 4 3 22 2 2 3" xfId="35579" xr:uid="{0193E655-D22F-499E-9D95-0DDAFB00967E}"/>
    <cellStyle name="Normal 4 3 22 2 2 4" xfId="35580" xr:uid="{5E967CFD-6F31-480E-AFFF-DFE096E5DEF9}"/>
    <cellStyle name="Normal 4 3 22 2 2 5" xfId="35581" xr:uid="{E9B35370-5874-47C9-8091-0219793D4B66}"/>
    <cellStyle name="Normal 4 3 22 2 2 6" xfId="35582" xr:uid="{F09A3CAC-B893-49B8-BC64-44C64101DEC6}"/>
    <cellStyle name="Normal 4 3 22 2 2 7" xfId="35583" xr:uid="{9BFC3ECA-7F63-4DD6-9A09-81B0C6A7FFED}"/>
    <cellStyle name="Normal 4 3 22 2 2 8" xfId="35584" xr:uid="{9B59EA7B-8D9B-4C07-BCE8-CAB0C6274ED5}"/>
    <cellStyle name="Normal 4 3 22 2 2 8 2" xfId="35585" xr:uid="{234D209D-69B7-4411-B57F-623BA1F6533F}"/>
    <cellStyle name="Normal 4 3 22 2 2 8 2 2" xfId="35586" xr:uid="{BC887198-A027-477D-9F95-798D326945E5}"/>
    <cellStyle name="Normal 4 3 22 2 2 8 2 2 2" xfId="35587" xr:uid="{63D4828C-2FC1-4191-84D1-D59D6AFFAFA4}"/>
    <cellStyle name="Normal 4 3 22 2 2 8 2 3" xfId="35588" xr:uid="{E62159C2-7F17-4748-AE19-4391140B1486}"/>
    <cellStyle name="Normal 4 3 22 2 2 8 2 4" xfId="35589" xr:uid="{09EE2B50-A25E-4334-91CF-6519EE80BC49}"/>
    <cellStyle name="Normal 4 3 22 2 2 8 2 5" xfId="35590" xr:uid="{A7C398CA-CF82-4752-BC7B-1A2D71FD52C6}"/>
    <cellStyle name="Normal 4 3 22 2 2 8 3" xfId="35591" xr:uid="{A8EE58A9-7D82-4835-9F0E-4E0D7DCA6ED8}"/>
    <cellStyle name="Normal 4 3 22 2 2 8 3 2" xfId="35592" xr:uid="{7166D5CC-1B7B-46B7-B342-31E91BF35EF6}"/>
    <cellStyle name="Normal 4 3 22 2 2 8 4" xfId="35593" xr:uid="{35E222C4-0E07-495E-AF70-7CE047BB1019}"/>
    <cellStyle name="Normal 4 3 22 2 2 8 5" xfId="35594" xr:uid="{9D0F7D58-3D16-4A9E-82A7-BA86B010EBAC}"/>
    <cellStyle name="Normal 4 3 22 2 2 9" xfId="35595" xr:uid="{CF7D5F59-A7A8-413F-B1E8-EAA8F120BDBC}"/>
    <cellStyle name="Normal 4 3 22 2 3" xfId="35596" xr:uid="{F5A6B335-96D7-410F-A751-42E1AE0249E5}"/>
    <cellStyle name="Normal 4 3 22 2 4" xfId="35597" xr:uid="{D4C8C9E6-E2CF-4982-8C60-BD8F68B26426}"/>
    <cellStyle name="Normal 4 3 22 2 4 2" xfId="35598" xr:uid="{A000931E-6612-4996-A255-3D317BE6D9CA}"/>
    <cellStyle name="Normal 4 3 22 2 4 2 2" xfId="35599" xr:uid="{37297AC4-9F6D-4700-82F3-BE1BC75CC058}"/>
    <cellStyle name="Normal 4 3 22 2 4 2 2 2" xfId="35600" xr:uid="{9DABFF35-351E-4674-ADCB-7C171C8CBA2D}"/>
    <cellStyle name="Normal 4 3 22 2 4 2 2 2 2" xfId="35601" xr:uid="{06F63253-7BFB-4779-AB45-A60DF8EF69A2}"/>
    <cellStyle name="Normal 4 3 22 2 4 2 2 2 2 2" xfId="35602" xr:uid="{9AF3936E-9FB3-45E6-830D-DB28E0478EEC}"/>
    <cellStyle name="Normal 4 3 22 2 4 2 2 2 3" xfId="35603" xr:uid="{37F3B2DE-678C-458E-AB34-C1EF6B4F6176}"/>
    <cellStyle name="Normal 4 3 22 2 4 2 2 2 4" xfId="35604" xr:uid="{62CB5CE9-6ABF-43B5-995F-9EA8503E8192}"/>
    <cellStyle name="Normal 4 3 22 2 4 2 2 2 5" xfId="35605" xr:uid="{328C1429-2012-4D45-AD28-084F82CCFF7E}"/>
    <cellStyle name="Normal 4 3 22 2 4 2 2 3" xfId="35606" xr:uid="{82D29FB3-4CA8-4850-9933-931E76FAFBC2}"/>
    <cellStyle name="Normal 4 3 22 2 4 2 2 3 2" xfId="35607" xr:uid="{3C7D1422-4AE8-47E7-92AD-ED92DA44A629}"/>
    <cellStyle name="Normal 4 3 22 2 4 2 2 4" xfId="35608" xr:uid="{57D9118B-5BC9-4EA8-B3F0-E7115D7B6837}"/>
    <cellStyle name="Normal 4 3 22 2 4 2 2 5" xfId="35609" xr:uid="{851CE999-9297-434A-8403-D60A74C800AD}"/>
    <cellStyle name="Normal 4 3 22 2 4 2 3" xfId="35610" xr:uid="{5AD17335-C4D7-4B54-A9FF-7A320E88A0F1}"/>
    <cellStyle name="Normal 4 3 22 2 4 2 4" xfId="35611" xr:uid="{06B3D41D-A0AC-4ED2-B46D-CD6D949D9B8C}"/>
    <cellStyle name="Normal 4 3 22 2 4 2 5" xfId="35612" xr:uid="{B486DA72-C4FF-4986-9CFE-B028993E6161}"/>
    <cellStyle name="Normal 4 3 22 2 4 2 6" xfId="35613" xr:uid="{96681075-ABEB-489D-A3C2-0EC52F58ACB2}"/>
    <cellStyle name="Normal 4 3 22 2 4 2 6 2" xfId="35614" xr:uid="{CF633FE9-0A19-48BC-B4A3-17A2D51A1AF8}"/>
    <cellStyle name="Normal 4 3 22 2 4 2 7" xfId="35615" xr:uid="{25ECE6E3-50AF-40DC-B41F-E2FE94EF6A8B}"/>
    <cellStyle name="Normal 4 3 22 2 4 2 8" xfId="35616" xr:uid="{17A641A4-B3F6-4B81-AE51-ED8A8AFE59F8}"/>
    <cellStyle name="Normal 4 3 22 2 4 2 9" xfId="35617" xr:uid="{7E3A87EA-9A05-4A26-AE22-4416B7606EC5}"/>
    <cellStyle name="Normal 4 3 22 2 4 3" xfId="35618" xr:uid="{404B58A0-0ECE-4ADB-9548-C2D41FB0974C}"/>
    <cellStyle name="Normal 4 3 22 2 4 3 2" xfId="35619" xr:uid="{C9337F2B-9A30-4485-83A0-F2C3D8E881E7}"/>
    <cellStyle name="Normal 4 3 22 2 4 3 2 2" xfId="35620" xr:uid="{7F657E04-4A93-47AB-AD36-CC68E5E02CFB}"/>
    <cellStyle name="Normal 4 3 22 2 4 3 2 2 2" xfId="35621" xr:uid="{7CFCF0C1-BF0F-4B45-8CAD-5EF19155709B}"/>
    <cellStyle name="Normal 4 3 22 2 4 3 2 3" xfId="35622" xr:uid="{70447656-90E6-4026-8615-3842325F2AB6}"/>
    <cellStyle name="Normal 4 3 22 2 4 3 2 4" xfId="35623" xr:uid="{A10D747B-02FA-4956-88F7-9A99BD407166}"/>
    <cellStyle name="Normal 4 3 22 2 4 3 2 5" xfId="35624" xr:uid="{220433C2-2AB9-48C8-8DC6-8252D9575A4B}"/>
    <cellStyle name="Normal 4 3 22 2 4 3 3" xfId="35625" xr:uid="{6F5BEBCD-AB90-400E-B4D0-618DD1BB0712}"/>
    <cellStyle name="Normal 4 3 22 2 4 3 3 2" xfId="35626" xr:uid="{079618E3-91BD-477A-87B7-5D28555188E0}"/>
    <cellStyle name="Normal 4 3 22 2 4 3 4" xfId="35627" xr:uid="{27FAF038-F728-410F-8157-005FDB673664}"/>
    <cellStyle name="Normal 4 3 22 2 4 3 5" xfId="35628" xr:uid="{6299D2C5-ACC3-4144-B447-218CEAFE7A23}"/>
    <cellStyle name="Normal 4 3 22 2 4 4" xfId="35629" xr:uid="{CF122FC4-9196-498C-A3A2-8D230AD7609C}"/>
    <cellStyle name="Normal 4 3 22 2 4 5" xfId="35630" xr:uid="{7A6FE713-DE15-4263-AAD8-7CC8B96ECFE5}"/>
    <cellStyle name="Normal 4 3 22 2 4 6" xfId="35631" xr:uid="{FF337285-97D2-4EE5-A515-EFAFE4200C8C}"/>
    <cellStyle name="Normal 4 3 22 2 4 6 2" xfId="35632" xr:uid="{4E322D6F-EB68-46A6-B01D-D27B46970266}"/>
    <cellStyle name="Normal 4 3 22 2 4 7" xfId="35633" xr:uid="{3617F278-744D-46AC-A249-826B6C48B3F3}"/>
    <cellStyle name="Normal 4 3 22 2 4 8" xfId="35634" xr:uid="{3DD44F85-CE2F-455F-B4CA-394DEC7E0984}"/>
    <cellStyle name="Normal 4 3 22 2 4 9" xfId="35635" xr:uid="{3EDF14B2-7FB2-4FE7-8909-AA0820FCC4A4}"/>
    <cellStyle name="Normal 4 3 22 2 5" xfId="35636" xr:uid="{71CB61B6-9B6C-4984-812A-910BF3F43458}"/>
    <cellStyle name="Normal 4 3 22 2 5 2" xfId="35637" xr:uid="{E755A39E-09FD-40D8-A212-8E6A9458A93E}"/>
    <cellStyle name="Normal 4 3 22 2 5 3" xfId="35638" xr:uid="{737417A4-BB39-4735-A613-2044E83EEE08}"/>
    <cellStyle name="Normal 4 3 22 2 6" xfId="35639" xr:uid="{39F87F81-5241-478A-BF82-21E1115958D7}"/>
    <cellStyle name="Normal 4 3 22 2 6 2" xfId="35640" xr:uid="{EBD891A9-8EA0-4A5E-A76F-92C58AB9A23D}"/>
    <cellStyle name="Normal 4 3 22 2 6 3" xfId="35641" xr:uid="{9FE3C90D-AE48-4906-B908-F5178FC59A56}"/>
    <cellStyle name="Normal 4 3 22 2 7" xfId="35642" xr:uid="{8BAFF5E6-BEF8-45C3-8226-2CEF6DADDC8C}"/>
    <cellStyle name="Normal 4 3 22 2 7 2" xfId="35643" xr:uid="{5E72560F-72F9-40D9-ACDA-54C634B1F3C7}"/>
    <cellStyle name="Normal 4 3 22 2 7 3" xfId="35644" xr:uid="{78669516-5C5C-41CC-AB2A-1743EBDAD100}"/>
    <cellStyle name="Normal 4 3 22 2 8" xfId="35645" xr:uid="{88C7C91C-8524-4267-BA77-B9B29852A199}"/>
    <cellStyle name="Normal 4 3 22 2 8 2" xfId="35646" xr:uid="{3ECF294D-40D2-42B1-86D4-9FB4D68CD218}"/>
    <cellStyle name="Normal 4 3 22 2 8 3" xfId="35647" xr:uid="{8F86AE69-A4CC-4355-8FF0-7787C685BC82}"/>
    <cellStyle name="Normal 4 3 22 2 9" xfId="35648" xr:uid="{7439CACB-A995-482B-89AF-58E2F149B21E}"/>
    <cellStyle name="Normal 4 3 22 2 9 2" xfId="35649" xr:uid="{59C083CB-B62C-4325-B953-62D16DFD8AA9}"/>
    <cellStyle name="Normal 4 3 22 2 9 2 2" xfId="35650" xr:uid="{8F656601-450C-4030-81E2-33731B7CF476}"/>
    <cellStyle name="Normal 4 3 22 2 9 2 2 2" xfId="35651" xr:uid="{B519745B-6914-4F16-B01F-FECD26B11EF3}"/>
    <cellStyle name="Normal 4 3 22 2 9 2 3" xfId="35652" xr:uid="{4E375A32-13E8-4E40-ACB3-46A13D3B0BF0}"/>
    <cellStyle name="Normal 4 3 22 2 9 2 4" xfId="35653" xr:uid="{9E85D19F-7ED6-4C79-B30B-4C9E59ADD5BA}"/>
    <cellStyle name="Normal 4 3 22 2 9 2 5" xfId="35654" xr:uid="{BADC9B4B-0D4F-4A4D-B1A5-9EC68B7A71D7}"/>
    <cellStyle name="Normal 4 3 22 2 9 3" xfId="35655" xr:uid="{07682A7A-1374-4EA7-A820-5059A0C231FF}"/>
    <cellStyle name="Normal 4 3 22 2 9 3 2" xfId="35656" xr:uid="{E2CE672D-51AE-425C-B89A-6A811DB716B5}"/>
    <cellStyle name="Normal 4 3 22 2 9 4" xfId="35657" xr:uid="{44399FA7-AB62-4907-A2FC-8200FDE4CF17}"/>
    <cellStyle name="Normal 4 3 22 2 9 5" xfId="35658" xr:uid="{ADC715FE-FF91-4106-B156-19EDF7CDE1AA}"/>
    <cellStyle name="Normal 4 3 22 3" xfId="35659" xr:uid="{BDBF083B-668D-4B9D-A757-D071C2555CC0}"/>
    <cellStyle name="Normal 4 3 22 3 10" xfId="35660" xr:uid="{EE8EF98C-0442-4F9E-B1AD-B7A245F27A3C}"/>
    <cellStyle name="Normal 4 3 22 3 11" xfId="35661" xr:uid="{A03CC72C-129D-4607-B76F-AA33A649F017}"/>
    <cellStyle name="Normal 4 3 22 3 12" xfId="35662" xr:uid="{B2255BFD-202E-450C-A147-C2ED982FDA98}"/>
    <cellStyle name="Normal 4 3 22 3 12 2" xfId="35663" xr:uid="{23E13EBB-8886-4A7E-B971-8C1B2DA8FB9C}"/>
    <cellStyle name="Normal 4 3 22 3 13" xfId="35664" xr:uid="{734BB18E-EDC9-47A6-964D-3384D5EF9996}"/>
    <cellStyle name="Normal 4 3 22 3 14" xfId="35665" xr:uid="{0C6DEF92-C6CE-4209-A8FA-416DCAD7CD68}"/>
    <cellStyle name="Normal 4 3 22 3 15" xfId="35666" xr:uid="{0586C50E-1079-4633-9819-C6D07372B1B0}"/>
    <cellStyle name="Normal 4 3 22 3 2" xfId="35667" xr:uid="{CD9187DA-C8CE-4D1B-8187-554FB53140F7}"/>
    <cellStyle name="Normal 4 3 22 3 2 2" xfId="35668" xr:uid="{663DE1A2-70FD-4A1E-97D1-91F550D8F2DF}"/>
    <cellStyle name="Normal 4 3 22 3 2 2 2" xfId="35669" xr:uid="{3EDCAC98-15A3-4390-8860-B7AD207CBDDE}"/>
    <cellStyle name="Normal 4 3 22 3 2 2 2 2" xfId="35670" xr:uid="{3FA1BE09-3DD2-4546-8BA6-1C2E8C906676}"/>
    <cellStyle name="Normal 4 3 22 3 2 2 2 2 2" xfId="35671" xr:uid="{E72979D1-45FF-4DF0-B494-AD0020167E51}"/>
    <cellStyle name="Normal 4 3 22 3 2 2 2 2 2 2" xfId="35672" xr:uid="{89B3CB67-19D3-4AC8-83CA-901D3C37C7AB}"/>
    <cellStyle name="Normal 4 3 22 3 2 2 2 2 3" xfId="35673" xr:uid="{59DD5A08-8F26-4122-AF94-D42587EFFC65}"/>
    <cellStyle name="Normal 4 3 22 3 2 2 2 2 4" xfId="35674" xr:uid="{972F27A7-85A9-4BE1-BDFE-CC903F753A69}"/>
    <cellStyle name="Normal 4 3 22 3 2 2 2 2 5" xfId="35675" xr:uid="{072A85F5-5FAF-4575-9145-A3B45F1C8603}"/>
    <cellStyle name="Normal 4 3 22 3 2 2 2 3" xfId="35676" xr:uid="{7B33000D-E18F-47E7-BFD9-FD871150B4CF}"/>
    <cellStyle name="Normal 4 3 22 3 2 2 2 3 2" xfId="35677" xr:uid="{C38A4DA6-650A-405A-A11D-6BD2EE5DCF5F}"/>
    <cellStyle name="Normal 4 3 22 3 2 2 2 4" xfId="35678" xr:uid="{74BA3670-8AA6-455F-B6C0-36DFECBE52C8}"/>
    <cellStyle name="Normal 4 3 22 3 2 2 2 5" xfId="35679" xr:uid="{73F189D2-D40B-4946-BB6F-00516E86C5F3}"/>
    <cellStyle name="Normal 4 3 22 3 2 2 3" xfId="35680" xr:uid="{4260235C-ABED-4B3F-A30A-4C8D767D2528}"/>
    <cellStyle name="Normal 4 3 22 3 2 2 4" xfId="35681" xr:uid="{CE1F48A4-90B3-4BE0-A245-A508E989357C}"/>
    <cellStyle name="Normal 4 3 22 3 2 2 5" xfId="35682" xr:uid="{7B63E6E7-7621-46D2-8DCC-2FAF81E2F0D5}"/>
    <cellStyle name="Normal 4 3 22 3 2 2 6" xfId="35683" xr:uid="{4C428597-3170-4D92-A43B-15EB402EC2E9}"/>
    <cellStyle name="Normal 4 3 22 3 2 2 6 2" xfId="35684" xr:uid="{FF63B885-F25D-43C6-93C5-EFFA655371AD}"/>
    <cellStyle name="Normal 4 3 22 3 2 2 7" xfId="35685" xr:uid="{7B074437-0225-4988-B581-9DCBA91397B3}"/>
    <cellStyle name="Normal 4 3 22 3 2 2 8" xfId="35686" xr:uid="{3CEF1164-3D0A-4C24-8DB8-4198B7A4444A}"/>
    <cellStyle name="Normal 4 3 22 3 2 2 9" xfId="35687" xr:uid="{EE7E6C33-4AD1-4FC5-8F23-1D9440D1B3B4}"/>
    <cellStyle name="Normal 4 3 22 3 2 3" xfId="35688" xr:uid="{122464B6-0B17-416D-BC86-4B5EFF74174B}"/>
    <cellStyle name="Normal 4 3 22 3 2 3 2" xfId="35689" xr:uid="{4F058ED1-72D6-4D3C-AC14-432D70DBFC5B}"/>
    <cellStyle name="Normal 4 3 22 3 2 3 2 2" xfId="35690" xr:uid="{3F8556D2-35ED-4214-A904-FE1B32CF8A29}"/>
    <cellStyle name="Normal 4 3 22 3 2 3 2 2 2" xfId="35691" xr:uid="{F00C51B7-35D5-4A8D-814B-F5B17E9641A6}"/>
    <cellStyle name="Normal 4 3 22 3 2 3 2 3" xfId="35692" xr:uid="{EA6A458F-90C8-4A91-B313-8E1260B6A259}"/>
    <cellStyle name="Normal 4 3 22 3 2 3 2 4" xfId="35693" xr:uid="{521F9E80-71AE-436D-8084-39F0DF5700AB}"/>
    <cellStyle name="Normal 4 3 22 3 2 3 2 5" xfId="35694" xr:uid="{9B425497-4954-4E8F-9A8A-130540290425}"/>
    <cellStyle name="Normal 4 3 22 3 2 3 3" xfId="35695" xr:uid="{0BB03691-9749-42B9-A017-63FF2B356B7E}"/>
    <cellStyle name="Normal 4 3 22 3 2 3 3 2" xfId="35696" xr:uid="{C908A580-58CA-4340-A1C0-96B10F613F42}"/>
    <cellStyle name="Normal 4 3 22 3 2 3 4" xfId="35697" xr:uid="{39C4C23D-6D9B-419A-81F6-6EC3A7B785A0}"/>
    <cellStyle name="Normal 4 3 22 3 2 3 5" xfId="35698" xr:uid="{AD488808-5B8D-436E-AF3E-5DCAC02C7784}"/>
    <cellStyle name="Normal 4 3 22 3 2 4" xfId="35699" xr:uid="{98648C48-22E3-4770-9495-2D538ADFBFF1}"/>
    <cellStyle name="Normal 4 3 22 3 2 5" xfId="35700" xr:uid="{E4323923-3E5D-4F10-880D-3F3F43B7F01B}"/>
    <cellStyle name="Normal 4 3 22 3 2 6" xfId="35701" xr:uid="{EBEB472C-B609-4D27-ABEB-3DC1728C9D34}"/>
    <cellStyle name="Normal 4 3 22 3 2 6 2" xfId="35702" xr:uid="{872E6727-451E-4DF8-9F3C-3708005AA8A3}"/>
    <cellStyle name="Normal 4 3 22 3 2 7" xfId="35703" xr:uid="{BCE1CBBB-2CCF-4674-8619-C3D174EE7E81}"/>
    <cellStyle name="Normal 4 3 22 3 2 8" xfId="35704" xr:uid="{C8AE1DE8-99E8-4B20-BC70-4FC16A0928A5}"/>
    <cellStyle name="Normal 4 3 22 3 2 9" xfId="35705" xr:uid="{A9F429FC-BC8D-46BB-A127-418025E839E6}"/>
    <cellStyle name="Normal 4 3 22 3 3" xfId="35706" xr:uid="{2B1FEE73-2B15-4A20-B9E0-90580081361B}"/>
    <cellStyle name="Normal 4 3 22 3 3 2" xfId="35707" xr:uid="{1EE9DBDD-0BCE-46FD-8F6F-C33C8424C3FA}"/>
    <cellStyle name="Normal 4 3 22 3 3 3" xfId="35708" xr:uid="{91403E4F-421D-4607-88ED-39C17F8FE9B4}"/>
    <cellStyle name="Normal 4 3 22 3 4" xfId="35709" xr:uid="{53ACEB2A-A4CA-4BB0-87B5-7B88A15EA356}"/>
    <cellStyle name="Normal 4 3 22 3 4 2" xfId="35710" xr:uid="{85BF1986-1743-411A-AD9B-F43DE94DC763}"/>
    <cellStyle name="Normal 4 3 22 3 4 3" xfId="35711" xr:uid="{C8E0C0F1-A4F5-4F1A-AB71-6B27AD2B6A2C}"/>
    <cellStyle name="Normal 4 3 22 3 5" xfId="35712" xr:uid="{50CC2E44-D540-4E25-9B03-C6BBD262485C}"/>
    <cellStyle name="Normal 4 3 22 3 5 2" xfId="35713" xr:uid="{5BD8ACD7-56B4-4E54-9C82-9DE01CBDB20B}"/>
    <cellStyle name="Normal 4 3 22 3 5 3" xfId="35714" xr:uid="{60C3D414-1AEA-4898-841B-CC22F7C0F81D}"/>
    <cellStyle name="Normal 4 3 22 3 6" xfId="35715" xr:uid="{673E3F6E-D3F9-4556-B644-D132BA8912A2}"/>
    <cellStyle name="Normal 4 3 22 3 6 2" xfId="35716" xr:uid="{D520FEDF-A4EC-4FA2-9D17-1BAF5D643948}"/>
    <cellStyle name="Normal 4 3 22 3 6 3" xfId="35717" xr:uid="{03605CA2-942A-46C7-BDC4-08D73E60DB76}"/>
    <cellStyle name="Normal 4 3 22 3 7" xfId="35718" xr:uid="{AA04686A-6E92-4517-A427-C1211674DD01}"/>
    <cellStyle name="Normal 4 3 22 3 7 2" xfId="35719" xr:uid="{A5617A68-CA66-4888-A425-35E6018B5B78}"/>
    <cellStyle name="Normal 4 3 22 3 7 3" xfId="35720" xr:uid="{9B92A648-343B-4C02-93BD-3E03F8CBBD87}"/>
    <cellStyle name="Normal 4 3 22 3 8" xfId="35721" xr:uid="{CB37FB78-FCEC-446D-B1C7-0CFE2AD7CD2E}"/>
    <cellStyle name="Normal 4 3 22 3 8 2" xfId="35722" xr:uid="{359901C1-3838-4F6B-AE5A-E437C805DE48}"/>
    <cellStyle name="Normal 4 3 22 3 8 2 2" xfId="35723" xr:uid="{74642A9C-AB80-4EFB-AAA0-8A921DD2816C}"/>
    <cellStyle name="Normal 4 3 22 3 8 2 2 2" xfId="35724" xr:uid="{EE3C577E-B9AE-49B0-8B24-42551500C8DE}"/>
    <cellStyle name="Normal 4 3 22 3 8 2 3" xfId="35725" xr:uid="{483BE566-B1DC-4657-8095-3D4D5E497C57}"/>
    <cellStyle name="Normal 4 3 22 3 8 2 4" xfId="35726" xr:uid="{0E3C8437-D683-4970-9811-6A2F8B45F820}"/>
    <cellStyle name="Normal 4 3 22 3 8 2 5" xfId="35727" xr:uid="{D0E06610-A4A7-445F-97AF-A30D7B0A4ECD}"/>
    <cellStyle name="Normal 4 3 22 3 8 3" xfId="35728" xr:uid="{700AABC8-4F3A-4D66-96B1-F9AA6545376E}"/>
    <cellStyle name="Normal 4 3 22 3 8 3 2" xfId="35729" xr:uid="{65197441-BF88-49AC-8D81-0735ADAF6E70}"/>
    <cellStyle name="Normal 4 3 22 3 8 4" xfId="35730" xr:uid="{7B849860-A59E-4B5A-949D-44CB1E5FA79E}"/>
    <cellStyle name="Normal 4 3 22 3 8 5" xfId="35731" xr:uid="{02DA06D4-CCA1-4133-A508-BEA35F4A4E6C}"/>
    <cellStyle name="Normal 4 3 22 3 9" xfId="35732" xr:uid="{AC09FE15-0EDB-4779-A442-9EA2B1317973}"/>
    <cellStyle name="Normal 4 3 22 4" xfId="35733" xr:uid="{A9B045A6-BEE9-4875-8353-928F0F2629C7}"/>
    <cellStyle name="Normal 4 3 22 4 2" xfId="35734" xr:uid="{DBAB981B-488D-4040-9821-14E03C99D76C}"/>
    <cellStyle name="Normal 4 3 22 4 2 2" xfId="35735" xr:uid="{9BE2CAD9-42CA-4D84-9B9C-544852BA0D2C}"/>
    <cellStyle name="Normal 4 3 22 4 2 2 2" xfId="35736" xr:uid="{BE7650C6-16B5-4396-9C7A-3101F53FB30A}"/>
    <cellStyle name="Normal 4 3 22 4 2 2 2 2" xfId="35737" xr:uid="{B1C0F607-AE77-478B-AB1C-F91A67B281BD}"/>
    <cellStyle name="Normal 4 3 22 4 2 2 2 2 2" xfId="35738" xr:uid="{897BD909-E077-460F-9E13-0F32ED28F43F}"/>
    <cellStyle name="Normal 4 3 22 4 2 2 2 3" xfId="35739" xr:uid="{4F6DD810-8324-4E57-93EF-9001A576E20C}"/>
    <cellStyle name="Normal 4 3 22 4 2 2 2 4" xfId="35740" xr:uid="{E3DFCE71-2668-451D-AC45-477711DEC11B}"/>
    <cellStyle name="Normal 4 3 22 4 2 2 2 5" xfId="35741" xr:uid="{C64E0BD9-12F5-4D55-AA92-DFBD3A68BEA9}"/>
    <cellStyle name="Normal 4 3 22 4 2 2 3" xfId="35742" xr:uid="{6BC4888F-E3E8-4374-BA6C-997FFE168498}"/>
    <cellStyle name="Normal 4 3 22 4 2 2 3 2" xfId="35743" xr:uid="{75F2F8C9-A2A1-4A14-A653-01A264928263}"/>
    <cellStyle name="Normal 4 3 22 4 2 2 4" xfId="35744" xr:uid="{3F35B1BD-D45C-452D-B352-6214E3C82AA3}"/>
    <cellStyle name="Normal 4 3 22 4 2 2 5" xfId="35745" xr:uid="{EABD131E-141D-46EB-BCED-C39B91B756CF}"/>
    <cellStyle name="Normal 4 3 22 4 2 3" xfId="35746" xr:uid="{6947E282-B439-474F-9EA2-1643D913C0F3}"/>
    <cellStyle name="Normal 4 3 22 4 2 4" xfId="35747" xr:uid="{F917C74B-4CA3-40E8-B270-B84F31C67A64}"/>
    <cellStyle name="Normal 4 3 22 4 2 5" xfId="35748" xr:uid="{AC2367C8-F0DB-4078-B4DE-7118C485DBE8}"/>
    <cellStyle name="Normal 4 3 22 4 2 6" xfId="35749" xr:uid="{3246F3FD-BC99-4DF4-A577-E96871FAEE9E}"/>
    <cellStyle name="Normal 4 3 22 4 2 6 2" xfId="35750" xr:uid="{9746D867-EF45-4AC0-8612-B11DB6056293}"/>
    <cellStyle name="Normal 4 3 22 4 2 7" xfId="35751" xr:uid="{99E82FFC-3E3F-444C-97AC-BCEAC1B1B5A1}"/>
    <cellStyle name="Normal 4 3 22 4 2 8" xfId="35752" xr:uid="{39378691-DA10-4BCE-B0E1-951FA58A33F6}"/>
    <cellStyle name="Normal 4 3 22 4 2 9" xfId="35753" xr:uid="{D4B4E95F-AA5E-4357-B236-7A4961F0C40E}"/>
    <cellStyle name="Normal 4 3 22 4 3" xfId="35754" xr:uid="{6BAF9DE5-E192-44A0-A7D1-E7453C939623}"/>
    <cellStyle name="Normal 4 3 22 4 3 2" xfId="35755" xr:uid="{5175F406-5014-4784-A73C-6B338106578A}"/>
    <cellStyle name="Normal 4 3 22 4 3 2 2" xfId="35756" xr:uid="{E5A2B894-57D9-427D-84FA-5170E511DCD6}"/>
    <cellStyle name="Normal 4 3 22 4 3 2 2 2" xfId="35757" xr:uid="{EA2BC2AA-9B71-4B90-9DF2-18B4B8822BF7}"/>
    <cellStyle name="Normal 4 3 22 4 3 2 3" xfId="35758" xr:uid="{69B74313-B10B-450E-8F9E-F6265ECBF724}"/>
    <cellStyle name="Normal 4 3 22 4 3 2 4" xfId="35759" xr:uid="{BBFCE4CF-A5C6-4D6A-A59B-E1FB1C5F0D81}"/>
    <cellStyle name="Normal 4 3 22 4 3 2 5" xfId="35760" xr:uid="{21DE1761-D8E3-4C04-9FFC-69174F249E19}"/>
    <cellStyle name="Normal 4 3 22 4 3 3" xfId="35761" xr:uid="{584DD298-AD94-47C5-BB7B-EC60402D1F86}"/>
    <cellStyle name="Normal 4 3 22 4 3 3 2" xfId="35762" xr:uid="{D9F6ED76-3A1C-4990-B61E-DDFE9B242F42}"/>
    <cellStyle name="Normal 4 3 22 4 3 4" xfId="35763" xr:uid="{79518A7C-AF10-4BFA-9AFD-47AD95D693BE}"/>
    <cellStyle name="Normal 4 3 22 4 3 5" xfId="35764" xr:uid="{93E86D90-8EC0-4D5C-A837-49D35546BBEB}"/>
    <cellStyle name="Normal 4 3 22 4 4" xfId="35765" xr:uid="{47599F2B-AAB4-4AC3-B144-958917C2565C}"/>
    <cellStyle name="Normal 4 3 22 4 5" xfId="35766" xr:uid="{897EDDF1-50EF-442B-966E-02B6A1DC5DAF}"/>
    <cellStyle name="Normal 4 3 22 4 6" xfId="35767" xr:uid="{C3900D44-9FB9-41E4-A24B-050FB842AA47}"/>
    <cellStyle name="Normal 4 3 22 4 6 2" xfId="35768" xr:uid="{970CADD5-B925-4A75-AAA0-3D03D1E10135}"/>
    <cellStyle name="Normal 4 3 22 4 7" xfId="35769" xr:uid="{3523D393-2E6E-447E-9AD3-F7F48D963EFF}"/>
    <cellStyle name="Normal 4 3 22 4 8" xfId="35770" xr:uid="{D6DAF87C-005E-42E6-A2FE-67DD8B9ECEB0}"/>
    <cellStyle name="Normal 4 3 22 4 9" xfId="35771" xr:uid="{81CD41C2-4F8E-4881-9BEF-CA810BEE34CE}"/>
    <cellStyle name="Normal 4 3 22 5" xfId="35772" xr:uid="{D837EB49-78F3-4A6A-A2A8-FADD488A9BD5}"/>
    <cellStyle name="Normal 4 3 22 6" xfId="35773" xr:uid="{C609BFF0-6167-40C9-B3F6-89C79D7DC3DB}"/>
    <cellStyle name="Normal 4 3 22 7" xfId="35774" xr:uid="{50D293A7-E735-401C-B0DB-214679DEECBD}"/>
    <cellStyle name="Normal 4 3 22 8" xfId="35775" xr:uid="{221CF17B-7FF9-484C-B6E8-C5BE90BD6728}"/>
    <cellStyle name="Normal 4 3 22 9" xfId="35776" xr:uid="{B3701F49-B507-40AA-BDB4-C3F33CEF1FA6}"/>
    <cellStyle name="Normal 4 3 22 9 2" xfId="35777" xr:uid="{CC5BBA0F-8556-4218-9407-F81B74A10D73}"/>
    <cellStyle name="Normal 4 3 22 9 2 2" xfId="35778" xr:uid="{D40435B6-14CE-44E0-BFB6-53307921A260}"/>
    <cellStyle name="Normal 4 3 22 9 2 2 2" xfId="35779" xr:uid="{04BDA201-5657-43AD-8752-B90D3567E72B}"/>
    <cellStyle name="Normal 4 3 22 9 2 3" xfId="35780" xr:uid="{E0F2F0FC-7F3B-4D27-B2E2-0987814B84F8}"/>
    <cellStyle name="Normal 4 3 22 9 2 4" xfId="35781" xr:uid="{80C82C3F-3076-4D49-B889-2F3AA55D1E6E}"/>
    <cellStyle name="Normal 4 3 22 9 2 5" xfId="35782" xr:uid="{0F6C1D55-B36D-40EA-B6B0-9C0F1C2BB9C7}"/>
    <cellStyle name="Normal 4 3 22 9 3" xfId="35783" xr:uid="{DD3EB485-72AA-4E54-828B-6CFA79A0D912}"/>
    <cellStyle name="Normal 4 3 22 9 3 2" xfId="35784" xr:uid="{7CAEA16D-0DB3-436A-86A4-CB93D9FC80D5}"/>
    <cellStyle name="Normal 4 3 22 9 4" xfId="35785" xr:uid="{4B323EDD-D4A2-47F1-A3CB-0EF6763A05E1}"/>
    <cellStyle name="Normal 4 3 22 9 5" xfId="35786" xr:uid="{3B462148-2C4B-45A7-9758-469DD54A443F}"/>
    <cellStyle name="Normal 4 3 23" xfId="35787" xr:uid="{688C4720-9C6F-414A-9053-19FEDBCED4A7}"/>
    <cellStyle name="Normal 4 3 23 10" xfId="35788" xr:uid="{890996CF-738D-4507-8C80-60AB8E5FAF77}"/>
    <cellStyle name="Normal 4 3 23 11" xfId="35789" xr:uid="{78F6BB49-4B89-40CD-9588-5A533DA10579}"/>
    <cellStyle name="Normal 4 3 23 12" xfId="35790" xr:uid="{68BB7F1C-61DD-4C9C-B612-AF8C8138F3E6}"/>
    <cellStyle name="Normal 4 3 23 12 2" xfId="35791" xr:uid="{6FDA45D3-BA8A-4037-B516-0F5454481BEA}"/>
    <cellStyle name="Normal 4 3 23 13" xfId="35792" xr:uid="{452DBA7D-374D-4F0A-9B1A-F590F0371890}"/>
    <cellStyle name="Normal 4 3 23 14" xfId="35793" xr:uid="{F49CBA3A-49C6-49CF-ADC4-9383D539EBC2}"/>
    <cellStyle name="Normal 4 3 23 15" xfId="35794" xr:uid="{D5BCBABD-A786-4CDF-80EB-D9AB4A7BAAF8}"/>
    <cellStyle name="Normal 4 3 23 2" xfId="35795" xr:uid="{94F59EF0-8956-4E9C-9AE1-B9963C17C634}"/>
    <cellStyle name="Normal 4 3 23 2 2" xfId="35796" xr:uid="{29E46B76-9C4C-49BF-BD54-3C1E44CBFEA2}"/>
    <cellStyle name="Normal 4 3 23 2 2 2" xfId="35797" xr:uid="{936FAC3F-AE6E-4C4E-8396-776F3EC344EC}"/>
    <cellStyle name="Normal 4 3 23 2 2 2 2" xfId="35798" xr:uid="{E303FB1B-92CC-49DC-A90A-7EDECBBEE8F0}"/>
    <cellStyle name="Normal 4 3 23 2 2 2 2 2" xfId="35799" xr:uid="{999392B3-6020-4299-B4F0-8C4A9A436EFB}"/>
    <cellStyle name="Normal 4 3 23 2 2 2 2 2 2" xfId="35800" xr:uid="{0C3B409B-D896-4D49-B6D8-7B2AD9E2258C}"/>
    <cellStyle name="Normal 4 3 23 2 2 2 2 3" xfId="35801" xr:uid="{AB617FCF-6B44-4D34-9E14-65E8B28CACF4}"/>
    <cellStyle name="Normal 4 3 23 2 2 2 2 4" xfId="35802" xr:uid="{092CDFE2-48E7-4654-842C-0AEDCE18DCCA}"/>
    <cellStyle name="Normal 4 3 23 2 2 2 2 5" xfId="35803" xr:uid="{6C02DEAF-CA1A-41C6-9425-106F3A708ADD}"/>
    <cellStyle name="Normal 4 3 23 2 2 2 3" xfId="35804" xr:uid="{905877EA-EF20-4A08-9282-8390938202E6}"/>
    <cellStyle name="Normal 4 3 23 2 2 2 3 2" xfId="35805" xr:uid="{47B3E918-F921-45FA-BCCF-6C66686F17BB}"/>
    <cellStyle name="Normal 4 3 23 2 2 2 4" xfId="35806" xr:uid="{11765B31-74DE-49DC-B226-EDD0B8F7BDFE}"/>
    <cellStyle name="Normal 4 3 23 2 2 2 5" xfId="35807" xr:uid="{91117B8F-E1D5-4114-9F2B-36FE12096199}"/>
    <cellStyle name="Normal 4 3 23 2 2 3" xfId="35808" xr:uid="{53EFCF71-3752-4F72-AAD8-EBA8391A39A4}"/>
    <cellStyle name="Normal 4 3 23 2 2 4" xfId="35809" xr:uid="{01F56F58-3991-4C92-B718-F2356745AE89}"/>
    <cellStyle name="Normal 4 3 23 2 2 5" xfId="35810" xr:uid="{9B9681FC-2AA8-4A93-A9C9-898F44854472}"/>
    <cellStyle name="Normal 4 3 23 2 2 6" xfId="35811" xr:uid="{270CC777-C971-45BE-BFCC-09A399DE60C5}"/>
    <cellStyle name="Normal 4 3 23 2 2 6 2" xfId="35812" xr:uid="{2BAB9C65-07E1-40AB-BE8A-F747732DE52B}"/>
    <cellStyle name="Normal 4 3 23 2 2 7" xfId="35813" xr:uid="{899EA12F-9F22-4956-B9AB-829950583F8E}"/>
    <cellStyle name="Normal 4 3 23 2 2 8" xfId="35814" xr:uid="{A34285C4-3143-4E3C-8A37-D28EDF35F7F4}"/>
    <cellStyle name="Normal 4 3 23 2 2 9" xfId="35815" xr:uid="{A0DCE48E-EC46-4ED8-8379-6B006978CFCC}"/>
    <cellStyle name="Normal 4 3 23 2 3" xfId="35816" xr:uid="{947049AC-D0F6-4D54-B06C-90E2275A0599}"/>
    <cellStyle name="Normal 4 3 23 2 3 2" xfId="35817" xr:uid="{09700924-07D4-4C24-9A75-AA3754BFD2EB}"/>
    <cellStyle name="Normal 4 3 23 2 3 2 2" xfId="35818" xr:uid="{509F4237-4DF8-4AAD-9712-8C58F06AC995}"/>
    <cellStyle name="Normal 4 3 23 2 3 2 2 2" xfId="35819" xr:uid="{6B0D294C-5A8E-4A68-AB74-0668B5614199}"/>
    <cellStyle name="Normal 4 3 23 2 3 2 3" xfId="35820" xr:uid="{28C41A46-EDC8-41EE-8835-484A154AF37E}"/>
    <cellStyle name="Normal 4 3 23 2 3 2 4" xfId="35821" xr:uid="{B2142EDF-D3F9-470B-9784-C9DCB5932230}"/>
    <cellStyle name="Normal 4 3 23 2 3 2 5" xfId="35822" xr:uid="{B1EE34D5-CEE9-41EC-9F29-E2D1506A5CB1}"/>
    <cellStyle name="Normal 4 3 23 2 3 3" xfId="35823" xr:uid="{421D0A34-E6C1-47F1-BB76-D0FD9613FEE1}"/>
    <cellStyle name="Normal 4 3 23 2 3 3 2" xfId="35824" xr:uid="{CFF4B747-CF5E-44C8-8B90-8BB532E0C656}"/>
    <cellStyle name="Normal 4 3 23 2 3 4" xfId="35825" xr:uid="{28419D49-F800-4F3A-B230-BB678BD4DFBC}"/>
    <cellStyle name="Normal 4 3 23 2 3 5" xfId="35826" xr:uid="{BBD777B5-C9B9-40D6-963B-69736A101803}"/>
    <cellStyle name="Normal 4 3 23 2 4" xfId="35827" xr:uid="{D3344DFB-FB6B-4A58-BD88-D342F5BFD8BA}"/>
    <cellStyle name="Normal 4 3 23 2 5" xfId="35828" xr:uid="{18F5FBC0-7E4C-417F-84D5-5BC035E54715}"/>
    <cellStyle name="Normal 4 3 23 2 6" xfId="35829" xr:uid="{EEDA7A58-3606-45CE-86A1-5C946A848B4E}"/>
    <cellStyle name="Normal 4 3 23 2 6 2" xfId="35830" xr:uid="{B078941A-22A1-44AB-AD43-FEBF1EB20402}"/>
    <cellStyle name="Normal 4 3 23 2 7" xfId="35831" xr:uid="{7B56626E-1F06-4DA9-A824-DB19CB6B57EA}"/>
    <cellStyle name="Normal 4 3 23 2 8" xfId="35832" xr:uid="{F219B21C-CBDE-4D52-9BEF-C349D6FA699A}"/>
    <cellStyle name="Normal 4 3 23 2 9" xfId="35833" xr:uid="{83541E2C-1D7F-4D6E-ACE8-38C48183D843}"/>
    <cellStyle name="Normal 4 3 23 3" xfId="35834" xr:uid="{E46E131C-0223-4EAD-8924-7979F093DB3F}"/>
    <cellStyle name="Normal 4 3 23 4" xfId="35835" xr:uid="{C1901A6A-DCA1-4EAC-AF87-A20A80F19DAB}"/>
    <cellStyle name="Normal 4 3 23 5" xfId="35836" xr:uid="{A71FA4C4-4218-4125-984F-F5B61AA54C48}"/>
    <cellStyle name="Normal 4 3 23 6" xfId="35837" xr:uid="{12298586-6C03-4A63-BDE9-87234776E10D}"/>
    <cellStyle name="Normal 4 3 23 7" xfId="35838" xr:uid="{CC7C6A96-0ADF-485A-A088-95BB5E3D3AC0}"/>
    <cellStyle name="Normal 4 3 23 8" xfId="35839" xr:uid="{3ABC2F85-5FC7-41CE-BD8F-C0BF1F779B81}"/>
    <cellStyle name="Normal 4 3 23 8 2" xfId="35840" xr:uid="{77761A2A-6400-4D9E-A684-A891DCFF33DC}"/>
    <cellStyle name="Normal 4 3 23 8 2 2" xfId="35841" xr:uid="{8EEA0A45-7508-45FD-AB40-8C7530AD5688}"/>
    <cellStyle name="Normal 4 3 23 8 2 2 2" xfId="35842" xr:uid="{C24F53D0-A8B4-4A42-92E1-1E4B79AA1357}"/>
    <cellStyle name="Normal 4 3 23 8 2 3" xfId="35843" xr:uid="{17401E25-C40B-4A81-AC20-873EB3BCC662}"/>
    <cellStyle name="Normal 4 3 23 8 2 4" xfId="35844" xr:uid="{C485DBDA-F3D9-4D0A-BACB-FC3630667E50}"/>
    <cellStyle name="Normal 4 3 23 8 2 5" xfId="35845" xr:uid="{CA44B33D-94FE-40C7-82A1-4DDBC8C4F967}"/>
    <cellStyle name="Normal 4 3 23 8 3" xfId="35846" xr:uid="{2D956383-5AE9-490A-938B-BAEBE0D7CB30}"/>
    <cellStyle name="Normal 4 3 23 8 3 2" xfId="35847" xr:uid="{7FF75436-D350-4970-9E4D-9403D1F6D683}"/>
    <cellStyle name="Normal 4 3 23 8 4" xfId="35848" xr:uid="{5CFB8604-6616-4308-A54B-3986D2F32352}"/>
    <cellStyle name="Normal 4 3 23 8 5" xfId="35849" xr:uid="{A4C0F5A2-9EE0-435C-84E7-A4C993E18F45}"/>
    <cellStyle name="Normal 4 3 23 9" xfId="35850" xr:uid="{EAC7A62A-F438-47F3-AE73-1030EDE4CF54}"/>
    <cellStyle name="Normal 4 3 24" xfId="35851" xr:uid="{3540F9AD-C8C5-4FF9-BBB7-DE847E219DF8}"/>
    <cellStyle name="Normal 4 3 25" xfId="35852" xr:uid="{0F7BD740-131D-4F2F-9F2B-E31816BB8A4E}"/>
    <cellStyle name="Normal 4 3 25 2" xfId="35853" xr:uid="{839D4DC6-ED33-47B0-A6A8-712CA4B6FD60}"/>
    <cellStyle name="Normal 4 3 25 2 2" xfId="35854" xr:uid="{DACEE56D-F560-47EF-B958-0F9760E82DB4}"/>
    <cellStyle name="Normal 4 3 25 2 2 2" xfId="35855" xr:uid="{E60A7BDD-1F66-4145-9E5B-D64E91B8CA26}"/>
    <cellStyle name="Normal 4 3 25 2 2 2 2" xfId="35856" xr:uid="{C0361C6C-84FC-4819-A049-515A69D528AC}"/>
    <cellStyle name="Normal 4 3 25 2 2 2 2 2" xfId="35857" xr:uid="{61210A48-68B2-4589-8221-073FA932FEA3}"/>
    <cellStyle name="Normal 4 3 25 2 2 2 3" xfId="35858" xr:uid="{42F03CE1-C5C2-49C6-B65C-990ECE8051A0}"/>
    <cellStyle name="Normal 4 3 25 2 2 2 4" xfId="35859" xr:uid="{0207BD49-477D-41A9-BEA9-590478DDB485}"/>
    <cellStyle name="Normal 4 3 25 2 2 2 5" xfId="35860" xr:uid="{18A85DA2-E3BF-4FF7-8F57-903DD3DCBDD0}"/>
    <cellStyle name="Normal 4 3 25 2 2 3" xfId="35861" xr:uid="{E6088E1B-709A-4981-8D2B-C90186E1C669}"/>
    <cellStyle name="Normal 4 3 25 2 2 3 2" xfId="35862" xr:uid="{F8C6AF04-5B94-4A3E-88BA-7E1F15BFF08A}"/>
    <cellStyle name="Normal 4 3 25 2 2 4" xfId="35863" xr:uid="{086D703D-3DD7-4877-A481-5032F01B16A7}"/>
    <cellStyle name="Normal 4 3 25 2 2 5" xfId="35864" xr:uid="{EEDA6863-FBB2-487C-A280-41F8AEBB1B7D}"/>
    <cellStyle name="Normal 4 3 25 2 3" xfId="35865" xr:uid="{5B9ED6DA-BBDF-4BF1-9839-0AC23FBA7645}"/>
    <cellStyle name="Normal 4 3 25 2 4" xfId="35866" xr:uid="{7C072C34-6AE9-4A43-9911-0B897A8A13AD}"/>
    <cellStyle name="Normal 4 3 25 2 5" xfId="35867" xr:uid="{3FB06B5E-166F-40A0-B713-8512C690B1C9}"/>
    <cellStyle name="Normal 4 3 25 2 6" xfId="35868" xr:uid="{24F0199A-E976-46F0-A173-27B039F66E42}"/>
    <cellStyle name="Normal 4 3 25 2 6 2" xfId="35869" xr:uid="{9CD7AB8F-DDA4-4C87-924A-A4CAC357380F}"/>
    <cellStyle name="Normal 4 3 25 2 7" xfId="35870" xr:uid="{78D6E405-D427-4436-9069-E287A4CF9CE2}"/>
    <cellStyle name="Normal 4 3 25 2 8" xfId="35871" xr:uid="{179F75CB-937B-4EAD-88A2-53D10097F454}"/>
    <cellStyle name="Normal 4 3 25 2 9" xfId="35872" xr:uid="{7D92EC0E-99B8-4670-9AE9-F870B87FB0AE}"/>
    <cellStyle name="Normal 4 3 25 3" xfId="35873" xr:uid="{CD4C2A92-88C7-4C77-A547-0350DEEE39E6}"/>
    <cellStyle name="Normal 4 3 25 3 2" xfId="35874" xr:uid="{D895CBCF-2509-446D-8F2F-43BDBFA9A790}"/>
    <cellStyle name="Normal 4 3 25 3 2 2" xfId="35875" xr:uid="{0C177BDD-D531-486D-9398-6D12EE2D761A}"/>
    <cellStyle name="Normal 4 3 25 3 2 2 2" xfId="35876" xr:uid="{8958A4A2-DB6B-4FFD-B398-13CD1BE06019}"/>
    <cellStyle name="Normal 4 3 25 3 2 3" xfId="35877" xr:uid="{87993425-BB7F-4F23-BB27-F7536C65F2D6}"/>
    <cellStyle name="Normal 4 3 25 3 2 4" xfId="35878" xr:uid="{2A18537B-6445-44BC-B34B-C10D536461E9}"/>
    <cellStyle name="Normal 4 3 25 3 2 5" xfId="35879" xr:uid="{3B9319D8-873E-451D-8EF2-AB8D06889BB7}"/>
    <cellStyle name="Normal 4 3 25 3 3" xfId="35880" xr:uid="{1DEBEA2E-5810-4631-8255-FC3CFF113B67}"/>
    <cellStyle name="Normal 4 3 25 3 3 2" xfId="35881" xr:uid="{623C71DB-DC80-428C-B0AF-F6F54C4BAA69}"/>
    <cellStyle name="Normal 4 3 25 3 4" xfId="35882" xr:uid="{F06A0444-5F9A-4640-AF95-A1DD8B9C49F7}"/>
    <cellStyle name="Normal 4 3 25 3 5" xfId="35883" xr:uid="{86C98D2B-E4AD-4886-8F64-76888C15E674}"/>
    <cellStyle name="Normal 4 3 25 4" xfId="35884" xr:uid="{5975C594-A97D-4347-B0C8-822E11712D6D}"/>
    <cellStyle name="Normal 4 3 25 5" xfId="35885" xr:uid="{C3094812-79E3-43C8-874F-1E5832C27542}"/>
    <cellStyle name="Normal 4 3 25 6" xfId="35886" xr:uid="{C148A801-115F-4884-A79A-FC8492D12A00}"/>
    <cellStyle name="Normal 4 3 25 6 2" xfId="35887" xr:uid="{198F8B48-48A4-4277-8DAB-6166B7DE9577}"/>
    <cellStyle name="Normal 4 3 25 7" xfId="35888" xr:uid="{DD64E451-89E6-498A-8E35-477D2F8AE8A1}"/>
    <cellStyle name="Normal 4 3 25 8" xfId="35889" xr:uid="{57FF7228-AD53-45D8-B931-B42AAF2814EC}"/>
    <cellStyle name="Normal 4 3 25 9" xfId="35890" xr:uid="{EFA5F635-0926-4142-809E-4CDAAEB2BB8F}"/>
    <cellStyle name="Normal 4 3 26" xfId="35891" xr:uid="{0001E286-BB2E-4FCB-817C-B49BE8B6C057}"/>
    <cellStyle name="Normal 4 3 26 2" xfId="35892" xr:uid="{C6361773-4EB7-4480-BDE1-BA4703A5E614}"/>
    <cellStyle name="Normal 4 3 26 3" xfId="35893" xr:uid="{74624DFD-D3FF-4BA1-94B5-B73AF7AAA5A2}"/>
    <cellStyle name="Normal 4 3 27" xfId="35894" xr:uid="{CF8B724C-6BCF-47A5-BC66-D456AEDFA880}"/>
    <cellStyle name="Normal 4 3 27 2" xfId="35895" xr:uid="{F1433C0E-286F-4D0B-B246-E440A244F0FB}"/>
    <cellStyle name="Normal 4 3 27 3" xfId="35896" xr:uid="{7017201F-967A-46D6-9D54-5B9A20E9E860}"/>
    <cellStyle name="Normal 4 3 28" xfId="35897" xr:uid="{39E8AB5C-1E6F-49C8-B740-F3D74B0A371F}"/>
    <cellStyle name="Normal 4 3 28 2" xfId="35898" xr:uid="{3A76F94E-AC6A-44B7-9C73-DB373DBA7D5F}"/>
    <cellStyle name="Normal 4 3 28 3" xfId="35899" xr:uid="{000132D9-D1E0-49A3-B876-6ADBB2EC822C}"/>
    <cellStyle name="Normal 4 3 29" xfId="35900" xr:uid="{5CF4630D-E504-4D3D-B7A8-0CFAAAC58A00}"/>
    <cellStyle name="Normal 4 3 29 2" xfId="35901" xr:uid="{06544790-2352-44C4-A0AE-F5B487914B39}"/>
    <cellStyle name="Normal 4 3 29 3" xfId="35902" xr:uid="{62C315C1-C42B-42AF-98D1-ED056A5D55F2}"/>
    <cellStyle name="Normal 4 3 3" xfId="35903" xr:uid="{47F7949C-6989-4216-B5F3-E4AFDA456072}"/>
    <cellStyle name="Normal 4 3 3 2" xfId="35904" xr:uid="{DF6B1669-FDBA-4756-93B6-070CF7C6582E}"/>
    <cellStyle name="Normal 4 3 3 2 2" xfId="35905" xr:uid="{31ED6879-EC20-4FE3-820D-CAE2F2BFDA6A}"/>
    <cellStyle name="Normal 4 3 3 2 3" xfId="35906" xr:uid="{9B44794F-6193-4675-AF33-98F4E58D0945}"/>
    <cellStyle name="Normal 4 3 3 3" xfId="35907" xr:uid="{9EE9D0CF-18CB-475F-9923-A48FBD4E2DA0}"/>
    <cellStyle name="Normal 4 3 3 3 2" xfId="35908" xr:uid="{841C09E0-B905-4977-9E15-E293659B1F32}"/>
    <cellStyle name="Normal 4 3 3 3 3" xfId="35909" xr:uid="{CA241D90-3889-4AD4-8565-98C635FC2056}"/>
    <cellStyle name="Normal 4 3 3 4" xfId="35910" xr:uid="{E3C4728F-F7FC-45DF-85EE-77A929CE460D}"/>
    <cellStyle name="Normal 4 3 3 5" xfId="35911" xr:uid="{8DD3CFB6-6E53-499F-A0F3-5EF8923AFA4E}"/>
    <cellStyle name="Normal 4 3 30" xfId="35912" xr:uid="{B12A15A3-8734-4590-A220-A12DA4FB40C1}"/>
    <cellStyle name="Normal 4 3 30 2" xfId="35913" xr:uid="{5061E144-F0A9-4E43-8B38-A7778252B221}"/>
    <cellStyle name="Normal 4 3 30 2 2" xfId="35914" xr:uid="{512A44A4-8F87-4E2C-B4DE-8AECCD7E1547}"/>
    <cellStyle name="Normal 4 3 30 2 2 2" xfId="35915" xr:uid="{900CAAF8-2849-485C-92FA-571925CDE2E3}"/>
    <cellStyle name="Normal 4 3 30 2 3" xfId="35916" xr:uid="{51A4AAF6-97AE-4E52-8829-6F9C1445D076}"/>
    <cellStyle name="Normal 4 3 30 2 4" xfId="35917" xr:uid="{57784298-2495-4328-8129-2F2A5C8C7BF7}"/>
    <cellStyle name="Normal 4 3 30 2 5" xfId="35918" xr:uid="{07E3242E-4295-488D-BFC7-9AB8E69D3676}"/>
    <cellStyle name="Normal 4 3 30 3" xfId="35919" xr:uid="{BC2CE736-2790-44BB-9FF5-CDA9AC3800B6}"/>
    <cellStyle name="Normal 4 3 30 3 2" xfId="35920" xr:uid="{3122D14B-9445-4F91-82EF-0FBA72DAE58D}"/>
    <cellStyle name="Normal 4 3 30 4" xfId="35921" xr:uid="{EF9EEECA-17E4-4943-8752-25101D3DEB21}"/>
    <cellStyle name="Normal 4 3 30 5" xfId="35922" xr:uid="{F2EE24CD-BF0E-4ED7-B206-9A6163C89AA8}"/>
    <cellStyle name="Normal 4 3 31" xfId="35923" xr:uid="{5509B841-E86B-4F6F-8B15-2E2B9E8E3B38}"/>
    <cellStyle name="Normal 4 3 32" xfId="35924" xr:uid="{E45133A8-09CF-4AD8-92DF-96DC432BCCAC}"/>
    <cellStyle name="Normal 4 3 33" xfId="35925" xr:uid="{EAD52A81-B256-46FB-ABB2-1282D1FE431D}"/>
    <cellStyle name="Normal 4 3 34" xfId="35926" xr:uid="{BC23CC37-514A-4D10-9D10-85B54C7A4BA4}"/>
    <cellStyle name="Normal 4 3 34 2" xfId="35927" xr:uid="{771EA506-9134-4578-B46A-7195B84B5057}"/>
    <cellStyle name="Normal 4 3 35" xfId="35928" xr:uid="{730F3220-78A4-4230-A467-F5A8B758789C}"/>
    <cellStyle name="Normal 4 3 36" xfId="35929" xr:uid="{DDF250F3-42F4-47B3-8529-0906EFA42723}"/>
    <cellStyle name="Normal 4 3 37" xfId="35930" xr:uid="{21B346DF-BA9E-476C-A6C8-983CFA9CA5D3}"/>
    <cellStyle name="Normal 4 3 38" xfId="34621" xr:uid="{8C77E952-8AB7-43C3-82DF-BB0C8E149457}"/>
    <cellStyle name="Normal 4 3 4" xfId="35931" xr:uid="{203CE30C-A1AA-4546-AD62-2017B7CACB75}"/>
    <cellStyle name="Normal 4 3 4 2" xfId="35932" xr:uid="{B00CEE47-01E8-413E-A5AC-0EC5DF263296}"/>
    <cellStyle name="Normal 4 3 4 2 2" xfId="35933" xr:uid="{888DDEDD-98D1-485B-B28C-E0A163555DE2}"/>
    <cellStyle name="Normal 4 3 4 2 3" xfId="35934" xr:uid="{065AF618-6FF8-4512-8054-488DE7FF8844}"/>
    <cellStyle name="Normal 4 3 4 3" xfId="35935" xr:uid="{B75BA690-1B8F-49BC-9A3D-BE9786BF6909}"/>
    <cellStyle name="Normal 4 3 4 3 2" xfId="35936" xr:uid="{6C80DDE2-6A9A-4A89-B312-5A99DD360468}"/>
    <cellStyle name="Normal 4 3 4 3 3" xfId="35937" xr:uid="{9FC74C01-AA74-4707-B9E8-EDCBAA7BE844}"/>
    <cellStyle name="Normal 4 3 4 4" xfId="35938" xr:uid="{DD7C6E33-D1FF-427F-AA17-8E1247C5E171}"/>
    <cellStyle name="Normal 4 3 4 5" xfId="35939" xr:uid="{F66166AB-CCCF-4EA7-88A9-E992CD158C2C}"/>
    <cellStyle name="Normal 4 3 5" xfId="35940" xr:uid="{BAAEB41B-232C-403D-849E-95B832900C45}"/>
    <cellStyle name="Normal 4 3 5 2" xfId="35941" xr:uid="{E1030C0D-C72B-45D6-B76D-6C16E6E3F3D5}"/>
    <cellStyle name="Normal 4 3 5 2 2" xfId="35942" xr:uid="{8A80356B-B45B-464E-A97C-7DF48D078ED7}"/>
    <cellStyle name="Normal 4 3 5 2 3" xfId="35943" xr:uid="{5E69C34F-CD99-4C28-B96D-C6DE3DE9476E}"/>
    <cellStyle name="Normal 4 3 5 3" xfId="35944" xr:uid="{AA439865-1CE4-4F1E-A431-B1AF572BCB27}"/>
    <cellStyle name="Normal 4 3 5 3 2" xfId="35945" xr:uid="{5BC0267E-EFCE-4B4C-9456-05E23AFC82D1}"/>
    <cellStyle name="Normal 4 3 5 3 3" xfId="35946" xr:uid="{9CDD4127-DEC6-48A1-A372-C3C4BC9A9FBF}"/>
    <cellStyle name="Normal 4 3 5 4" xfId="35947" xr:uid="{27749735-39BA-497A-B24C-26D3B9CCC0D9}"/>
    <cellStyle name="Normal 4 3 5 5" xfId="35948" xr:uid="{9BC93A8B-B67F-4B61-B67A-2187826ED5AD}"/>
    <cellStyle name="Normal 4 3 6" xfId="35949" xr:uid="{787ACC4F-51BC-4769-906F-25A3682FF138}"/>
    <cellStyle name="Normal 4 3 6 2" xfId="35950" xr:uid="{E2EC4DB4-4CCC-4FF5-85A8-E97876C65806}"/>
    <cellStyle name="Normal 4 3 6 2 2" xfId="35951" xr:uid="{B0F5D4C5-D55B-45F1-B0BE-2433437D657C}"/>
    <cellStyle name="Normal 4 3 6 2 3" xfId="35952" xr:uid="{5F1C7B3F-2318-4092-B67D-20C4912D30FD}"/>
    <cellStyle name="Normal 4 3 6 3" xfId="35953" xr:uid="{422356ED-02B5-4C12-8C6A-788ABD2FE2FD}"/>
    <cellStyle name="Normal 4 3 6 3 2" xfId="35954" xr:uid="{1BE0AA82-59C5-425B-9095-8BB179ADD65C}"/>
    <cellStyle name="Normal 4 3 6 3 3" xfId="35955" xr:uid="{0E7E43FF-2BC9-4519-91B0-482B731EA85C}"/>
    <cellStyle name="Normal 4 3 6 4" xfId="35956" xr:uid="{EED21B75-0440-4EDC-868E-CEC12DE9BEC0}"/>
    <cellStyle name="Normal 4 3 6 5" xfId="35957" xr:uid="{82300A3C-94B5-435D-8E79-76E57C67249A}"/>
    <cellStyle name="Normal 4 3 7" xfId="35958" xr:uid="{73A66DC0-8FFF-4B13-8B9C-92F9A45EC930}"/>
    <cellStyle name="Normal 4 3 7 2" xfId="35959" xr:uid="{9F675048-68AE-4D44-877B-8C9612BEB0B3}"/>
    <cellStyle name="Normal 4 3 7 2 2" xfId="35960" xr:uid="{4C7158A1-6C38-4FC7-8F25-00BCA9DA9365}"/>
    <cellStyle name="Normal 4 3 7 2 3" xfId="35961" xr:uid="{2533E196-A195-4938-BECD-725314ED44EE}"/>
    <cellStyle name="Normal 4 3 7 3" xfId="35962" xr:uid="{FD6741B4-1E09-47CB-BD47-28CD3BD5C6FC}"/>
    <cellStyle name="Normal 4 3 7 3 2" xfId="35963" xr:uid="{588C46F4-0E74-4F2B-AAA4-170BA3C86E1D}"/>
    <cellStyle name="Normal 4 3 7 3 3" xfId="35964" xr:uid="{6CD5C8C5-C892-4D13-A886-350419F1D8BD}"/>
    <cellStyle name="Normal 4 3 7 4" xfId="35965" xr:uid="{96909A0E-DB6C-4446-B39F-2214E9D5A852}"/>
    <cellStyle name="Normal 4 3 7 5" xfId="35966" xr:uid="{5907791C-4F99-405E-9C56-EF938FDF1A2D}"/>
    <cellStyle name="Normal 4 3 8" xfId="35967" xr:uid="{4B9785F5-B801-4822-A786-B8D03FAF8930}"/>
    <cellStyle name="Normal 4 3 8 2" xfId="35968" xr:uid="{25EB78CF-25ED-463D-96FB-67408DF69484}"/>
    <cellStyle name="Normal 4 3 8 2 2" xfId="35969" xr:uid="{1C59A9CB-572D-4320-8C46-9DBBDD1BF2B6}"/>
    <cellStyle name="Normal 4 3 8 2 3" xfId="35970" xr:uid="{D974BEC1-6268-45DF-A01B-47E7EC65F34D}"/>
    <cellStyle name="Normal 4 3 8 3" xfId="35971" xr:uid="{DD63C3E9-18E4-4B46-9D61-6B0957D1EE73}"/>
    <cellStyle name="Normal 4 3 8 3 2" xfId="35972" xr:uid="{E688C71C-EA41-46AC-A3A7-1C03EA30920A}"/>
    <cellStyle name="Normal 4 3 8 3 3" xfId="35973" xr:uid="{D84D647D-C946-42FE-80B8-9280BAFDEB4E}"/>
    <cellStyle name="Normal 4 3 8 4" xfId="35974" xr:uid="{83F5116D-B5A9-421B-BAE3-B4CC6824909B}"/>
    <cellStyle name="Normal 4 3 8 5" xfId="35975" xr:uid="{0D64B6B1-A4BC-4CA9-A549-97D7ADC01EA3}"/>
    <cellStyle name="Normal 4 3 9" xfId="35976" xr:uid="{768B5394-34C9-4CD2-AE80-D1DF53ECABC6}"/>
    <cellStyle name="Normal 4 3 9 2" xfId="35977" xr:uid="{96A59579-0BC6-43BC-B747-BDF031148815}"/>
    <cellStyle name="Normal 4 3 9 2 2" xfId="35978" xr:uid="{ABA74CFA-5281-441F-ABA0-DDC7061E836D}"/>
    <cellStyle name="Normal 4 3 9 2 3" xfId="35979" xr:uid="{2C53E54B-8AE7-4393-A68D-3D2B24D50D28}"/>
    <cellStyle name="Normal 4 3 9 3" xfId="35980" xr:uid="{32EE3C39-B9C0-4690-BECA-062DF1A23AB6}"/>
    <cellStyle name="Normal 4 3 9 3 2" xfId="35981" xr:uid="{38F6F433-8A6C-4569-8C8C-7CEB16A2936A}"/>
    <cellStyle name="Normal 4 3 9 3 3" xfId="35982" xr:uid="{162FDC2E-EA06-41E8-9E87-EEC2B61DD16C}"/>
    <cellStyle name="Normal 4 3 9 4" xfId="35983" xr:uid="{78702909-CCCF-495E-8D13-D5167EE6463E}"/>
    <cellStyle name="Normal 4 3 9 5" xfId="35984" xr:uid="{CA6C8A5B-C27D-44B1-B6AE-EE0F28154717}"/>
    <cellStyle name="Normal 4 30" xfId="35985" xr:uid="{8117E190-9160-4163-B03C-547D2842B4FD}"/>
    <cellStyle name="Normal 4 31" xfId="35986" xr:uid="{0DA088FD-14FE-427A-AB99-1C3606EA79E2}"/>
    <cellStyle name="Normal 4 32" xfId="35987" xr:uid="{52117273-C133-4A1F-9AB2-D45308E65AF8}"/>
    <cellStyle name="Normal 4 33" xfId="35988" xr:uid="{FA1AE136-D071-4D8C-B620-7180097FC752}"/>
    <cellStyle name="Normal 4 34" xfId="35989" xr:uid="{0F61CB59-D9E5-4499-8CBE-4D0B12EB6031}"/>
    <cellStyle name="Normal 4 35" xfId="35990" xr:uid="{B21A5C92-A76F-422E-8755-BDCEC972F642}"/>
    <cellStyle name="Normal 4 36" xfId="35991" xr:uid="{0D1E2154-8FA5-4966-955D-FC2B5BE62600}"/>
    <cellStyle name="Normal 4 37" xfId="35992" xr:uid="{72B351E6-687F-4ABF-A831-8EB29525978D}"/>
    <cellStyle name="Normal 4 38" xfId="35993" xr:uid="{2E22F499-BC48-458B-85F1-4C3DCABD15DB}"/>
    <cellStyle name="Normal 4 39" xfId="35994" xr:uid="{815287F8-C346-41EB-8DB3-52CEEC456285}"/>
    <cellStyle name="Normal 4 4" xfId="318" xr:uid="{6D50434B-5968-44F2-AA95-B8F969ADAC39}"/>
    <cellStyle name="Normal 4 4 2" xfId="35996" xr:uid="{45362B8E-6767-450D-B766-BB85692B732A}"/>
    <cellStyle name="Normal 4 4 2 2" xfId="35997" xr:uid="{49CA3090-8F49-438F-9914-9333B6E63E6D}"/>
    <cellStyle name="Normal 4 4 2 2 2" xfId="43183" xr:uid="{F454A1BB-3503-4A0D-A5E5-9F5872CA0F85}"/>
    <cellStyle name="Normal 4 4 2 3" xfId="35998" xr:uid="{5DE74AE3-A9A7-4D82-A37E-64BD1ADE178B}"/>
    <cellStyle name="Normal 4 4 2 3 2" xfId="43215" xr:uid="{30460E0A-C794-420A-BFBD-17BFC1E0E147}"/>
    <cellStyle name="Normal 4 4 2 4" xfId="43216" xr:uid="{D988DC22-B125-4654-8E4D-54902EED744E}"/>
    <cellStyle name="Normal 4 4 3" xfId="35999" xr:uid="{6C996BC4-2171-4F71-9E8D-2BE8BCB1F9FA}"/>
    <cellStyle name="Normal 4 4 3 2" xfId="43217" xr:uid="{F64E0546-E3FD-40BC-83DA-AAF73BFE36D5}"/>
    <cellStyle name="Normal 4 4 4" xfId="36000" xr:uid="{E0957A95-1B6E-4677-8A19-B3345AEA296C}"/>
    <cellStyle name="Normal 4 4 4 2" xfId="43218" xr:uid="{D78AECD6-3BF3-451F-A89F-9229A9F49AA6}"/>
    <cellStyle name="Normal 4 4 5" xfId="43219" xr:uid="{A5F5FC40-2A02-4DCB-8DE5-DDFB1D81437B}"/>
    <cellStyle name="Normal 4 4 6" xfId="35995" xr:uid="{CE996EFC-EA91-438F-AAA7-F34269DA94DA}"/>
    <cellStyle name="Normal 4 40" xfId="36001" xr:uid="{FCE71EC7-1C36-45C2-90DE-2629ADE95CAC}"/>
    <cellStyle name="Normal 4 41" xfId="36002" xr:uid="{71DB7C18-4D32-4821-BC08-48602B480645}"/>
    <cellStyle name="Normal 4 42" xfId="36003" xr:uid="{20F21FEB-5002-44CD-9103-139C5C20B821}"/>
    <cellStyle name="Normal 4 43" xfId="36004" xr:uid="{2B6F7C1D-E917-4733-BD84-A3CB1A438D8D}"/>
    <cellStyle name="Normal 4 44" xfId="36005" xr:uid="{18A03024-2FF3-4E7F-96E9-DC3556E76D3F}"/>
    <cellStyle name="Normal 4 45" xfId="36006" xr:uid="{E6559759-FD10-4222-823F-6AAFBE71C84D}"/>
    <cellStyle name="Normal 4 46" xfId="36007" xr:uid="{2B23CF5B-7FF0-48A0-8CA5-351C8DD84644}"/>
    <cellStyle name="Normal 4 47" xfId="36008" xr:uid="{D1EC15EA-2C33-4694-A4C8-D9B44E7B7552}"/>
    <cellStyle name="Normal 4 48" xfId="36009" xr:uid="{AF155B5D-B09F-4360-AD98-D45A759A3410}"/>
    <cellStyle name="Normal 4 49" xfId="36010" xr:uid="{30A79186-49E2-40D9-91AA-C04DB594CA28}"/>
    <cellStyle name="Normal 4 5" xfId="36011" xr:uid="{163D5164-428A-4FF7-90BB-F1504AEABE70}"/>
    <cellStyle name="Normal 4 50" xfId="36012" xr:uid="{5F6813CF-8FE3-4296-8922-FF740D6567A3}"/>
    <cellStyle name="Normal 4 51" xfId="36013" xr:uid="{E1796095-59E0-4F69-9C8D-5FD89C27B13B}"/>
    <cellStyle name="Normal 4 52" xfId="36014" xr:uid="{0B0C5DA2-0117-4B56-87C3-262F1C87572C}"/>
    <cellStyle name="Normal 4 53" xfId="36015" xr:uid="{22E8ED00-9882-495C-9D81-7D36A56361D8}"/>
    <cellStyle name="Normal 4 54" xfId="36016" xr:uid="{EB0D60B1-AD0C-4B5A-B7B2-098296607AA6}"/>
    <cellStyle name="Normal 4 55" xfId="36017" xr:uid="{68FAC203-BE5A-4D47-966A-F2845E17F469}"/>
    <cellStyle name="Normal 4 56" xfId="36018" xr:uid="{C11D0702-F6C4-4A98-8E70-5531058703B9}"/>
    <cellStyle name="Normal 4 57" xfId="36019" xr:uid="{846B94E5-58C8-4953-B458-5CFFBF61EB2C}"/>
    <cellStyle name="Normal 4 58" xfId="36020" xr:uid="{05A98105-A461-41A6-802B-A34ABC654D67}"/>
    <cellStyle name="Normal 4 59" xfId="36021" xr:uid="{FFE0252E-6C37-43EE-B828-3B8B517480AB}"/>
    <cellStyle name="Normal 4 6" xfId="36022" xr:uid="{5E3A1AC7-BAF3-4EFD-A21A-B09DB468D875}"/>
    <cellStyle name="Normal 4 60" xfId="36023" xr:uid="{E07B2879-6A77-4F22-9A0C-5DE414AA7E70}"/>
    <cellStyle name="Normal 4 61" xfId="36024" xr:uid="{070F67DA-B133-4093-8F1B-605F18B9BE30}"/>
    <cellStyle name="Normal 4 62" xfId="36025" xr:uid="{5C20FED6-8B56-4AF1-9678-09344908C191}"/>
    <cellStyle name="Normal 4 63" xfId="36026" xr:uid="{8296834B-2AED-43FA-9C29-2092C6D3B51E}"/>
    <cellStyle name="Normal 4 64" xfId="36027" xr:uid="{7F216FD4-5309-4BD0-A4E2-5E6E3F5EF066}"/>
    <cellStyle name="Normal 4 65" xfId="36028" xr:uid="{0259C3FA-77DF-45EC-A60A-6F7EE4B8B1BD}"/>
    <cellStyle name="Normal 4 66" xfId="36029" xr:uid="{A0348FDB-9B18-4192-A262-C953CC023544}"/>
    <cellStyle name="Normal 4 67" xfId="36030" xr:uid="{E3A66F88-DA64-4801-80BC-E58D217351E1}"/>
    <cellStyle name="Normal 4 68" xfId="36031" xr:uid="{7F04E316-9F94-4B4E-9D20-B88F2B36DF14}"/>
    <cellStyle name="Normal 4 68 2" xfId="36032" xr:uid="{58AD55CA-6EC2-4987-B9EE-328C533409E2}"/>
    <cellStyle name="Normal 4 68 3" xfId="36033" xr:uid="{D573DA6E-E755-4CD4-BEDF-6D07D80C0EDF}"/>
    <cellStyle name="Normal 4 69" xfId="36034" xr:uid="{08CF483C-320B-47FA-BC7C-A320B802D8CF}"/>
    <cellStyle name="Normal 4 69 2" xfId="36035" xr:uid="{730F0886-34DB-4241-BD57-DB29B5BF1144}"/>
    <cellStyle name="Normal 4 69 3" xfId="36036" xr:uid="{93EEA70B-C4F1-4D31-942E-6A9C153D5E5D}"/>
    <cellStyle name="Normal 4 7" xfId="36037" xr:uid="{B29ABE1A-C199-4844-9225-C442EF5D55F8}"/>
    <cellStyle name="Normal 4 70" xfId="36038" xr:uid="{A0F03D0D-140A-4BF1-B1BE-5F5931FC0168}"/>
    <cellStyle name="Normal 4 70 2" xfId="36039" xr:uid="{CA34FE5C-1F0F-43BB-92C3-79D7D6A91078}"/>
    <cellStyle name="Normal 4 70 3" xfId="36040" xr:uid="{A79D4FA1-58D1-4AFA-B59C-A52C2B9A39C0}"/>
    <cellStyle name="Normal 4 71" xfId="36041" xr:uid="{AD0EEF6B-21FC-4024-93AB-0C60C079F1A6}"/>
    <cellStyle name="Normal 4 71 2" xfId="36042" xr:uid="{740B9E57-804C-4F11-BD16-772E31E1F859}"/>
    <cellStyle name="Normal 4 71 3" xfId="36043" xr:uid="{13F373B3-7CBB-40FD-8AAC-D8E84AC95CAA}"/>
    <cellStyle name="Normal 4 72" xfId="36044" xr:uid="{0BBBF6B4-C95A-400D-AE50-4EB242DFAB7C}"/>
    <cellStyle name="Normal 4 73" xfId="36045" xr:uid="{E96A1D60-4155-4DA8-9C9D-2C361AE3531C}"/>
    <cellStyle name="Normal 4 74" xfId="36046" xr:uid="{94CCAC8C-9236-4123-9002-C87E921980A5}"/>
    <cellStyle name="Normal 4 75" xfId="36047" xr:uid="{8A0EA253-9DA9-458F-A7B5-36FD8CE5F527}"/>
    <cellStyle name="Normal 4 76" xfId="36048" xr:uid="{B2A245BC-AFB0-49B9-9C7E-73865090EB27}"/>
    <cellStyle name="Normal 4 77" xfId="36049" xr:uid="{5A434426-262A-4072-B06E-866D7791BF0F}"/>
    <cellStyle name="Normal 4 78" xfId="36050" xr:uid="{A76D69E1-6941-4BFB-94F2-7FFD86676FA2}"/>
    <cellStyle name="Normal 4 79" xfId="36051" xr:uid="{3AB8C65C-37F1-437D-956A-5D29A8CA6816}"/>
    <cellStyle name="Normal 4 8" xfId="36052" xr:uid="{9DB2FBC5-5F23-4F50-8B8E-BCFE9AFFFA45}"/>
    <cellStyle name="Normal 4 80" xfId="36053" xr:uid="{8D9DA508-E7FC-4AAF-A050-E992BCE8D0A1}"/>
    <cellStyle name="Normal 4 81" xfId="36054" xr:uid="{BE33622B-2A44-44C4-95B6-62157E3BD5AD}"/>
    <cellStyle name="Normal 4 82" xfId="36055" xr:uid="{519CAAA7-075F-404E-B0C7-D15F39C40BCD}"/>
    <cellStyle name="Normal 4 83" xfId="36056" xr:uid="{5A0BC959-66B9-4363-A3D5-3791EEA2D00E}"/>
    <cellStyle name="Normal 4 84" xfId="36057" xr:uid="{89BF1D63-E443-497E-8EF5-C049B1B72087}"/>
    <cellStyle name="Normal 4 85" xfId="36058" xr:uid="{B4677527-DD24-4577-859D-A043E62C8801}"/>
    <cellStyle name="Normal 4 86" xfId="36059" xr:uid="{F5A3B74E-8BCF-44B0-B7E6-D8884EE2E802}"/>
    <cellStyle name="Normal 4 87" xfId="36060" xr:uid="{EB6713C6-79B3-4C0F-B4E1-CE833009CADD}"/>
    <cellStyle name="Normal 4 88" xfId="36061" xr:uid="{766EFFFA-82DB-469A-BB55-A73BC6097E37}"/>
    <cellStyle name="Normal 4 89" xfId="36062" xr:uid="{B80DDB40-FC74-404B-BE36-CCC30BA31A79}"/>
    <cellStyle name="Normal 4 9" xfId="36063" xr:uid="{5CC3C717-36DE-4128-B03F-65FE5E58A44A}"/>
    <cellStyle name="Normal 4 90" xfId="36064" xr:uid="{63814AEC-460D-43BF-84DF-2D03C020D9AF}"/>
    <cellStyle name="Normal 4 91" xfId="36065" xr:uid="{29F4A766-2D9E-458A-A195-24E8501D8FF9}"/>
    <cellStyle name="Normal 4 92" xfId="36066" xr:uid="{31B8A908-601A-41F6-B512-C9744E613565}"/>
    <cellStyle name="Normal 4 93" xfId="36067" xr:uid="{239440AD-77D5-4C4F-9676-D74E5F5A81B6}"/>
    <cellStyle name="Normal 4 94" xfId="36068" xr:uid="{91FC7AD7-C3A5-463B-9736-5729B604CA74}"/>
    <cellStyle name="Normal 4 95" xfId="36069" xr:uid="{8C08A0D3-DEF1-4CA9-89D5-7304643891C3}"/>
    <cellStyle name="Normal 4 96" xfId="36070" xr:uid="{32BF9F3D-936A-4697-9149-333B9A47393D}"/>
    <cellStyle name="Normal 4 97" xfId="36071" xr:uid="{8DD60A4D-1230-4CB5-9BD8-31016119338A}"/>
    <cellStyle name="Normal 4 98" xfId="36072" xr:uid="{173C2CBE-2CAA-4412-9CDD-C19563B9DA50}"/>
    <cellStyle name="Normal 4 99" xfId="36073" xr:uid="{74E0E058-F297-4D49-AE7D-D40EA14B6132}"/>
    <cellStyle name="Normal 4_2006-2009 Updated Graph" xfId="36074" xr:uid="{62C1E1CF-3076-4690-A845-D6F77A11547D}"/>
    <cellStyle name="Normal 40" xfId="36075" xr:uid="{94C06A11-EDB6-4695-8942-A5E7C960EB99}"/>
    <cellStyle name="Normal 41" xfId="36076" xr:uid="{774FC0B8-5D30-4C0B-8AA9-C09743376EEF}"/>
    <cellStyle name="Normal 42" xfId="36077" xr:uid="{D7635EAF-319D-4472-A972-B19C9C5DB3CE}"/>
    <cellStyle name="Normal 43" xfId="36078" xr:uid="{F15A4441-8D02-4140-BED0-F65D56C0584B}"/>
    <cellStyle name="Normal 44" xfId="36079" xr:uid="{DD17D171-1F80-4C23-B054-F171EEC7BB16}"/>
    <cellStyle name="Normal 45" xfId="36080" xr:uid="{DD9E58B5-BBCD-4E12-B720-576C014F96BC}"/>
    <cellStyle name="Normal 46" xfId="36081" xr:uid="{E623875B-E38E-4781-8FA6-556E79109566}"/>
    <cellStyle name="Normal 47" xfId="36082" xr:uid="{C13C9CAA-3FBA-463D-916B-15342E065F2D}"/>
    <cellStyle name="Normal 48" xfId="36083" xr:uid="{82A1D4E8-3FB4-48D0-A709-4B5AF2B68BBF}"/>
    <cellStyle name="Normal 49" xfId="36084" xr:uid="{1752F727-2625-4436-837E-75F3A1FA35AE}"/>
    <cellStyle name="Normal 49 2" xfId="36085" xr:uid="{CE11C9B0-DE4B-423C-A8C5-50A3B560AB73}"/>
    <cellStyle name="Normal 49 3" xfId="36086" xr:uid="{EBB288C0-CAB1-423A-A0D1-FEC25F3D3652}"/>
    <cellStyle name="Normal 5" xfId="319" xr:uid="{A250F948-FA32-4C24-8215-43767F7E4464}"/>
    <cellStyle name="Normal 5 10" xfId="36088" xr:uid="{3920D39B-51C0-496C-9CF8-2B0F93DB0955}"/>
    <cellStyle name="Normal 5 10 2" xfId="36089" xr:uid="{0297EE14-2D7A-40C1-BCB6-39E0C6282A95}"/>
    <cellStyle name="Normal 5 10 2 2" xfId="36090" xr:uid="{6C3AE873-04AD-4276-8117-2FDAE3CBFCA3}"/>
    <cellStyle name="Normal 5 10 2 3" xfId="36091" xr:uid="{952314C4-0B5E-4AE4-B7B5-AC99D22FBF57}"/>
    <cellStyle name="Normal 5 10 3" xfId="36092" xr:uid="{63BAF373-23CC-4EC0-9895-7B82E0078E35}"/>
    <cellStyle name="Normal 5 10 3 2" xfId="36093" xr:uid="{58C5C0CA-1382-444B-B55C-8E9F0A3605B5}"/>
    <cellStyle name="Normal 5 10 3 3" xfId="36094" xr:uid="{341FD6F4-C896-4403-9ED2-B721193993CA}"/>
    <cellStyle name="Normal 5 10 4" xfId="36095" xr:uid="{8A28A4CA-0D4C-4C05-9DCC-5061225EF15B}"/>
    <cellStyle name="Normal 5 10 5" xfId="36096" xr:uid="{ED26102A-D8C1-41B0-B036-F82216DF1437}"/>
    <cellStyle name="Normal 5 100" xfId="43175" xr:uid="{26EFF4C4-A963-4693-ABF0-6CA3CB63EE0D}"/>
    <cellStyle name="Normal 5 101" xfId="36087" xr:uid="{21A81978-9C8A-40DB-A868-6A4F10067693}"/>
    <cellStyle name="Normal 5 102" xfId="430" xr:uid="{0A62D1FE-79D8-4702-BD90-6BF43E9373CE}"/>
    <cellStyle name="Normal 5 11" xfId="36097" xr:uid="{58739BB5-0831-483B-BEED-1A2B4A395A4A}"/>
    <cellStyle name="Normal 5 11 2" xfId="36098" xr:uid="{8BBC8A1A-6CF1-4AED-B206-72755679BBBA}"/>
    <cellStyle name="Normal 5 11 2 2" xfId="36099" xr:uid="{A31CC263-F466-44F8-99F6-4D240F8A6B51}"/>
    <cellStyle name="Normal 5 11 2 3" xfId="36100" xr:uid="{8D48684B-7801-4C91-942C-B688010469AD}"/>
    <cellStyle name="Normal 5 11 3" xfId="36101" xr:uid="{C555EC57-B89E-42EF-A99C-00AAFD5A086A}"/>
    <cellStyle name="Normal 5 11 3 2" xfId="36102" xr:uid="{D4C46052-D100-4951-9AD3-7334E04D5246}"/>
    <cellStyle name="Normal 5 11 3 3" xfId="36103" xr:uid="{53CEC967-ACE2-476B-9D9D-40DA8724B167}"/>
    <cellStyle name="Normal 5 11 4" xfId="36104" xr:uid="{F4D03F8C-2C8F-4040-8326-E274279BA058}"/>
    <cellStyle name="Normal 5 11 5" xfId="36105" xr:uid="{BDB5B810-8CAD-4981-870B-610A8E6C3B8A}"/>
    <cellStyle name="Normal 5 12" xfId="36106" xr:uid="{7C86C742-B0D5-43DC-A2DC-5C88D17EE623}"/>
    <cellStyle name="Normal 5 12 2" xfId="36107" xr:uid="{15CDA7C4-6786-4945-A843-41661D33D091}"/>
    <cellStyle name="Normal 5 12 2 2" xfId="36108" xr:uid="{3E4106C5-16A2-4C45-993F-0976E1A1FE51}"/>
    <cellStyle name="Normal 5 12 2 3" xfId="36109" xr:uid="{04BF63ED-2BC6-4B00-BE7B-23F46F706925}"/>
    <cellStyle name="Normal 5 12 3" xfId="36110" xr:uid="{5F1105AC-2971-49DA-B292-AA03D29EC7B6}"/>
    <cellStyle name="Normal 5 12 3 2" xfId="36111" xr:uid="{F5117ECB-071F-4C0B-AD02-DB50E78A2437}"/>
    <cellStyle name="Normal 5 12 3 3" xfId="36112" xr:uid="{5170EC6C-C0C0-450B-9B38-774E6AA9DF0A}"/>
    <cellStyle name="Normal 5 12 4" xfId="36113" xr:uid="{22546179-031B-4C8B-BC76-1799C78596CB}"/>
    <cellStyle name="Normal 5 12 5" xfId="36114" xr:uid="{99BCAB73-3212-4888-9954-4471B7FC2CC7}"/>
    <cellStyle name="Normal 5 13" xfId="36115" xr:uid="{F2FC8102-A0F5-4FB8-A911-023BC6632441}"/>
    <cellStyle name="Normal 5 13 2" xfId="36116" xr:uid="{1AC07303-C7F6-4478-8A5A-4351824D76B2}"/>
    <cellStyle name="Normal 5 13 2 2" xfId="36117" xr:uid="{9675770C-ACB3-4EF7-9BED-4B68612C656B}"/>
    <cellStyle name="Normal 5 13 2 3" xfId="36118" xr:uid="{45E3AF4F-8F6A-4BA4-A70D-7A157903353F}"/>
    <cellStyle name="Normal 5 13 3" xfId="36119" xr:uid="{69FE9514-D7D8-463B-BDA3-452EE50CC7FF}"/>
    <cellStyle name="Normal 5 13 3 2" xfId="36120" xr:uid="{3F9F77CB-65B9-43C4-858F-013B8EA6C10B}"/>
    <cellStyle name="Normal 5 13 3 3" xfId="36121" xr:uid="{8F4D84D6-6C5A-4634-8912-78DB97418301}"/>
    <cellStyle name="Normal 5 13 4" xfId="36122" xr:uid="{CE942496-BC5B-41B9-A3B9-321F26E17480}"/>
    <cellStyle name="Normal 5 13 5" xfId="36123" xr:uid="{9FF2BF91-FF90-4E47-990B-C1605308EE43}"/>
    <cellStyle name="Normal 5 14" xfId="36124" xr:uid="{9A4E8079-B7F4-41D2-B1F0-8A5517E15BDC}"/>
    <cellStyle name="Normal 5 14 2" xfId="36125" xr:uid="{C09F3499-D5D2-49CA-83A4-66647B51A068}"/>
    <cellStyle name="Normal 5 14 2 2" xfId="36126" xr:uid="{3056CBE1-AC63-49C2-B920-8489466C6205}"/>
    <cellStyle name="Normal 5 14 2 3" xfId="36127" xr:uid="{C565F1C7-8907-4298-B446-8387F3CA0A21}"/>
    <cellStyle name="Normal 5 14 3" xfId="36128" xr:uid="{C14894C4-6EB0-4493-8B8A-C28F2DF4151F}"/>
    <cellStyle name="Normal 5 14 3 2" xfId="36129" xr:uid="{6C4393F5-BBDF-4147-8F1D-1AAF85F57588}"/>
    <cellStyle name="Normal 5 14 3 3" xfId="36130" xr:uid="{30547402-7E7C-431E-952D-918099762359}"/>
    <cellStyle name="Normal 5 14 4" xfId="36131" xr:uid="{4EF9A161-5C82-4EC5-BB5E-99CBCC4E2760}"/>
    <cellStyle name="Normal 5 14 5" xfId="36132" xr:uid="{26AE7EDD-CE06-4D29-802F-C51563110499}"/>
    <cellStyle name="Normal 5 15" xfId="36133" xr:uid="{C1BD96BB-F548-4CA4-9666-339F6526C530}"/>
    <cellStyle name="Normal 5 15 2" xfId="36134" xr:uid="{20071369-DD42-42C2-8468-87901A471CAA}"/>
    <cellStyle name="Normal 5 15 2 2" xfId="36135" xr:uid="{515A294F-5799-436C-908C-8441A6B61641}"/>
    <cellStyle name="Normal 5 15 2 3" xfId="36136" xr:uid="{25DBDCC1-52AE-48E7-8405-D337E58709B5}"/>
    <cellStyle name="Normal 5 15 3" xfId="36137" xr:uid="{D3C5885D-7A31-4F7B-BB55-7CF63DCF13AA}"/>
    <cellStyle name="Normal 5 15 3 2" xfId="36138" xr:uid="{BF771B38-D13A-4E34-AA4D-755BC8610977}"/>
    <cellStyle name="Normal 5 15 3 3" xfId="36139" xr:uid="{5C384E54-C948-49F3-B456-FE83B5F112F3}"/>
    <cellStyle name="Normal 5 15 4" xfId="36140" xr:uid="{2CAD1D93-2AAB-4A2C-AED6-33F69D208AAE}"/>
    <cellStyle name="Normal 5 15 5" xfId="36141" xr:uid="{CBEC9493-12D4-42FE-B97E-FAE7604F12CB}"/>
    <cellStyle name="Normal 5 16" xfId="36142" xr:uid="{A3E5DDD9-5BA6-4DCC-B958-94264BD8A0C4}"/>
    <cellStyle name="Normal 5 16 2" xfId="36143" xr:uid="{1D4F58CD-83D4-4824-AEDF-EF9E6128F886}"/>
    <cellStyle name="Normal 5 16 2 2" xfId="36144" xr:uid="{2C594EF6-DF1F-49E7-86E9-8611C061E797}"/>
    <cellStyle name="Normal 5 16 2 3" xfId="36145" xr:uid="{1899A88C-3ED2-4F76-ACB5-744E8657656B}"/>
    <cellStyle name="Normal 5 16 3" xfId="36146" xr:uid="{C026BB52-C36F-4CB9-8707-FA965BE34060}"/>
    <cellStyle name="Normal 5 16 3 2" xfId="36147" xr:uid="{2D19E473-AE38-46FB-9E86-B131C972E48F}"/>
    <cellStyle name="Normal 5 16 3 3" xfId="36148" xr:uid="{86425767-1289-4361-B176-3D6085ADA9A2}"/>
    <cellStyle name="Normal 5 16 4" xfId="36149" xr:uid="{F1BF7AB5-CF99-48DA-A30C-004DAFA30349}"/>
    <cellStyle name="Normal 5 16 5" xfId="36150" xr:uid="{7C92EC7D-F28D-4BD3-8F4B-4D1ED1589982}"/>
    <cellStyle name="Normal 5 17" xfId="36151" xr:uid="{F1F8AF35-A939-4DAC-944B-20D002686BC7}"/>
    <cellStyle name="Normal 5 17 2" xfId="36152" xr:uid="{301262DD-E15D-413A-B073-745E90FCB303}"/>
    <cellStyle name="Normal 5 17 2 2" xfId="36153" xr:uid="{8FFCCEBB-B6D7-4EB3-B0F8-DA028462834F}"/>
    <cellStyle name="Normal 5 17 2 3" xfId="36154" xr:uid="{CD199554-8338-4888-8255-F15B3628621C}"/>
    <cellStyle name="Normal 5 17 3" xfId="36155" xr:uid="{3D3FE509-9F07-486D-B006-B05DC9DAA524}"/>
    <cellStyle name="Normal 5 17 3 2" xfId="36156" xr:uid="{48A681B2-7135-4A66-A5DB-A5D790EE5EE0}"/>
    <cellStyle name="Normal 5 17 3 3" xfId="36157" xr:uid="{926633EA-2D4D-4C7D-9C32-2FD8D37F4613}"/>
    <cellStyle name="Normal 5 17 4" xfId="36158" xr:uid="{1D8F4D2C-6CE3-46B8-A8BE-D66C9D4E62EE}"/>
    <cellStyle name="Normal 5 17 5" xfId="36159" xr:uid="{11A3D66D-AC58-40E1-A24F-1F8E72C67B2B}"/>
    <cellStyle name="Normal 5 18" xfId="36160" xr:uid="{6ABD889F-F17F-41B2-B91E-05ECE9060C42}"/>
    <cellStyle name="Normal 5 18 2" xfId="36161" xr:uid="{406C166E-6F22-448A-8055-93913EE1A80C}"/>
    <cellStyle name="Normal 5 18 2 2" xfId="36162" xr:uid="{48AC6B65-CB31-4554-8B46-21C4EE930238}"/>
    <cellStyle name="Normal 5 18 2 3" xfId="36163" xr:uid="{4E30272F-3B9B-47B4-ACC2-CCFECFF89927}"/>
    <cellStyle name="Normal 5 18 3" xfId="36164" xr:uid="{E83963F2-7B99-4D63-9A1E-97BBE4FFD196}"/>
    <cellStyle name="Normal 5 18 3 2" xfId="36165" xr:uid="{ABFA5A35-ADFB-4113-A047-F10563BE6D95}"/>
    <cellStyle name="Normal 5 18 3 3" xfId="36166" xr:uid="{24DCDDD1-2EA1-4CD8-A05D-D0CF44099A5B}"/>
    <cellStyle name="Normal 5 18 4" xfId="36167" xr:uid="{A7B68FF8-21EA-4EE3-B2D4-7D944486B53D}"/>
    <cellStyle name="Normal 5 18 5" xfId="36168" xr:uid="{DDF2967C-CB74-43C1-8624-CD4432F8246B}"/>
    <cellStyle name="Normal 5 19" xfId="36169" xr:uid="{A81A26B8-A0D4-491E-A9B7-30B689D966F5}"/>
    <cellStyle name="Normal 5 19 2" xfId="36170" xr:uid="{5DCAC057-DB2C-40A8-92EE-D1A4C93D5D61}"/>
    <cellStyle name="Normal 5 19 2 2" xfId="36171" xr:uid="{7234F4F6-DEFA-4B70-85D2-983A4AC7638C}"/>
    <cellStyle name="Normal 5 19 2 3" xfId="36172" xr:uid="{1F4719FD-984F-4009-A6D6-044DAFA0A91F}"/>
    <cellStyle name="Normal 5 19 3" xfId="36173" xr:uid="{53DFDF2F-0843-468E-A166-A7B81FF33553}"/>
    <cellStyle name="Normal 5 19 3 2" xfId="36174" xr:uid="{126079C9-07C4-4382-BDF8-E5D395F2024F}"/>
    <cellStyle name="Normal 5 19 3 3" xfId="36175" xr:uid="{9BAEB742-2C8E-48A8-BBBB-99F24F98C82C}"/>
    <cellStyle name="Normal 5 19 4" xfId="36176" xr:uid="{43A85657-0540-474C-BE36-10272B925B92}"/>
    <cellStyle name="Normal 5 19 5" xfId="36177" xr:uid="{5CF9F4EA-6CA2-4516-BDE2-A5C7308EC854}"/>
    <cellStyle name="Normal 5 2" xfId="320" xr:uid="{2CA8A07D-8B2A-4FEF-BA28-8DDBD14F485C}"/>
    <cellStyle name="Normal 5 2 10" xfId="36179" xr:uid="{2448D859-2FF2-42C8-A34B-D41A5B08D92B}"/>
    <cellStyle name="Normal 5 2 10 2" xfId="36180" xr:uid="{E86DFB9E-BA75-4319-B244-3BBD77BD691A}"/>
    <cellStyle name="Normal 5 2 10 2 2" xfId="36181" xr:uid="{98B58D5F-A897-4061-A8A6-6A5FB0124A09}"/>
    <cellStyle name="Normal 5 2 10 2 3" xfId="36182" xr:uid="{5F71AF1D-E8F2-473C-9F10-7D6EE9843BAE}"/>
    <cellStyle name="Normal 5 2 10 3" xfId="36183" xr:uid="{7CC38C58-C167-4FAE-8B28-D2B60F8611D6}"/>
    <cellStyle name="Normal 5 2 10 3 2" xfId="36184" xr:uid="{DB102246-1D52-4290-B60D-2D488C25CAAC}"/>
    <cellStyle name="Normal 5 2 10 3 3" xfId="36185" xr:uid="{C910EAB4-809E-41A4-940A-C3A3E3EFD560}"/>
    <cellStyle name="Normal 5 2 10 4" xfId="36186" xr:uid="{B3D73379-AF30-433C-8712-06D04B103E22}"/>
    <cellStyle name="Normal 5 2 10 5" xfId="36187" xr:uid="{B5930FDC-45A8-41CD-8689-B8E319A0FC05}"/>
    <cellStyle name="Normal 5 2 11" xfId="36188" xr:uid="{BD372AFC-C285-4C8E-AA95-EC57C2CAAC50}"/>
    <cellStyle name="Normal 5 2 11 2" xfId="36189" xr:uid="{E982D470-39D1-438D-A7AA-E10429FC092F}"/>
    <cellStyle name="Normal 5 2 11 2 2" xfId="36190" xr:uid="{B6D03182-26C7-4DB7-A034-C34FB29E19AC}"/>
    <cellStyle name="Normal 5 2 11 2 3" xfId="36191" xr:uid="{F6850F5B-8C28-4C5C-909B-88C38286C651}"/>
    <cellStyle name="Normal 5 2 11 3" xfId="36192" xr:uid="{953A9FBB-E244-4AC1-9483-A07963BB0A37}"/>
    <cellStyle name="Normal 5 2 11 3 2" xfId="36193" xr:uid="{540D75A8-F6C7-4F25-BD9E-BBE7738AEEBE}"/>
    <cellStyle name="Normal 5 2 11 3 3" xfId="36194" xr:uid="{6C550105-87AF-49C1-B88C-E5FF038F6AF1}"/>
    <cellStyle name="Normal 5 2 11 4" xfId="36195" xr:uid="{215C0BDD-8F3A-4D88-82AB-72C15DEC50EF}"/>
    <cellStyle name="Normal 5 2 11 5" xfId="36196" xr:uid="{2030F0DB-7311-4468-8A84-31984C4701D2}"/>
    <cellStyle name="Normal 5 2 12" xfId="36197" xr:uid="{3C493616-74B8-43B4-A760-35EE0BEFB266}"/>
    <cellStyle name="Normal 5 2 12 2" xfId="36198" xr:uid="{A1DD84BF-7F42-4884-B3EA-1FAC79A9D7AB}"/>
    <cellStyle name="Normal 5 2 12 2 2" xfId="36199" xr:uid="{1B791497-D3CA-494D-853A-7FFDF5EEAAF2}"/>
    <cellStyle name="Normal 5 2 12 2 3" xfId="36200" xr:uid="{A3B67420-C4E4-4D05-BCE7-3D0744DD4B25}"/>
    <cellStyle name="Normal 5 2 12 3" xfId="36201" xr:uid="{324F4437-89AE-4AAF-82E4-3D0A78719793}"/>
    <cellStyle name="Normal 5 2 12 3 2" xfId="36202" xr:uid="{20507F59-B3D0-423E-A1AA-F06FB427F6B6}"/>
    <cellStyle name="Normal 5 2 12 3 3" xfId="36203" xr:uid="{37E0095C-AF3F-42BB-B98F-2A9C9D183091}"/>
    <cellStyle name="Normal 5 2 12 4" xfId="36204" xr:uid="{0EF815C7-910C-47E1-A594-E45E46B3152C}"/>
    <cellStyle name="Normal 5 2 12 5" xfId="36205" xr:uid="{B2080FE0-C53E-4295-AE6E-EDE675ED6BB7}"/>
    <cellStyle name="Normal 5 2 13" xfId="36206" xr:uid="{C787C197-2324-4A60-9565-C60E1FE19F86}"/>
    <cellStyle name="Normal 5 2 13 2" xfId="36207" xr:uid="{308FC375-4693-4D0B-BEC0-AD2613D2EB84}"/>
    <cellStyle name="Normal 5 2 13 2 2" xfId="36208" xr:uid="{3BAC43EA-0C94-4CEB-AED1-F3416F757AFB}"/>
    <cellStyle name="Normal 5 2 13 2 3" xfId="36209" xr:uid="{4F98E44D-6145-4D2A-8C6B-284B22AD990B}"/>
    <cellStyle name="Normal 5 2 13 3" xfId="36210" xr:uid="{8DA457B3-1FC3-4EA8-8722-9B232EC8D73F}"/>
    <cellStyle name="Normal 5 2 13 3 2" xfId="36211" xr:uid="{F701AE94-A746-4704-A324-0A6EE6B2CFA3}"/>
    <cellStyle name="Normal 5 2 13 3 3" xfId="36212" xr:uid="{08133F71-8266-4244-B2DE-25C6CC92F2BB}"/>
    <cellStyle name="Normal 5 2 13 4" xfId="36213" xr:uid="{706F6336-EBF6-4E1C-B248-438071FD6F23}"/>
    <cellStyle name="Normal 5 2 13 5" xfId="36214" xr:uid="{1C41398B-803E-4711-B6D4-9CEC2FB83701}"/>
    <cellStyle name="Normal 5 2 14" xfId="36215" xr:uid="{ADB382FA-276F-4871-A2C8-DA59BB1A69C1}"/>
    <cellStyle name="Normal 5 2 14 2" xfId="36216" xr:uid="{4A11E866-12E3-4D4D-8DA7-A80590113549}"/>
    <cellStyle name="Normal 5 2 14 2 2" xfId="36217" xr:uid="{8606BC0C-0053-455A-A6E7-F52129E76EE1}"/>
    <cellStyle name="Normal 5 2 14 2 3" xfId="36218" xr:uid="{6D3DFCD7-6AF2-44CC-938E-62CCC62C5903}"/>
    <cellStyle name="Normal 5 2 14 3" xfId="36219" xr:uid="{D04AA070-EACC-4C4E-9026-CB1677BC4909}"/>
    <cellStyle name="Normal 5 2 14 3 2" xfId="36220" xr:uid="{7CCA2EC0-ABBB-4E44-B0C5-BCC4DC0798AF}"/>
    <cellStyle name="Normal 5 2 14 3 3" xfId="36221" xr:uid="{BFC6E90A-9FBF-4564-8BFF-E83BFDB5E940}"/>
    <cellStyle name="Normal 5 2 14 4" xfId="36222" xr:uid="{8853FB93-0618-4263-B640-4627DE3A8F76}"/>
    <cellStyle name="Normal 5 2 14 5" xfId="36223" xr:uid="{FB709D06-F89A-4AF6-8D05-634B4BC1D1F0}"/>
    <cellStyle name="Normal 5 2 15" xfId="36224" xr:uid="{0D91448F-37B2-4EE1-AC79-06B04E6BC48F}"/>
    <cellStyle name="Normal 5 2 15 2" xfId="36225" xr:uid="{D2E2AF23-5BE0-42A1-B7BB-C893D06E0713}"/>
    <cellStyle name="Normal 5 2 15 2 2" xfId="36226" xr:uid="{27B2F874-FF9D-4708-BA39-CF661C1E6CB5}"/>
    <cellStyle name="Normal 5 2 15 2 3" xfId="36227" xr:uid="{EA37F04E-9D21-46DB-AF6E-5213A21C99F8}"/>
    <cellStyle name="Normal 5 2 15 3" xfId="36228" xr:uid="{6CE0661F-9139-467B-A047-92D50E1C83BF}"/>
    <cellStyle name="Normal 5 2 15 3 2" xfId="36229" xr:uid="{2D8DD8EF-43CB-4F8C-89A7-0CE4029A7211}"/>
    <cellStyle name="Normal 5 2 15 3 3" xfId="36230" xr:uid="{2106FDA7-A92E-4045-990C-CA973A7F3E91}"/>
    <cellStyle name="Normal 5 2 15 4" xfId="36231" xr:uid="{9C7A6003-9231-41C8-A9C6-E89CDD45FC6D}"/>
    <cellStyle name="Normal 5 2 15 5" xfId="36232" xr:uid="{CE6DE19E-9C52-4D76-8653-F04DBEED9EEC}"/>
    <cellStyle name="Normal 5 2 16" xfId="36233" xr:uid="{FC79DB68-4F24-487B-9F0E-8FB6438D7BB0}"/>
    <cellStyle name="Normal 5 2 16 2" xfId="36234" xr:uid="{B6E7D4E2-9E2B-4381-9EED-6D465A08A500}"/>
    <cellStyle name="Normal 5 2 16 2 2" xfId="36235" xr:uid="{77A2B19A-DAFA-427E-A997-3EEC90F4D1BF}"/>
    <cellStyle name="Normal 5 2 16 2 3" xfId="36236" xr:uid="{349A88C9-26F1-4B39-92AB-B97054C03B89}"/>
    <cellStyle name="Normal 5 2 16 3" xfId="36237" xr:uid="{5B431C0F-5272-4173-BD47-4F87202542BB}"/>
    <cellStyle name="Normal 5 2 16 3 2" xfId="36238" xr:uid="{C7F398A0-FFDB-4846-A0C0-9A9A200766FF}"/>
    <cellStyle name="Normal 5 2 16 3 3" xfId="36239" xr:uid="{592F2F95-D8D9-4A0F-8723-868969C99A72}"/>
    <cellStyle name="Normal 5 2 16 4" xfId="36240" xr:uid="{C3200CB7-1B97-4428-87E1-862DDBC783E3}"/>
    <cellStyle name="Normal 5 2 16 5" xfId="36241" xr:uid="{7AD0D32E-23AE-40CD-AB39-739AFA4F1AB0}"/>
    <cellStyle name="Normal 5 2 17" xfId="36242" xr:uid="{77C8B7EF-B994-43E9-AC45-930D5D95C240}"/>
    <cellStyle name="Normal 5 2 17 2" xfId="36243" xr:uid="{C8EC63B9-675B-4C19-A510-9AA1C580884E}"/>
    <cellStyle name="Normal 5 2 17 2 2" xfId="36244" xr:uid="{4C081B26-F597-4831-8E3C-12E3DEA9F2FD}"/>
    <cellStyle name="Normal 5 2 17 2 3" xfId="36245" xr:uid="{F4D67520-569F-4B22-AD85-8DFE96F9841E}"/>
    <cellStyle name="Normal 5 2 17 3" xfId="36246" xr:uid="{17E7ED4B-4A75-4D4A-96D1-27AF8571A517}"/>
    <cellStyle name="Normal 5 2 17 3 2" xfId="36247" xr:uid="{CFE6806A-5C16-43D7-AB2F-3F7246B710CE}"/>
    <cellStyle name="Normal 5 2 17 3 3" xfId="36248" xr:uid="{3BF08CA7-7DF4-4FDC-82B0-F35148DC1F97}"/>
    <cellStyle name="Normal 5 2 17 4" xfId="36249" xr:uid="{A69686A0-6448-47FB-85CD-690BA0FA7E80}"/>
    <cellStyle name="Normal 5 2 17 5" xfId="36250" xr:uid="{A7E5C434-0EE5-44CD-8BDF-F20B7AFA9742}"/>
    <cellStyle name="Normal 5 2 18" xfId="36251" xr:uid="{644D283B-6317-4D60-A7D6-6CA97BC81939}"/>
    <cellStyle name="Normal 5 2 18 2" xfId="36252" xr:uid="{CD5CE414-9E7C-4EC6-AD8B-1AB4BF4263D3}"/>
    <cellStyle name="Normal 5 2 18 2 2" xfId="36253" xr:uid="{0683A71C-D3C5-443C-A6B4-22DB0B646DEF}"/>
    <cellStyle name="Normal 5 2 18 2 3" xfId="36254" xr:uid="{A47F5C09-3562-401F-B35C-FD0AB9C5CF7D}"/>
    <cellStyle name="Normal 5 2 18 3" xfId="36255" xr:uid="{B3E2C55B-B27F-4784-9575-A019E1006B1A}"/>
    <cellStyle name="Normal 5 2 18 3 2" xfId="36256" xr:uid="{EB236CC3-9C34-4146-91B6-DFB84784A26D}"/>
    <cellStyle name="Normal 5 2 18 3 3" xfId="36257" xr:uid="{DEE2A569-C92A-45DC-A6FA-0C20852CE060}"/>
    <cellStyle name="Normal 5 2 18 4" xfId="36258" xr:uid="{72052F62-E408-49DB-9922-5797B700C032}"/>
    <cellStyle name="Normal 5 2 18 5" xfId="36259" xr:uid="{C842372E-52C5-4030-AEC4-CF229B30F3BF}"/>
    <cellStyle name="Normal 5 2 19" xfId="36260" xr:uid="{AD552167-2347-4852-9D67-54336DB0D8A0}"/>
    <cellStyle name="Normal 5 2 19 2" xfId="36261" xr:uid="{97714636-28D3-4437-8EAA-C1E0679E3CAF}"/>
    <cellStyle name="Normal 5 2 19 2 2" xfId="36262" xr:uid="{32DDFF11-BB43-45DC-AAC5-F53F02BB6F5B}"/>
    <cellStyle name="Normal 5 2 19 2 3" xfId="36263" xr:uid="{32CC8B46-EEEB-43D1-81D8-D583F133DEC4}"/>
    <cellStyle name="Normal 5 2 19 3" xfId="36264" xr:uid="{9132D489-883C-453A-8D51-DCDE8E3E9810}"/>
    <cellStyle name="Normal 5 2 19 3 2" xfId="36265" xr:uid="{8A2791FC-5FF2-4D9A-A566-B25D7084B315}"/>
    <cellStyle name="Normal 5 2 19 3 3" xfId="36266" xr:uid="{64E2C927-DD17-4721-B8E1-6D8B17EA1459}"/>
    <cellStyle name="Normal 5 2 19 4" xfId="36267" xr:uid="{D1E535CC-76BC-401B-BE47-EB191AE00A1C}"/>
    <cellStyle name="Normal 5 2 19 5" xfId="36268" xr:uid="{BB235566-EEFA-4960-931E-C8CFE00F269F}"/>
    <cellStyle name="Normal 5 2 2" xfId="36269" xr:uid="{DA85F6D5-FAD1-4ECC-9A7B-425797BD3CAB}"/>
    <cellStyle name="Normal 5 2 2 2" xfId="36270" xr:uid="{B14EA831-B168-47F2-BF26-9AE28207D808}"/>
    <cellStyle name="Normal 5 2 2 2 2" xfId="36271" xr:uid="{559BB5CD-AA7F-4DE5-B491-FB1C35037B28}"/>
    <cellStyle name="Normal 5 2 2 2 2 2" xfId="43220" xr:uid="{7E225BF9-D80D-4DE6-BBA4-5BBCE95C61AB}"/>
    <cellStyle name="Normal 5 2 2 2 3" xfId="36272" xr:uid="{FFB9D876-F1B7-4994-92C6-3461AB1201FE}"/>
    <cellStyle name="Normal 5 2 2 2 3 2" xfId="43221" xr:uid="{1FB8B0B7-04D5-4130-9895-79F32E80F32F}"/>
    <cellStyle name="Normal 5 2 2 2 4" xfId="43222" xr:uid="{2FD3405A-EAE4-40D5-8E71-2F3015124BE7}"/>
    <cellStyle name="Normal 5 2 2 3" xfId="36273" xr:uid="{3337D79D-C2BC-4DF5-9A6E-A923A3372969}"/>
    <cellStyle name="Normal 5 2 2 3 2" xfId="36274" xr:uid="{F19546E7-6770-4AAC-B760-01A8955DE6DC}"/>
    <cellStyle name="Normal 5 2 2 3 3" xfId="36275" xr:uid="{F8AB8304-B3BC-4FAA-9999-E8B6A79A927F}"/>
    <cellStyle name="Normal 5 2 2 4" xfId="36276" xr:uid="{CDB12B58-C36C-4642-A70F-D8599BD8F85F}"/>
    <cellStyle name="Normal 5 2 2 4 2" xfId="43223" xr:uid="{38B531B0-C539-411F-B8E3-BBFF13D313BF}"/>
    <cellStyle name="Normal 5 2 2 5" xfId="36277" xr:uid="{A28DFC0A-773E-4182-A834-2B6F5486E1AA}"/>
    <cellStyle name="Normal 5 2 20" xfId="36278" xr:uid="{E3D3D236-4EAE-43D1-AB24-5D2E4CDF0C2C}"/>
    <cellStyle name="Normal 5 2 20 2" xfId="36279" xr:uid="{F0478E8B-7859-4CBB-8279-180F147A25EB}"/>
    <cellStyle name="Normal 5 2 20 2 2" xfId="36280" xr:uid="{6F529287-BCFD-4050-9960-658FF182170F}"/>
    <cellStyle name="Normal 5 2 20 2 3" xfId="36281" xr:uid="{56EC6608-3E68-4F5F-8365-A3B5D4953936}"/>
    <cellStyle name="Normal 5 2 20 3" xfId="36282" xr:uid="{EE65FF1B-DCB9-4906-8841-16C3FEF194DF}"/>
    <cellStyle name="Normal 5 2 20 3 2" xfId="36283" xr:uid="{3EA0E88B-4B7D-4A25-A206-EA89EE397C65}"/>
    <cellStyle name="Normal 5 2 20 3 3" xfId="36284" xr:uid="{DAA9B8EA-E098-4D40-A7F8-934EBDF87421}"/>
    <cellStyle name="Normal 5 2 20 4" xfId="36285" xr:uid="{A8900C12-CEF9-4D11-B916-B88ACF8F4835}"/>
    <cellStyle name="Normal 5 2 20 5" xfId="36286" xr:uid="{049FFA01-C25B-4E0F-B071-67EAAB2A4003}"/>
    <cellStyle name="Normal 5 2 21" xfId="36287" xr:uid="{C443CC18-F9C4-4819-BF75-EFDAAF286FDD}"/>
    <cellStyle name="Normal 5 2 21 2" xfId="36288" xr:uid="{8592A7C4-B6AA-4A03-9788-F7379EC881C8}"/>
    <cellStyle name="Normal 5 2 21 2 2" xfId="36289" xr:uid="{3EC1A662-A6F6-48ED-9F47-91D90E5D9DF7}"/>
    <cellStyle name="Normal 5 2 21 2 3" xfId="36290" xr:uid="{EDD8D519-46AC-4BD4-AFED-F22E7484A0E9}"/>
    <cellStyle name="Normal 5 2 21 3" xfId="36291" xr:uid="{22F64889-D6AA-4518-844F-1F7B55CC89C4}"/>
    <cellStyle name="Normal 5 2 21 3 2" xfId="36292" xr:uid="{5B71F0DE-FED0-4891-8BDE-42DA914563DC}"/>
    <cellStyle name="Normal 5 2 21 3 3" xfId="36293" xr:uid="{71681BD6-C368-4A2E-9491-F552FC634A62}"/>
    <cellStyle name="Normal 5 2 21 4" xfId="36294" xr:uid="{D428B3C8-266D-412E-A38F-65DC90A5767A}"/>
    <cellStyle name="Normal 5 2 21 5" xfId="36295" xr:uid="{149E95A8-E9EF-4B1F-AD09-E034923A8289}"/>
    <cellStyle name="Normal 5 2 22" xfId="36296" xr:uid="{46F9EA14-D864-4A57-85EE-25C99360B0B1}"/>
    <cellStyle name="Normal 5 2 22 2" xfId="36297" xr:uid="{07678173-1F9D-46B4-8FA0-1735EE0D325A}"/>
    <cellStyle name="Normal 5 2 22 2 2" xfId="36298" xr:uid="{29828D09-9EEE-4A66-9529-BEBE964F84D5}"/>
    <cellStyle name="Normal 5 2 22 2 3" xfId="36299" xr:uid="{13DD1F18-F474-4547-B416-75C54784F1BC}"/>
    <cellStyle name="Normal 5 2 22 3" xfId="36300" xr:uid="{A4175C51-9101-484D-A0FC-2F116A981351}"/>
    <cellStyle name="Normal 5 2 22 3 2" xfId="36301" xr:uid="{4B0E6E9C-D6FA-4F8A-AACD-736AB7C3F814}"/>
    <cellStyle name="Normal 5 2 22 3 3" xfId="36302" xr:uid="{77BAF24D-CEE3-4738-AEE4-C4BCF3DEE328}"/>
    <cellStyle name="Normal 5 2 22 4" xfId="36303" xr:uid="{925B8006-66C7-46DB-BD83-8ABBCC61D996}"/>
    <cellStyle name="Normal 5 2 22 5" xfId="36304" xr:uid="{AECA3BAF-7393-4A0D-B369-E8A14424C942}"/>
    <cellStyle name="Normal 5 2 23" xfId="36305" xr:uid="{3799C3BF-3E03-4EBC-86A8-9A2595620243}"/>
    <cellStyle name="Normal 5 2 23 2" xfId="36306" xr:uid="{D7F6A83D-47F6-4A31-A35D-AA473FB8AE2F}"/>
    <cellStyle name="Normal 5 2 23 2 2" xfId="36307" xr:uid="{B095AA7C-D7C5-4906-A887-3DDC7765E53F}"/>
    <cellStyle name="Normal 5 2 23 2 3" xfId="36308" xr:uid="{DEB7FC84-D449-44B0-A4B3-90E86DDE2BE0}"/>
    <cellStyle name="Normal 5 2 23 3" xfId="36309" xr:uid="{3DF52A0F-1991-496C-BF0B-9927A575AAD9}"/>
    <cellStyle name="Normal 5 2 23 3 2" xfId="36310" xr:uid="{F700782C-2FE9-4261-BB15-161AB9FB4BFF}"/>
    <cellStyle name="Normal 5 2 23 3 3" xfId="36311" xr:uid="{FC1649C0-F6CF-46D2-8DBA-E959CD37FF3E}"/>
    <cellStyle name="Normal 5 2 23 4" xfId="36312" xr:uid="{DEBE5050-A1ED-4075-9B0A-CC6586DE0AED}"/>
    <cellStyle name="Normal 5 2 23 5" xfId="36313" xr:uid="{55FE3E72-B491-4F39-B050-EBEAB36C0394}"/>
    <cellStyle name="Normal 5 2 24" xfId="36314" xr:uid="{B130B884-40A9-43BE-86F2-D85D02E9EC4D}"/>
    <cellStyle name="Normal 5 2 24 2" xfId="36315" xr:uid="{6A7F77E3-C159-4C24-A890-CBB3502DECCC}"/>
    <cellStyle name="Normal 5 2 24 3" xfId="36316" xr:uid="{B94B5B0F-3D0B-445B-8E85-F163DFFD729B}"/>
    <cellStyle name="Normal 5 2 25" xfId="36317" xr:uid="{F3296EB5-BC6C-4C2B-93B8-59D3DA595C54}"/>
    <cellStyle name="Normal 5 2 25 2" xfId="36318" xr:uid="{021CB267-CAE2-4D3C-8E26-A538DD20FB47}"/>
    <cellStyle name="Normal 5 2 25 3" xfId="36319" xr:uid="{DCB899BE-E075-420B-A201-1AA61DBCEE95}"/>
    <cellStyle name="Normal 5 2 26" xfId="36320" xr:uid="{0E8CC223-97F6-4B7A-B0C1-34F2183A0CC1}"/>
    <cellStyle name="Normal 5 2 27" xfId="36321" xr:uid="{206DEEF6-D0B6-4320-875D-C80EFB0A0CD4}"/>
    <cellStyle name="Normal 5 2 28" xfId="36178" xr:uid="{0596A8CA-180E-4438-ABB8-AE60DC6C0780}"/>
    <cellStyle name="Normal 5 2 3" xfId="36322" xr:uid="{4A7F81D9-76A8-4561-8292-27FC29CA67A3}"/>
    <cellStyle name="Normal 5 2 3 2" xfId="36323" xr:uid="{6201FD24-6335-498B-8881-A0E46CCCC988}"/>
    <cellStyle name="Normal 5 2 3 2 2" xfId="36324" xr:uid="{BBF7D14D-2883-4633-99A0-AF4A0D5A4EBD}"/>
    <cellStyle name="Normal 5 2 3 2 3" xfId="36325" xr:uid="{8BA06456-6394-40F3-9523-21AFEF93DC57}"/>
    <cellStyle name="Normal 5 2 3 3" xfId="36326" xr:uid="{9B91622E-0EFD-478D-9575-1FC55DF11B4C}"/>
    <cellStyle name="Normal 5 2 3 3 2" xfId="36327" xr:uid="{D05CFAF5-D762-4967-84B8-635898126680}"/>
    <cellStyle name="Normal 5 2 3 3 3" xfId="36328" xr:uid="{82D79FC5-BECA-4F20-AC44-F5CB4E7FD859}"/>
    <cellStyle name="Normal 5 2 3 4" xfId="36329" xr:uid="{4FF445C6-B8E5-40E1-9393-B13E8E821925}"/>
    <cellStyle name="Normal 5 2 3 5" xfId="36330" xr:uid="{E2ADB2EA-A9FA-48F9-88FF-4E0AC4AFD20C}"/>
    <cellStyle name="Normal 5 2 4" xfId="36331" xr:uid="{75092D73-EFC8-4EB1-8041-6E82CE68B7DD}"/>
    <cellStyle name="Normal 5 2 4 2" xfId="36332" xr:uid="{0CB699D1-6031-4AE8-AFA6-30B3EE04EEC9}"/>
    <cellStyle name="Normal 5 2 4 2 2" xfId="36333" xr:uid="{FC75F7D0-D4C6-4649-B3C4-DB14E33C401F}"/>
    <cellStyle name="Normal 5 2 4 2 3" xfId="36334" xr:uid="{05FA2271-04F0-4F3C-9B58-66692F0879CC}"/>
    <cellStyle name="Normal 5 2 4 3" xfId="36335" xr:uid="{9CECC871-6A49-4626-BDFE-0E794D73EBC2}"/>
    <cellStyle name="Normal 5 2 4 3 2" xfId="36336" xr:uid="{BD6F34C1-A449-49D1-B397-1B3E17FAB4E2}"/>
    <cellStyle name="Normal 5 2 4 3 3" xfId="36337" xr:uid="{AE191F56-E564-4886-9912-4720F8A573AA}"/>
    <cellStyle name="Normal 5 2 4 4" xfId="36338" xr:uid="{1C3F6BB2-006F-4DE2-9BB4-8A2E49A1AD78}"/>
    <cellStyle name="Normal 5 2 4 5" xfId="36339" xr:uid="{28849FFD-5BF0-4879-A87C-A8C5CCF12F2C}"/>
    <cellStyle name="Normal 5 2 5" xfId="36340" xr:uid="{5A97648C-7EF2-442E-ABFF-DDCD3A168F8B}"/>
    <cellStyle name="Normal 5 2 5 2" xfId="36341" xr:uid="{B2AC84AE-885B-46AF-A30E-E9BAE9E2E1E9}"/>
    <cellStyle name="Normal 5 2 5 2 2" xfId="36342" xr:uid="{6F02C383-AB86-4E5E-B368-C096B89CD2B0}"/>
    <cellStyle name="Normal 5 2 5 2 3" xfId="36343" xr:uid="{5D4CE6A2-BFB7-4CA3-9054-9BF824F7272E}"/>
    <cellStyle name="Normal 5 2 5 3" xfId="36344" xr:uid="{13BE8D50-BB0F-4990-B3AD-E369AA3BDC64}"/>
    <cellStyle name="Normal 5 2 5 3 2" xfId="36345" xr:uid="{A5428663-EA79-4397-BE36-754F0700FB4F}"/>
    <cellStyle name="Normal 5 2 5 3 3" xfId="36346" xr:uid="{3AA04F67-C461-4564-B36B-39351FE1C9CB}"/>
    <cellStyle name="Normal 5 2 5 4" xfId="36347" xr:uid="{5D0D720A-A09D-4A49-A85C-0574A691040B}"/>
    <cellStyle name="Normal 5 2 5 5" xfId="36348" xr:uid="{7F7BAB6A-C2E0-43A7-8FFD-F14B979ED35E}"/>
    <cellStyle name="Normal 5 2 6" xfId="36349" xr:uid="{AE4F1C24-26F8-49A1-A036-0BF604AD6EE3}"/>
    <cellStyle name="Normal 5 2 6 2" xfId="36350" xr:uid="{2CB45FEF-7C17-429C-91F9-2689E28CFEE4}"/>
    <cellStyle name="Normal 5 2 6 2 2" xfId="36351" xr:uid="{77D3240A-826F-4E4F-8AB9-EFE3C256D399}"/>
    <cellStyle name="Normal 5 2 6 2 3" xfId="36352" xr:uid="{EECB0029-3AF8-4434-B85B-E9434C82C884}"/>
    <cellStyle name="Normal 5 2 6 3" xfId="36353" xr:uid="{0D601F19-9E28-49F1-9165-17359C5F23CE}"/>
    <cellStyle name="Normal 5 2 6 3 2" xfId="36354" xr:uid="{DE16E081-7C52-456D-A86C-58736C5E8760}"/>
    <cellStyle name="Normal 5 2 6 3 3" xfId="36355" xr:uid="{63FA115C-45F2-4110-A055-B0E7FC4BAA65}"/>
    <cellStyle name="Normal 5 2 6 4" xfId="36356" xr:uid="{DBAA5487-8356-47AF-87FB-62E6254AF7E2}"/>
    <cellStyle name="Normal 5 2 6 5" xfId="36357" xr:uid="{AA6601C1-8512-4146-BA04-539C65D33C5D}"/>
    <cellStyle name="Normal 5 2 7" xfId="36358" xr:uid="{B75CE7D9-871A-435C-858F-075DD3B793D8}"/>
    <cellStyle name="Normal 5 2 7 2" xfId="36359" xr:uid="{11C9AB41-5254-4191-8870-8B49BE94E163}"/>
    <cellStyle name="Normal 5 2 7 2 2" xfId="36360" xr:uid="{8746A2B5-6526-48F4-B972-339660587589}"/>
    <cellStyle name="Normal 5 2 7 2 3" xfId="36361" xr:uid="{6A3009FF-1A72-4967-93C8-CD8B21705D6D}"/>
    <cellStyle name="Normal 5 2 7 3" xfId="36362" xr:uid="{DBBC9B21-E8ED-4FE4-BAD6-2BA7C34A1A91}"/>
    <cellStyle name="Normal 5 2 7 3 2" xfId="36363" xr:uid="{5A42BA37-FF25-4600-9331-37B3FFFB3D40}"/>
    <cellStyle name="Normal 5 2 7 3 3" xfId="36364" xr:uid="{2C75252F-8DD5-4FD6-A71B-5EEE69F751BF}"/>
    <cellStyle name="Normal 5 2 7 4" xfId="36365" xr:uid="{62531DA6-873C-4F41-BF15-BAD360958554}"/>
    <cellStyle name="Normal 5 2 7 5" xfId="36366" xr:uid="{08CE67F0-B2F2-43B0-9F6E-9BBB80A93266}"/>
    <cellStyle name="Normal 5 2 8" xfId="36367" xr:uid="{95E36E01-F436-46CB-8C1C-68481822699E}"/>
    <cellStyle name="Normal 5 2 8 2" xfId="36368" xr:uid="{8410A1AB-60EF-439F-9BDC-ECF4396C3AB9}"/>
    <cellStyle name="Normal 5 2 8 2 2" xfId="36369" xr:uid="{27A7FBD6-7C8B-418D-8B14-86B43C86C4D8}"/>
    <cellStyle name="Normal 5 2 8 2 3" xfId="36370" xr:uid="{8447FB6F-C887-408A-9DD4-4268B4AF88FA}"/>
    <cellStyle name="Normal 5 2 8 3" xfId="36371" xr:uid="{6A51F063-B6F0-4D58-97F0-6F9309EAA1D8}"/>
    <cellStyle name="Normal 5 2 8 3 2" xfId="36372" xr:uid="{6014873F-692A-4806-80D9-748206328267}"/>
    <cellStyle name="Normal 5 2 8 3 3" xfId="36373" xr:uid="{221DDBD5-36B6-4898-A342-8F94E3B5E996}"/>
    <cellStyle name="Normal 5 2 8 4" xfId="36374" xr:uid="{1947A7E3-BF67-480B-9A4D-3A4CB613D9AD}"/>
    <cellStyle name="Normal 5 2 8 5" xfId="36375" xr:uid="{E1FF8F0C-B8DD-4F24-A754-B6DC02516524}"/>
    <cellStyle name="Normal 5 2 9" xfId="36376" xr:uid="{86D2D0E3-8AB9-4825-9FAF-8D78510959B7}"/>
    <cellStyle name="Normal 5 2 9 2" xfId="36377" xr:uid="{331C6817-316B-444E-8C29-D92AAF0EA76C}"/>
    <cellStyle name="Normal 5 2 9 2 2" xfId="36378" xr:uid="{6391D999-C60F-482C-94DD-8E15FF5BA118}"/>
    <cellStyle name="Normal 5 2 9 2 3" xfId="36379" xr:uid="{20FD0954-25C6-490B-9665-7DA7DC3A6C71}"/>
    <cellStyle name="Normal 5 2 9 3" xfId="36380" xr:uid="{322E089E-EA42-4176-BF32-49CF8FE8CA17}"/>
    <cellStyle name="Normal 5 2 9 3 2" xfId="36381" xr:uid="{BDBD628F-6991-4A34-BC35-DE4F91CCADE8}"/>
    <cellStyle name="Normal 5 2 9 3 3" xfId="36382" xr:uid="{CAF1509D-0F64-4D56-95F9-21A4F3ED7E1B}"/>
    <cellStyle name="Normal 5 2 9 4" xfId="36383" xr:uid="{1FFD1BBC-F16B-4784-A610-31DC4323C9AE}"/>
    <cellStyle name="Normal 5 2 9 5" xfId="36384" xr:uid="{0DE89890-1E3F-400F-87FE-2FE0F2D54DE2}"/>
    <cellStyle name="Normal 5 20" xfId="36385" xr:uid="{C01380A7-4865-44BB-8098-62A47BD20020}"/>
    <cellStyle name="Normal 5 20 2" xfId="36386" xr:uid="{00F5D68A-B0B8-471A-B9C6-3B056EE24992}"/>
    <cellStyle name="Normal 5 20 2 2" xfId="36387" xr:uid="{B8FA0709-8C62-4439-A2C4-7DEE310CC633}"/>
    <cellStyle name="Normal 5 20 2 3" xfId="36388" xr:uid="{EA17E880-6B63-4B0A-9CC1-E17D730CD1A1}"/>
    <cellStyle name="Normal 5 20 3" xfId="36389" xr:uid="{EF76DF82-6CDE-405F-8BD4-A95F1972C092}"/>
    <cellStyle name="Normal 5 20 3 2" xfId="36390" xr:uid="{93648F6F-AD4D-4538-86D9-13442ACCC120}"/>
    <cellStyle name="Normal 5 20 3 3" xfId="36391" xr:uid="{EEAB0762-96F5-4452-886D-5C3C198E0564}"/>
    <cellStyle name="Normal 5 20 4" xfId="36392" xr:uid="{A56F92D8-A65E-4342-B8F0-54146517AF43}"/>
    <cellStyle name="Normal 5 20 5" xfId="36393" xr:uid="{EFF8A992-E0B1-46F3-A2FC-9363E7D46677}"/>
    <cellStyle name="Normal 5 21" xfId="36394" xr:uid="{DB7DC503-0EBE-457C-956F-E2BBF0B5559E}"/>
    <cellStyle name="Normal 5 21 2" xfId="36395" xr:uid="{C1F606D7-C225-4C8C-A604-C7111ED2F2DB}"/>
    <cellStyle name="Normal 5 21 2 2" xfId="36396" xr:uid="{D60830BA-37BA-4E4A-89E7-FAA1321BBBC3}"/>
    <cellStyle name="Normal 5 21 2 3" xfId="36397" xr:uid="{603906C4-5B25-48E0-9C70-168624D7B752}"/>
    <cellStyle name="Normal 5 21 3" xfId="36398" xr:uid="{87AB45DE-643D-4C9D-B031-D83D2569A3E7}"/>
    <cellStyle name="Normal 5 21 3 2" xfId="36399" xr:uid="{409E9072-3656-413C-8EE6-BA3DB6DA824F}"/>
    <cellStyle name="Normal 5 21 3 3" xfId="36400" xr:uid="{4FDAE80D-03A2-480E-8AA1-369F4214F350}"/>
    <cellStyle name="Normal 5 21 4" xfId="36401" xr:uid="{288C99B6-E817-4D03-B36C-432C61F6C962}"/>
    <cellStyle name="Normal 5 21 5" xfId="36402" xr:uid="{99672D51-DDA0-4EAD-9E6A-717A9A6ACA4E}"/>
    <cellStyle name="Normal 5 22" xfId="36403" xr:uid="{800033AA-8F4C-40A3-8C97-A10F6C036BF0}"/>
    <cellStyle name="Normal 5 22 2" xfId="36404" xr:uid="{FF1D4E1C-B8BE-47A8-BFB8-91634C4D3584}"/>
    <cellStyle name="Normal 5 22 2 2" xfId="36405" xr:uid="{E79357C1-A045-4B75-AC7C-CA408CF1D4CB}"/>
    <cellStyle name="Normal 5 22 2 3" xfId="36406" xr:uid="{85D9C318-9133-43A0-939B-EDC7FE6B04F3}"/>
    <cellStyle name="Normal 5 22 3" xfId="36407" xr:uid="{F215D99C-DBC3-49C6-84AF-DEF82A47D618}"/>
    <cellStyle name="Normal 5 22 3 2" xfId="36408" xr:uid="{7D13442D-C9AE-4D56-9630-05040E34B8E1}"/>
    <cellStyle name="Normal 5 22 3 3" xfId="36409" xr:uid="{D91448E2-AB73-4798-BC46-36C640ADAF0E}"/>
    <cellStyle name="Normal 5 22 4" xfId="36410" xr:uid="{F264B1BE-B476-4D0E-B2E1-3E3F0075DE97}"/>
    <cellStyle name="Normal 5 22 5" xfId="36411" xr:uid="{FDBF3CCD-4E6F-44C1-96BA-159141BBBE6F}"/>
    <cellStyle name="Normal 5 23" xfId="36412" xr:uid="{FE0A3CBF-47EB-48F0-B1F6-13D65E1E7C4C}"/>
    <cellStyle name="Normal 5 23 2" xfId="36413" xr:uid="{DB876B80-5A83-491C-BDEF-58C69DF2434D}"/>
    <cellStyle name="Normal 5 23 2 2" xfId="36414" xr:uid="{B71592A5-5B2A-492F-9809-8A29F9087C75}"/>
    <cellStyle name="Normal 5 23 2 3" xfId="36415" xr:uid="{BBA9E69B-C2DA-446E-B98F-7EEF23BC1CD2}"/>
    <cellStyle name="Normal 5 23 3" xfId="36416" xr:uid="{CFB42B6F-B6AF-439B-8084-FEF15E6D18DD}"/>
    <cellStyle name="Normal 5 23 3 2" xfId="36417" xr:uid="{0DFEB075-9C8B-439E-9018-E4DE2261FFEF}"/>
    <cellStyle name="Normal 5 23 3 3" xfId="36418" xr:uid="{9CC5EC2B-4780-4DD2-83F5-B2B5AA09DB79}"/>
    <cellStyle name="Normal 5 23 4" xfId="36419" xr:uid="{B0276144-7B29-4548-B22E-CB6C75DB6656}"/>
    <cellStyle name="Normal 5 23 5" xfId="36420" xr:uid="{C3E50362-99F7-4567-8733-072728513552}"/>
    <cellStyle name="Normal 5 24" xfId="36421" xr:uid="{C455DA61-A379-4AEA-88A0-300B3D5C1E46}"/>
    <cellStyle name="Normal 5 24 2" xfId="36422" xr:uid="{F338A11B-223C-472B-9DD0-999A584C72C5}"/>
    <cellStyle name="Normal 5 24 2 2" xfId="36423" xr:uid="{78E7189C-1E94-4E7C-8661-AA2D7F30E53C}"/>
    <cellStyle name="Normal 5 24 2 3" xfId="36424" xr:uid="{AAF87AFF-1D39-4ECF-AE7D-A2E6FA4E14B2}"/>
    <cellStyle name="Normal 5 24 3" xfId="36425" xr:uid="{5D4ACD8D-251E-42AF-B753-FD2EC4AAA641}"/>
    <cellStyle name="Normal 5 24 3 2" xfId="36426" xr:uid="{81085704-42BD-4FD8-80D0-15FC43BC7F85}"/>
    <cellStyle name="Normal 5 24 3 3" xfId="36427" xr:uid="{B26B04FF-8E32-437C-853B-BABDB2D2D57B}"/>
    <cellStyle name="Normal 5 24 4" xfId="36428" xr:uid="{5D00362D-D4E2-4339-AA13-BD91DBEC3B0D}"/>
    <cellStyle name="Normal 5 24 5" xfId="36429" xr:uid="{AC155721-B301-413E-827D-933FCF26409A}"/>
    <cellStyle name="Normal 5 25" xfId="36430" xr:uid="{42939442-6EDC-4702-B329-5FC23F7365DC}"/>
    <cellStyle name="Normal 5 25 10" xfId="36431" xr:uid="{5C7ACF3D-8652-43FC-AC97-73A4E0D591D3}"/>
    <cellStyle name="Normal 5 25 10 2" xfId="36432" xr:uid="{6FE6E6F8-1448-485B-9C1F-33961D3721C0}"/>
    <cellStyle name="Normal 5 25 11" xfId="36433" xr:uid="{EB94FD2B-1A86-435D-936A-3AF1B61E8AB0}"/>
    <cellStyle name="Normal 5 25 12" xfId="36434" xr:uid="{66652804-178B-4866-9582-BF68B50E7AE5}"/>
    <cellStyle name="Normal 5 25 13" xfId="36435" xr:uid="{BE5FA5C9-4311-4500-B98B-88EF0563B062}"/>
    <cellStyle name="Normal 5 25 14" xfId="36436" xr:uid="{80BBD266-AAFD-4942-9E62-CA553EAB618F}"/>
    <cellStyle name="Normal 5 25 15" xfId="36437" xr:uid="{5FA1461C-550E-427A-ABE1-A71E22EB8D88}"/>
    <cellStyle name="Normal 5 25 16" xfId="36438" xr:uid="{FD6D015D-19C3-4074-9C9D-392F6AE112F6}"/>
    <cellStyle name="Normal 5 25 17" xfId="36439" xr:uid="{1847B1A8-FDC5-49A1-9D36-EF097E7138A0}"/>
    <cellStyle name="Normal 5 25 18" xfId="36440" xr:uid="{CD156F37-72AA-44C6-B845-460A8C1DCCDC}"/>
    <cellStyle name="Normal 5 25 19" xfId="36441" xr:uid="{BFD8035A-020D-4F80-81B0-F108317AFB5B}"/>
    <cellStyle name="Normal 5 25 2" xfId="36442" xr:uid="{24688ECF-4752-4BD3-8386-D91F70535380}"/>
    <cellStyle name="Normal 5 25 2 2" xfId="36443" xr:uid="{37E02926-B56D-4A15-9321-F034214253DE}"/>
    <cellStyle name="Normal 5 25 2 3" xfId="36444" xr:uid="{20E24BD2-BF6D-465E-A2B9-323F64C876B2}"/>
    <cellStyle name="Normal 5 25 20" xfId="36445" xr:uid="{28B3BD71-1D74-4754-B60E-460A233CA2ED}"/>
    <cellStyle name="Normal 5 25 21" xfId="36446" xr:uid="{DCEDC10F-88EF-4CAD-9F98-60835A94EFD3}"/>
    <cellStyle name="Normal 5 25 22" xfId="36447" xr:uid="{98A8AD4D-D01C-45A7-83A0-09B466204055}"/>
    <cellStyle name="Normal 5 25 23" xfId="36448" xr:uid="{27C5937E-0818-4089-AED6-7AEEA25B1AB6}"/>
    <cellStyle name="Normal 5 25 24" xfId="36449" xr:uid="{E246589C-EE8D-43D4-83E8-D6690AB6152C}"/>
    <cellStyle name="Normal 5 25 25" xfId="36450" xr:uid="{8913092A-988B-47E2-ABA3-961749C976A9}"/>
    <cellStyle name="Normal 5 25 26" xfId="36451" xr:uid="{2B5470B1-DB6C-451D-8E96-4078872480F6}"/>
    <cellStyle name="Normal 5 25 27" xfId="36452" xr:uid="{9A4F6487-7280-4309-B3E6-1AB35E8B936B}"/>
    <cellStyle name="Normal 5 25 28" xfId="36453" xr:uid="{80A5FACC-2C8B-47C9-A0E8-F1DF6E4BD1BE}"/>
    <cellStyle name="Normal 5 25 29" xfId="36454" xr:uid="{30CC88BC-3D37-49F7-AAD1-62B610188071}"/>
    <cellStyle name="Normal 5 25 3" xfId="36455" xr:uid="{1C31808E-23C6-4F04-AD72-AD6D70E86D71}"/>
    <cellStyle name="Normal 5 25 3 2" xfId="36456" xr:uid="{91EB43DC-B51E-4939-A35E-252FF0154E86}"/>
    <cellStyle name="Normal 5 25 3 3" xfId="36457" xr:uid="{61B53A16-C059-486A-B9EF-A9B761ED7D15}"/>
    <cellStyle name="Normal 5 25 30" xfId="36458" xr:uid="{625FE4E1-CD1A-48A7-976E-D08DF96DE6B2}"/>
    <cellStyle name="Normal 5 25 31" xfId="36459" xr:uid="{4AA6B777-0722-4D5C-BA41-9A9AAC302C01}"/>
    <cellStyle name="Normal 5 25 32" xfId="36460" xr:uid="{799DA3ED-822D-4E46-812E-C956E56151E3}"/>
    <cellStyle name="Normal 5 25 33" xfId="36461" xr:uid="{47D31638-DA55-421B-B8A4-C2ACC68A0382}"/>
    <cellStyle name="Normal 5 25 34" xfId="36462" xr:uid="{F58EBA95-BB44-4864-9DFD-78085B04A739}"/>
    <cellStyle name="Normal 5 25 35" xfId="36463" xr:uid="{9388CE60-04BE-4D6B-AF96-1B4ACF317241}"/>
    <cellStyle name="Normal 5 25 36" xfId="36464" xr:uid="{3A24A52F-3E36-41FF-83DE-170F0BA52565}"/>
    <cellStyle name="Normal 5 25 37" xfId="36465" xr:uid="{4DCFD0CA-5781-467C-864D-ACF847DA73B6}"/>
    <cellStyle name="Normal 5 25 38" xfId="36466" xr:uid="{3ED2E76C-2ABA-4363-8C49-3FACCE7BE9BE}"/>
    <cellStyle name="Normal 5 25 39" xfId="36467" xr:uid="{7B13FA38-8AB0-4D2E-A23A-AB34F96F7809}"/>
    <cellStyle name="Normal 5 25 4" xfId="36468" xr:uid="{C7F5CDEB-58C2-431D-BFD3-0832E7A282AA}"/>
    <cellStyle name="Normal 5 25 4 2" xfId="36469" xr:uid="{D419187F-4DA2-404D-A5C5-542A2F911536}"/>
    <cellStyle name="Normal 5 25 4 2 2" xfId="36470" xr:uid="{FC1D1DE9-BD9B-4352-A505-C0D60F1E7059}"/>
    <cellStyle name="Normal 5 25 4 2 2 2" xfId="36471" xr:uid="{231D381D-936A-4BA1-A533-093CFAF20C8D}"/>
    <cellStyle name="Normal 5 25 4 2 3" xfId="36472" xr:uid="{3A131A65-8A34-4F0F-9513-569FBC517D9C}"/>
    <cellStyle name="Normal 5 25 4 2 4" xfId="36473" xr:uid="{91A9EAA3-8644-4A22-A549-5A753593A09B}"/>
    <cellStyle name="Normal 5 25 4 2 5" xfId="36474" xr:uid="{190C5486-A435-44A8-A828-E0D8E202F563}"/>
    <cellStyle name="Normal 5 25 4 3" xfId="36475" xr:uid="{60320B73-8106-433B-AFBE-D3BF58BEE835}"/>
    <cellStyle name="Normal 5 25 4 3 2" xfId="36476" xr:uid="{F6A68C3C-7AD3-4359-8E6F-E1CC58D3BAAC}"/>
    <cellStyle name="Normal 5 25 4 4" xfId="36477" xr:uid="{056062A4-5498-4036-A977-0E013BA499A4}"/>
    <cellStyle name="Normal 5 25 4 5" xfId="36478" xr:uid="{51F72D34-CB27-41A1-8E75-0A7EA2C8822B}"/>
    <cellStyle name="Normal 5 25 40" xfId="36479" xr:uid="{EC54414B-AC5C-49DE-952E-F55F73D2AC8B}"/>
    <cellStyle name="Normal 5 25 41" xfId="36480" xr:uid="{CAFCC2EB-6E32-4E80-B989-DC3164E9FCE5}"/>
    <cellStyle name="Normal 5 25 5" xfId="36481" xr:uid="{D17F6E55-3434-45FB-938E-8E840BDEE3DE}"/>
    <cellStyle name="Normal 5 25 6" xfId="36482" xr:uid="{558E5457-FB85-40CE-BF54-8ED667E8F7D3}"/>
    <cellStyle name="Normal 5 25 7" xfId="36483" xr:uid="{4DCFED2E-FCD8-4A49-BD8B-FAA5352E45F6}"/>
    <cellStyle name="Normal 5 25 8" xfId="36484" xr:uid="{8ECB7615-F9D6-4E4C-BDA0-3075A7FC8D65}"/>
    <cellStyle name="Normal 5 25 9" xfId="36485" xr:uid="{711D6D41-E34E-42C9-B1C9-014C9B211A5C}"/>
    <cellStyle name="Normal 5 26" xfId="36486" xr:uid="{F118599C-6CF0-4EED-9017-E5A8ED89BDAC}"/>
    <cellStyle name="Normal 5 27" xfId="36487" xr:uid="{3D41849F-76A3-4342-8113-2947FBAA5988}"/>
    <cellStyle name="Normal 5 28" xfId="36488" xr:uid="{1465711B-07DE-4526-9D2B-A8F6B839F032}"/>
    <cellStyle name="Normal 5 29" xfId="36489" xr:uid="{F879642F-80E5-4C46-B794-ADD005961074}"/>
    <cellStyle name="Normal 5 3" xfId="321" xr:uid="{F6B2BB20-D35E-4DC8-B606-FFFE906C6D8B}"/>
    <cellStyle name="Normal 5 3 10" xfId="36490" xr:uid="{314E1C32-D40C-4FAF-8151-A487EC6BFA1D}"/>
    <cellStyle name="Normal 5 3 11" xfId="36491" xr:uid="{78F9800D-B529-4331-9A8B-85B0F370E13F}"/>
    <cellStyle name="Normal 5 3 11 2" xfId="36492" xr:uid="{31D548C9-AF91-42C6-B85D-26BF28055515}"/>
    <cellStyle name="Normal 5 3 11 2 2" xfId="36493" xr:uid="{D9A97F0A-FF48-4B08-9CA2-177ACD8A9A52}"/>
    <cellStyle name="Normal 5 3 11 2 2 2" xfId="36494" xr:uid="{77163313-D47C-4971-BC79-88CCB08BBB0D}"/>
    <cellStyle name="Normal 5 3 11 2 2 2 2" xfId="36495" xr:uid="{27D82A47-0E70-4D50-A9E0-8CA1ABD85BF7}"/>
    <cellStyle name="Normal 5 3 11 2 2 2 2 2" xfId="36496" xr:uid="{53B77A23-3A05-403C-B71C-AFE21D352743}"/>
    <cellStyle name="Normal 5 3 11 2 2 2 3" xfId="36497" xr:uid="{7AF6AC61-2FCC-46C4-9453-3BC3145DB41C}"/>
    <cellStyle name="Normal 5 3 11 2 2 2 4" xfId="36498" xr:uid="{79A473BA-5FBA-402E-842B-3D75FFDCF711}"/>
    <cellStyle name="Normal 5 3 11 2 2 2 5" xfId="36499" xr:uid="{334D3C0A-EBB3-4C6D-BD98-6EAA75031093}"/>
    <cellStyle name="Normal 5 3 11 2 2 3" xfId="36500" xr:uid="{144FEC56-1472-45BE-B495-AA3DB546087F}"/>
    <cellStyle name="Normal 5 3 11 2 2 3 2" xfId="36501" xr:uid="{4ADDD4FD-10E2-434D-815D-A1C487CE59CF}"/>
    <cellStyle name="Normal 5 3 11 2 2 4" xfId="36502" xr:uid="{C5C95015-1F90-46FD-8DEA-27BBF66D874C}"/>
    <cellStyle name="Normal 5 3 11 2 2 5" xfId="36503" xr:uid="{313E75D7-9A77-4C1C-8DED-CDA5290E054D}"/>
    <cellStyle name="Normal 5 3 11 2 3" xfId="36504" xr:uid="{5FF254AC-9E85-44C5-A01C-2EB0B63C2D7D}"/>
    <cellStyle name="Normal 5 3 11 2 4" xfId="36505" xr:uid="{AD7AC322-84A4-4B1F-91AB-E84F6F62EDD9}"/>
    <cellStyle name="Normal 5 3 11 2 5" xfId="36506" xr:uid="{56D1E9B5-409C-4EE3-9E9E-86558ECDB961}"/>
    <cellStyle name="Normal 5 3 11 2 6" xfId="36507" xr:uid="{2009F49C-9A40-4FD1-8A8B-363FEBF7BAA6}"/>
    <cellStyle name="Normal 5 3 11 2 6 2" xfId="36508" xr:uid="{BA9EDC57-3461-4F76-A51D-C77552821C14}"/>
    <cellStyle name="Normal 5 3 11 2 7" xfId="36509" xr:uid="{F0B593AC-44D7-4447-AD33-4130398DC35A}"/>
    <cellStyle name="Normal 5 3 11 2 8" xfId="36510" xr:uid="{5813E2A7-9326-4FEC-B1FE-4403F07CA920}"/>
    <cellStyle name="Normal 5 3 11 2 9" xfId="36511" xr:uid="{07F9DEF0-0552-4B02-805E-C3BE7D31579A}"/>
    <cellStyle name="Normal 5 3 11 3" xfId="36512" xr:uid="{2A9A5F2E-DDDE-4DC7-B9D9-1207CB7F6231}"/>
    <cellStyle name="Normal 5 3 11 3 2" xfId="36513" xr:uid="{10F4BFAC-1DEE-45A0-A364-DB53A8ADF73D}"/>
    <cellStyle name="Normal 5 3 11 3 2 2" xfId="36514" xr:uid="{28DC71FA-8478-421A-90CA-B73EF5958D1E}"/>
    <cellStyle name="Normal 5 3 11 3 2 2 2" xfId="36515" xr:uid="{B1918CF7-80A4-4FBB-B7C9-3611AD42F277}"/>
    <cellStyle name="Normal 5 3 11 3 2 3" xfId="36516" xr:uid="{B7A14F23-1BD2-463D-B901-5ED449164B41}"/>
    <cellStyle name="Normal 5 3 11 3 2 4" xfId="36517" xr:uid="{5614BBFD-50CA-43FD-905D-FD01BFE892B4}"/>
    <cellStyle name="Normal 5 3 11 3 2 5" xfId="36518" xr:uid="{3AC42B5B-FD60-4B35-9BA1-C5899DE49994}"/>
    <cellStyle name="Normal 5 3 11 3 3" xfId="36519" xr:uid="{506BD71E-34E6-4005-819A-D243CE69C34A}"/>
    <cellStyle name="Normal 5 3 11 3 3 2" xfId="36520" xr:uid="{D2FC82C5-5AD1-4000-A3F7-0815EAE5D6D2}"/>
    <cellStyle name="Normal 5 3 11 3 4" xfId="36521" xr:uid="{3F484B5E-DB04-4BF0-9CCF-7A020AC0C65C}"/>
    <cellStyle name="Normal 5 3 11 3 5" xfId="36522" xr:uid="{6EBCB3B1-6FED-42EA-9F6F-B657084B1EE0}"/>
    <cellStyle name="Normal 5 3 11 4" xfId="36523" xr:uid="{321CFEE5-01B4-4DB6-8CC8-E9531E8A3D83}"/>
    <cellStyle name="Normal 5 3 11 5" xfId="36524" xr:uid="{9826EA09-F554-41DF-B225-C01760DAE166}"/>
    <cellStyle name="Normal 5 3 11 6" xfId="36525" xr:uid="{228EBA59-AA21-446F-8693-CAFC4D963913}"/>
    <cellStyle name="Normal 5 3 11 6 2" xfId="36526" xr:uid="{E355140D-6ECF-4576-9ED9-CF60F6E3318C}"/>
    <cellStyle name="Normal 5 3 11 7" xfId="36527" xr:uid="{5804FAE6-F97E-469C-AAC6-2B23E56764D4}"/>
    <cellStyle name="Normal 5 3 11 8" xfId="36528" xr:uid="{F4ED241D-8E01-4A37-AC95-DF089683C7CA}"/>
    <cellStyle name="Normal 5 3 11 9" xfId="36529" xr:uid="{1CDA132D-96D5-461B-8BA3-C1C91066E947}"/>
    <cellStyle name="Normal 5 3 12" xfId="36530" xr:uid="{C3A767F0-2C9F-4028-A431-CA4FCB22C9A0}"/>
    <cellStyle name="Normal 5 3 12 2" xfId="36531" xr:uid="{B46A253B-EA1F-4C4F-8BDD-DE877F048600}"/>
    <cellStyle name="Normal 5 3 12 3" xfId="36532" xr:uid="{51E29380-AAC9-44FD-983E-F5B068410AA3}"/>
    <cellStyle name="Normal 5 3 13" xfId="36533" xr:uid="{B47D98C5-DB48-452D-ADDC-0B9EA1CA8989}"/>
    <cellStyle name="Normal 5 3 13 2" xfId="36534" xr:uid="{5A4C14AC-D004-4BFE-A50F-3393F9DEE788}"/>
    <cellStyle name="Normal 5 3 13 3" xfId="36535" xr:uid="{1908340B-F1FF-4584-A1BA-DB73B21828D4}"/>
    <cellStyle name="Normal 5 3 14" xfId="36536" xr:uid="{6DD4A3DF-1A2A-414E-9098-AED7200B5A50}"/>
    <cellStyle name="Normal 5 3 14 2" xfId="36537" xr:uid="{CCD663E1-7E98-42D5-8FB0-BE8D085B81D5}"/>
    <cellStyle name="Normal 5 3 14 3" xfId="36538" xr:uid="{0E5A7F48-2C47-41F1-A209-674200DCBAB3}"/>
    <cellStyle name="Normal 5 3 15" xfId="36539" xr:uid="{194C21BB-0ABA-42B4-BDE8-A4EBA1076A65}"/>
    <cellStyle name="Normal 5 3 15 2" xfId="36540" xr:uid="{57C74080-21E0-4412-9E5B-C7F5E1BA3193}"/>
    <cellStyle name="Normal 5 3 15 3" xfId="36541" xr:uid="{F97E9637-9A92-4CBE-B84A-D5E9216AC432}"/>
    <cellStyle name="Normal 5 3 16" xfId="36542" xr:uid="{C74BD62C-0947-4193-9CEB-FC5FEF8B691A}"/>
    <cellStyle name="Normal 5 3 16 2" xfId="36543" xr:uid="{6F266592-6C45-4472-9EB2-0085134673AC}"/>
    <cellStyle name="Normal 5 3 16 2 2" xfId="36544" xr:uid="{A222DFC4-C2C3-417D-9FAA-78086ED81846}"/>
    <cellStyle name="Normal 5 3 16 2 2 2" xfId="36545" xr:uid="{2F31CD31-9CF9-41EF-97F2-AAC1122B1A8D}"/>
    <cellStyle name="Normal 5 3 16 2 3" xfId="36546" xr:uid="{FC4D2FF1-A232-4E86-B0C5-CF606BD90236}"/>
    <cellStyle name="Normal 5 3 16 2 4" xfId="36547" xr:uid="{FE752AC6-9DE2-40D3-84B5-AF0BBE14D298}"/>
    <cellStyle name="Normal 5 3 16 2 5" xfId="36548" xr:uid="{7F286C45-A2B9-4F90-8068-4E242E51E47D}"/>
    <cellStyle name="Normal 5 3 16 3" xfId="36549" xr:uid="{BCB4E8A1-74B6-4F3B-8723-60C21A2F6C2B}"/>
    <cellStyle name="Normal 5 3 16 3 2" xfId="36550" xr:uid="{961A20E4-CE1E-41A1-8A83-587D51C9B23B}"/>
    <cellStyle name="Normal 5 3 16 4" xfId="36551" xr:uid="{E8161E5D-AFDD-4D08-AD6E-3B70B5260B1D}"/>
    <cellStyle name="Normal 5 3 16 5" xfId="36552" xr:uid="{6B2FD7BD-39CD-443D-AFF1-FD0FA94A9A26}"/>
    <cellStyle name="Normal 5 3 17" xfId="36553" xr:uid="{FBD5ABC3-3B1A-4F7E-A107-8E986F9DAD20}"/>
    <cellStyle name="Normal 5 3 18" xfId="36554" xr:uid="{41A54AB7-3AD8-4854-A8E1-EE24A37C8D32}"/>
    <cellStyle name="Normal 5 3 19" xfId="36555" xr:uid="{AF64514E-E923-4A95-A339-9A9862020239}"/>
    <cellStyle name="Normal 5 3 2" xfId="36556" xr:uid="{AE69F8E2-87C0-4496-97B1-5F8F3B6FC241}"/>
    <cellStyle name="Normal 5 3 2 10" xfId="36557" xr:uid="{8CD0B007-91CF-438C-B2E9-E2288017B993}"/>
    <cellStyle name="Normal 5 3 2 11" xfId="36558" xr:uid="{27E2D652-B774-4DB4-838A-595DEC891687}"/>
    <cellStyle name="Normal 5 3 2 11 2" xfId="36559" xr:uid="{CE433C21-63B8-4945-BD20-E12FC5E68836}"/>
    <cellStyle name="Normal 5 3 2 11 2 2" xfId="36560" xr:uid="{D092F430-1204-4B54-B9B1-F20F2DB8FE2D}"/>
    <cellStyle name="Normal 5 3 2 11 2 2 2" xfId="36561" xr:uid="{94C3AD23-1B13-4DB8-BCE2-1DD085E2145B}"/>
    <cellStyle name="Normal 5 3 2 11 2 3" xfId="36562" xr:uid="{7CC55797-4EDF-4CBF-9F4F-9B5EC51C70FF}"/>
    <cellStyle name="Normal 5 3 2 11 2 4" xfId="36563" xr:uid="{56775772-992A-4353-946F-C612FF72DD46}"/>
    <cellStyle name="Normal 5 3 2 11 2 5" xfId="36564" xr:uid="{28C85555-0FF8-40CD-B782-B2A7F3779B38}"/>
    <cellStyle name="Normal 5 3 2 11 3" xfId="36565" xr:uid="{C9CAB9B3-CB06-40DA-B19F-4D96C71933F9}"/>
    <cellStyle name="Normal 5 3 2 11 3 2" xfId="36566" xr:uid="{EB2D47E9-5F39-4D44-A207-43D2850A22F0}"/>
    <cellStyle name="Normal 5 3 2 11 4" xfId="36567" xr:uid="{285A5461-C90A-4732-8423-751B13CF715D}"/>
    <cellStyle name="Normal 5 3 2 11 5" xfId="36568" xr:uid="{94B306B6-B06D-4073-928E-FF7AC1D066D4}"/>
    <cellStyle name="Normal 5 3 2 12" xfId="36569" xr:uid="{2DEF514F-6A48-4C3D-AA4A-EA4789EB8A5C}"/>
    <cellStyle name="Normal 5 3 2 13" xfId="36570" xr:uid="{1CBAC822-B365-4F34-B186-60163D1C585C}"/>
    <cellStyle name="Normal 5 3 2 14" xfId="36571" xr:uid="{113FF40A-8188-4DA3-B065-9647BDD7F1B6}"/>
    <cellStyle name="Normal 5 3 2 15" xfId="36572" xr:uid="{98FF6927-3AD6-4B9D-97F7-DDC90984770E}"/>
    <cellStyle name="Normal 5 3 2 15 2" xfId="36573" xr:uid="{893AF76F-7A56-4453-A6C3-0E23B6DA87FE}"/>
    <cellStyle name="Normal 5 3 2 16" xfId="36574" xr:uid="{C10B4C8C-6DD4-4AB8-9E54-9D585F3EED3C}"/>
    <cellStyle name="Normal 5 3 2 17" xfId="36575" xr:uid="{9331C487-D96A-40DF-89AE-81E7E36F5443}"/>
    <cellStyle name="Normal 5 3 2 18" xfId="36576" xr:uid="{1D1E8A53-DA41-454B-8088-9F6A8BADDBF0}"/>
    <cellStyle name="Normal 5 3 2 2" xfId="36577" xr:uid="{6AF3DFBC-EAEA-42A5-8CA5-7C5DBBE8456B}"/>
    <cellStyle name="Normal 5 3 2 2 10" xfId="36578" xr:uid="{A06E83EC-DDDC-44D4-8163-A4D1F0F7B993}"/>
    <cellStyle name="Normal 5 3 2 2 11" xfId="36579" xr:uid="{81637145-C491-4D11-A41E-5D665F8072FB}"/>
    <cellStyle name="Normal 5 3 2 2 12" xfId="36580" xr:uid="{0B82DF43-2D22-4CC4-8EFC-92F8C854F756}"/>
    <cellStyle name="Normal 5 3 2 2 13" xfId="36581" xr:uid="{A5C81A75-B6E6-44C4-B168-3CDCEE333433}"/>
    <cellStyle name="Normal 5 3 2 2 13 2" xfId="36582" xr:uid="{083B8BC0-278F-431D-94FF-C630DE4592E6}"/>
    <cellStyle name="Normal 5 3 2 2 14" xfId="36583" xr:uid="{B639484D-21E7-42D4-9B42-C8FFF25A3C93}"/>
    <cellStyle name="Normal 5 3 2 2 15" xfId="36584" xr:uid="{7AEF32F6-1D9C-45D7-86EC-9B68F803EB92}"/>
    <cellStyle name="Normal 5 3 2 2 16" xfId="36585" xr:uid="{F83C82CA-10A4-457F-B05B-7748C493FBF0}"/>
    <cellStyle name="Normal 5 3 2 2 2" xfId="36586" xr:uid="{3AB6B1D4-1676-4642-BF60-8C3798E63723}"/>
    <cellStyle name="Normal 5 3 2 2 2 10" xfId="36587" xr:uid="{D490BAF4-4CDE-4D84-97C9-DD247D6B6512}"/>
    <cellStyle name="Normal 5 3 2 2 2 11" xfId="36588" xr:uid="{84CE4505-FE18-44E9-AB79-ED1A87CF3E69}"/>
    <cellStyle name="Normal 5 3 2 2 2 12" xfId="36589" xr:uid="{B0CB1E0E-B379-49A0-8BCE-269DB32CF8CD}"/>
    <cellStyle name="Normal 5 3 2 2 2 13" xfId="36590" xr:uid="{99D4C262-F438-4126-9B64-750F6AEE1B5D}"/>
    <cellStyle name="Normal 5 3 2 2 2 13 2" xfId="36591" xr:uid="{1FBC4FA5-7DBD-4DBD-B2AA-49AE1EC50E66}"/>
    <cellStyle name="Normal 5 3 2 2 2 14" xfId="36592" xr:uid="{8EECBBCE-9DBC-4D21-9927-250E7565114B}"/>
    <cellStyle name="Normal 5 3 2 2 2 15" xfId="36593" xr:uid="{2E8DAA98-153B-40FF-9477-8F0C0F2A7623}"/>
    <cellStyle name="Normal 5 3 2 2 2 16" xfId="36594" xr:uid="{303C9D88-0002-4CE5-B6EE-654BAD80E88D}"/>
    <cellStyle name="Normal 5 3 2 2 2 2" xfId="36595" xr:uid="{51C01732-F88E-4CD9-9686-CD97F70EB308}"/>
    <cellStyle name="Normal 5 3 2 2 2 2 10" xfId="36596" xr:uid="{74F912F9-BAEB-4068-93AE-220F14417CCD}"/>
    <cellStyle name="Normal 5 3 2 2 2 2 11" xfId="36597" xr:uid="{6875BC09-A17E-48D7-9EAB-54CD60E7F0D9}"/>
    <cellStyle name="Normal 5 3 2 2 2 2 12" xfId="36598" xr:uid="{CCFB9C27-F995-4A8A-A711-AEE381C7827A}"/>
    <cellStyle name="Normal 5 3 2 2 2 2 12 2" xfId="36599" xr:uid="{4BE04F14-2242-46CB-9FDF-A50DFA551D12}"/>
    <cellStyle name="Normal 5 3 2 2 2 2 13" xfId="36600" xr:uid="{EAC0078E-B02B-4301-807C-72431E71B2A1}"/>
    <cellStyle name="Normal 5 3 2 2 2 2 14" xfId="36601" xr:uid="{8CB7BC79-A8EF-4F2B-B547-90D28FF3B54A}"/>
    <cellStyle name="Normal 5 3 2 2 2 2 15" xfId="36602" xr:uid="{CC92B7A1-35FC-417A-9CFF-2A70E9B561F1}"/>
    <cellStyle name="Normal 5 3 2 2 2 2 2" xfId="36603" xr:uid="{4F2E0A91-3667-4D3E-BC22-E23DBD91E110}"/>
    <cellStyle name="Normal 5 3 2 2 2 2 2 2" xfId="36604" xr:uid="{53BFFCCC-13E5-441A-BFD0-90C7B058D90F}"/>
    <cellStyle name="Normal 5 3 2 2 2 2 2 2 2" xfId="36605" xr:uid="{0A22B3D7-A93E-47BE-BFA8-E972BF81BB4C}"/>
    <cellStyle name="Normal 5 3 2 2 2 2 2 2 2 2" xfId="36606" xr:uid="{D05D2ADB-66A9-4DFD-B86D-3BF3F727941C}"/>
    <cellStyle name="Normal 5 3 2 2 2 2 2 2 2 2 2" xfId="36607" xr:uid="{EDE99175-4CB1-4340-A375-D1E987613958}"/>
    <cellStyle name="Normal 5 3 2 2 2 2 2 2 2 2 2 2" xfId="36608" xr:uid="{B477E0EB-2703-4C02-90D1-EB38D1751B72}"/>
    <cellStyle name="Normal 5 3 2 2 2 2 2 2 2 2 3" xfId="36609" xr:uid="{1AA92300-F0DB-49E6-BD7D-8D8A4E999258}"/>
    <cellStyle name="Normal 5 3 2 2 2 2 2 2 2 2 4" xfId="36610" xr:uid="{9D51E703-5212-466A-9E00-1ADA8622333E}"/>
    <cellStyle name="Normal 5 3 2 2 2 2 2 2 2 2 5" xfId="36611" xr:uid="{0CB62E40-8095-4935-9A5D-008228884D36}"/>
    <cellStyle name="Normal 5 3 2 2 2 2 2 2 2 3" xfId="36612" xr:uid="{BEDBCC83-6734-45C3-87A5-31E38FFE425E}"/>
    <cellStyle name="Normal 5 3 2 2 2 2 2 2 2 3 2" xfId="36613" xr:uid="{8DCCFBED-3D26-43A0-A1BF-957FA1CF1A14}"/>
    <cellStyle name="Normal 5 3 2 2 2 2 2 2 2 4" xfId="36614" xr:uid="{098D7534-711D-4330-9C9E-E2F7DA96AB87}"/>
    <cellStyle name="Normal 5 3 2 2 2 2 2 2 2 5" xfId="36615" xr:uid="{D1D4B90D-18EB-42B0-8435-5FD936AF27B0}"/>
    <cellStyle name="Normal 5 3 2 2 2 2 2 2 3" xfId="36616" xr:uid="{5682115D-6F55-4A66-8CC8-49BE109A832B}"/>
    <cellStyle name="Normal 5 3 2 2 2 2 2 2 4" xfId="36617" xr:uid="{1F1E4C93-52B5-4F47-A287-58119CF16DB7}"/>
    <cellStyle name="Normal 5 3 2 2 2 2 2 2 5" xfId="36618" xr:uid="{37A52DA6-760B-4478-ADD1-CDAADA5A82FB}"/>
    <cellStyle name="Normal 5 3 2 2 2 2 2 2 6" xfId="36619" xr:uid="{90C6C7BE-37D4-49E5-94E6-D9B95831B16F}"/>
    <cellStyle name="Normal 5 3 2 2 2 2 2 2 6 2" xfId="36620" xr:uid="{7CCFA652-C2D2-475D-AB5A-3529AD6B22EC}"/>
    <cellStyle name="Normal 5 3 2 2 2 2 2 2 7" xfId="36621" xr:uid="{75E9F7EA-E3B9-435F-8695-1DD2CECFF30B}"/>
    <cellStyle name="Normal 5 3 2 2 2 2 2 2 8" xfId="36622" xr:uid="{EE8907B9-CAA7-42FC-ADE0-98D8C93EB011}"/>
    <cellStyle name="Normal 5 3 2 2 2 2 2 2 9" xfId="36623" xr:uid="{D86163A6-B24B-49EC-8574-F2AE860640D8}"/>
    <cellStyle name="Normal 5 3 2 2 2 2 2 3" xfId="36624" xr:uid="{8DEC55FB-A975-499C-A6E7-924A8B891CBB}"/>
    <cellStyle name="Normal 5 3 2 2 2 2 2 3 2" xfId="36625" xr:uid="{E5C790C0-5444-4267-86A2-0CDEE8F1DBFB}"/>
    <cellStyle name="Normal 5 3 2 2 2 2 2 3 2 2" xfId="36626" xr:uid="{550C4205-A8EF-4B5E-8CFA-74A72D79F650}"/>
    <cellStyle name="Normal 5 3 2 2 2 2 2 3 2 2 2" xfId="36627" xr:uid="{C57FC871-F7A3-47D9-B1B6-13BB7F0DCB2C}"/>
    <cellStyle name="Normal 5 3 2 2 2 2 2 3 2 3" xfId="36628" xr:uid="{B4C71AA6-811D-42D2-8154-CDD6C9435E32}"/>
    <cellStyle name="Normal 5 3 2 2 2 2 2 3 2 4" xfId="36629" xr:uid="{1CC4389C-23EA-49E5-B2D7-38735CBBA1C0}"/>
    <cellStyle name="Normal 5 3 2 2 2 2 2 3 2 5" xfId="36630" xr:uid="{C566E37B-8F2C-4C9A-B15A-5B9E43680579}"/>
    <cellStyle name="Normal 5 3 2 2 2 2 2 3 3" xfId="36631" xr:uid="{611F6919-9BEB-4735-89CD-E5A4E33ABA86}"/>
    <cellStyle name="Normal 5 3 2 2 2 2 2 3 3 2" xfId="36632" xr:uid="{D0CF2181-8902-4ED3-9550-9416CA7D448A}"/>
    <cellStyle name="Normal 5 3 2 2 2 2 2 3 4" xfId="36633" xr:uid="{CD020C41-4ABD-4497-9A72-7CE8591BED76}"/>
    <cellStyle name="Normal 5 3 2 2 2 2 2 3 5" xfId="36634" xr:uid="{6D8B8A66-291B-4B66-B80B-605F6CDDFB50}"/>
    <cellStyle name="Normal 5 3 2 2 2 2 2 4" xfId="36635" xr:uid="{75940496-F520-4D33-8AE2-1044F409A0BB}"/>
    <cellStyle name="Normal 5 3 2 2 2 2 2 5" xfId="36636" xr:uid="{F7D1B8DD-F2FD-4FF8-86E6-230EF7EB610B}"/>
    <cellStyle name="Normal 5 3 2 2 2 2 2 6" xfId="36637" xr:uid="{8953848B-8A25-45B6-9460-DA37D3C40686}"/>
    <cellStyle name="Normal 5 3 2 2 2 2 2 6 2" xfId="36638" xr:uid="{7CE3AFAD-D5C7-488C-A22B-E79368B28D9A}"/>
    <cellStyle name="Normal 5 3 2 2 2 2 2 7" xfId="36639" xr:uid="{3B1D2C93-D6CC-41A5-B5FE-5A76A09A297F}"/>
    <cellStyle name="Normal 5 3 2 2 2 2 2 8" xfId="36640" xr:uid="{E26E0951-645E-4645-8824-259F215D3E07}"/>
    <cellStyle name="Normal 5 3 2 2 2 2 2 9" xfId="36641" xr:uid="{E41DE628-B85E-4971-B175-87B780B9D747}"/>
    <cellStyle name="Normal 5 3 2 2 2 2 3" xfId="36642" xr:uid="{C54A7B17-AB48-468B-B8E3-B55FD8D4A9E7}"/>
    <cellStyle name="Normal 5 3 2 2 2 2 3 2" xfId="36643" xr:uid="{738B8192-A05E-44FB-8AC7-661050D10411}"/>
    <cellStyle name="Normal 5 3 2 2 2 2 3 3" xfId="36644" xr:uid="{3E56E8B7-54AE-408B-8CF5-8CBA6AC53638}"/>
    <cellStyle name="Normal 5 3 2 2 2 2 4" xfId="36645" xr:uid="{96551DC0-802A-4F33-8D0E-6390F71313EF}"/>
    <cellStyle name="Normal 5 3 2 2 2 2 4 2" xfId="36646" xr:uid="{5C4EB8A8-1C62-46A6-9708-83D731246AA7}"/>
    <cellStyle name="Normal 5 3 2 2 2 2 4 3" xfId="36647" xr:uid="{E43EF728-B718-4F1F-BA5A-EE3872534E7A}"/>
    <cellStyle name="Normal 5 3 2 2 2 2 5" xfId="36648" xr:uid="{BCA6AD6E-0804-41CA-9ADF-A1384F793CB4}"/>
    <cellStyle name="Normal 5 3 2 2 2 2 5 2" xfId="36649" xr:uid="{20DAC98D-1366-424F-A936-CC1ED00C1EFD}"/>
    <cellStyle name="Normal 5 3 2 2 2 2 5 3" xfId="36650" xr:uid="{F6529DB5-DC7C-41D7-97D4-0F9BBEC51BD1}"/>
    <cellStyle name="Normal 5 3 2 2 2 2 6" xfId="36651" xr:uid="{6494BBBA-9B9A-45E1-A23B-7C40DA57AC59}"/>
    <cellStyle name="Normal 5 3 2 2 2 2 6 2" xfId="36652" xr:uid="{A89D2AFF-C0FB-42BA-B555-941BF8C8D35D}"/>
    <cellStyle name="Normal 5 3 2 2 2 2 6 3" xfId="36653" xr:uid="{39EFAEDA-6D99-44C1-8070-42F0DCBACF48}"/>
    <cellStyle name="Normal 5 3 2 2 2 2 7" xfId="36654" xr:uid="{88A0D6C7-0937-486C-8394-16F0BCE1171F}"/>
    <cellStyle name="Normal 5 3 2 2 2 2 7 2" xfId="36655" xr:uid="{24A9B136-EE57-47D4-B384-A3D70AB2C078}"/>
    <cellStyle name="Normal 5 3 2 2 2 2 7 3" xfId="36656" xr:uid="{12B52FB1-0DDE-4C9B-A246-267ED4C9BE10}"/>
    <cellStyle name="Normal 5 3 2 2 2 2 8" xfId="36657" xr:uid="{CE8D28BE-AD57-4F82-8C95-47758EB54C7F}"/>
    <cellStyle name="Normal 5 3 2 2 2 2 8 2" xfId="36658" xr:uid="{E7D8F866-243B-453C-B691-061834480604}"/>
    <cellStyle name="Normal 5 3 2 2 2 2 8 2 2" xfId="36659" xr:uid="{E6B8C787-B827-41E9-A05D-89DD39524834}"/>
    <cellStyle name="Normal 5 3 2 2 2 2 8 2 2 2" xfId="36660" xr:uid="{AD3EF2D6-1C8F-4FC3-BFF2-9F748E9C876F}"/>
    <cellStyle name="Normal 5 3 2 2 2 2 8 2 3" xfId="36661" xr:uid="{37D67058-2616-44BC-A9FB-A27F5AB658FF}"/>
    <cellStyle name="Normal 5 3 2 2 2 2 8 2 4" xfId="36662" xr:uid="{287F8564-7226-404E-9F7B-AA7027C8743B}"/>
    <cellStyle name="Normal 5 3 2 2 2 2 8 2 5" xfId="36663" xr:uid="{645F2A80-739F-4EFC-ACEB-7C9ACC05390C}"/>
    <cellStyle name="Normal 5 3 2 2 2 2 8 3" xfId="36664" xr:uid="{4419FE93-C2A8-425E-B6B0-10A06C274455}"/>
    <cellStyle name="Normal 5 3 2 2 2 2 8 3 2" xfId="36665" xr:uid="{24F28952-6F69-4914-89EE-19831DE9BC36}"/>
    <cellStyle name="Normal 5 3 2 2 2 2 8 4" xfId="36666" xr:uid="{83F82935-4819-48FA-966C-F254A385C406}"/>
    <cellStyle name="Normal 5 3 2 2 2 2 8 5" xfId="36667" xr:uid="{F4442C19-B449-4B31-9980-536C572848A9}"/>
    <cellStyle name="Normal 5 3 2 2 2 2 9" xfId="36668" xr:uid="{F4D9489E-3F07-4D71-95B7-9CF58F02EE97}"/>
    <cellStyle name="Normal 5 3 2 2 2 3" xfId="36669" xr:uid="{B4E470DC-F032-4E8A-BA8C-7B645BCF1F3B}"/>
    <cellStyle name="Normal 5 3 2 2 2 3 2" xfId="36670" xr:uid="{E848BDAE-44BE-423E-A51F-99F348E41494}"/>
    <cellStyle name="Normal 5 3 2 2 2 3 3" xfId="36671" xr:uid="{6985F6F4-9078-44B0-9A92-EB7CDCD51924}"/>
    <cellStyle name="Normal 5 3 2 2 2 4" xfId="36672" xr:uid="{A435D046-9BFD-4AE5-B331-33EFE385ED9E}"/>
    <cellStyle name="Normal 5 3 2 2 2 4 2" xfId="36673" xr:uid="{4A0DE12C-2009-4930-89D8-1A6463BD9776}"/>
    <cellStyle name="Normal 5 3 2 2 2 4 2 2" xfId="36674" xr:uid="{0365849A-6E5C-4527-A212-B97924E8BCC1}"/>
    <cellStyle name="Normal 5 3 2 2 2 4 2 2 2" xfId="36675" xr:uid="{B55F5718-CE04-42C9-BB1A-8D7D39120F13}"/>
    <cellStyle name="Normal 5 3 2 2 2 4 2 2 2 2" xfId="36676" xr:uid="{5F617169-0E43-4B2D-947B-FD284B8246DD}"/>
    <cellStyle name="Normal 5 3 2 2 2 4 2 2 2 2 2" xfId="36677" xr:uid="{49A719DA-8277-4785-B95B-7C1556A374AF}"/>
    <cellStyle name="Normal 5 3 2 2 2 4 2 2 2 3" xfId="36678" xr:uid="{F04453BB-2115-45C5-B21B-7C4A3182ACCE}"/>
    <cellStyle name="Normal 5 3 2 2 2 4 2 2 2 4" xfId="36679" xr:uid="{3D3BD9A4-993E-4950-AEE8-E7A4E184888D}"/>
    <cellStyle name="Normal 5 3 2 2 2 4 2 2 2 5" xfId="36680" xr:uid="{C4434D11-431C-45CC-99B4-F6E649812E1B}"/>
    <cellStyle name="Normal 5 3 2 2 2 4 2 2 3" xfId="36681" xr:uid="{D6817ED7-241B-4FBD-9B93-F47D4D03E71A}"/>
    <cellStyle name="Normal 5 3 2 2 2 4 2 2 3 2" xfId="36682" xr:uid="{AF9EC4D3-A0A8-40EF-8856-B289708EDD08}"/>
    <cellStyle name="Normal 5 3 2 2 2 4 2 2 4" xfId="36683" xr:uid="{EFBB11FB-61B7-4BDA-B137-BE21D201C04E}"/>
    <cellStyle name="Normal 5 3 2 2 2 4 2 2 5" xfId="36684" xr:uid="{F0F09238-1507-4CE8-88FF-1B4CD324B0ED}"/>
    <cellStyle name="Normal 5 3 2 2 2 4 2 3" xfId="36685" xr:uid="{D14D8971-D049-4ABE-B4D0-1D780C9B217A}"/>
    <cellStyle name="Normal 5 3 2 2 2 4 2 4" xfId="36686" xr:uid="{1A5D8430-CFBB-42C8-B1A4-195468462096}"/>
    <cellStyle name="Normal 5 3 2 2 2 4 2 5" xfId="36687" xr:uid="{9294751D-9156-4E88-ABA7-4EEF478D7805}"/>
    <cellStyle name="Normal 5 3 2 2 2 4 2 6" xfId="36688" xr:uid="{B91A8874-0C74-4DE6-9D8B-0DF5C0766FC3}"/>
    <cellStyle name="Normal 5 3 2 2 2 4 2 6 2" xfId="36689" xr:uid="{889A3476-B148-49C8-ADC2-C3B798650C0E}"/>
    <cellStyle name="Normal 5 3 2 2 2 4 2 7" xfId="36690" xr:uid="{9A7ED79E-8E28-4CAB-90D6-74B5BC1F4013}"/>
    <cellStyle name="Normal 5 3 2 2 2 4 2 8" xfId="36691" xr:uid="{17147D02-C0E5-4B98-A5C9-25F9641EBC33}"/>
    <cellStyle name="Normal 5 3 2 2 2 4 2 9" xfId="36692" xr:uid="{4ACFE392-19C8-4A4E-B05C-0079EFE9DE77}"/>
    <cellStyle name="Normal 5 3 2 2 2 4 3" xfId="36693" xr:uid="{09403544-27F5-4DA6-A9BA-EFDC5DAC92A0}"/>
    <cellStyle name="Normal 5 3 2 2 2 4 3 2" xfId="36694" xr:uid="{3C354C44-7316-4D4D-8A5A-6E7B3C68A54D}"/>
    <cellStyle name="Normal 5 3 2 2 2 4 3 2 2" xfId="36695" xr:uid="{CE06263B-9677-4A3D-A5CB-D44FBCD8A428}"/>
    <cellStyle name="Normal 5 3 2 2 2 4 3 2 2 2" xfId="36696" xr:uid="{0772DF39-D968-4B93-9A8B-0B5806B4169D}"/>
    <cellStyle name="Normal 5 3 2 2 2 4 3 2 3" xfId="36697" xr:uid="{11ED1B51-A956-49AB-99BF-D9D75EB7DA2A}"/>
    <cellStyle name="Normal 5 3 2 2 2 4 3 2 4" xfId="36698" xr:uid="{CD1065AA-4B2B-4061-8724-A7C9D4FC8E1F}"/>
    <cellStyle name="Normal 5 3 2 2 2 4 3 2 5" xfId="36699" xr:uid="{6C0AC663-6A5D-4131-BE35-C6CA50A6B2D0}"/>
    <cellStyle name="Normal 5 3 2 2 2 4 3 3" xfId="36700" xr:uid="{11659A6D-EEC6-4DB0-8CC2-6FEC6F827868}"/>
    <cellStyle name="Normal 5 3 2 2 2 4 3 3 2" xfId="36701" xr:uid="{6C0D4AAE-616C-40CB-A92A-3DF9D3CC76BA}"/>
    <cellStyle name="Normal 5 3 2 2 2 4 3 4" xfId="36702" xr:uid="{2B8A8ED3-3712-452D-AC14-BB329EDD3D32}"/>
    <cellStyle name="Normal 5 3 2 2 2 4 3 5" xfId="36703" xr:uid="{8093C7CF-D45C-4901-A353-0627CDF507F6}"/>
    <cellStyle name="Normal 5 3 2 2 2 4 4" xfId="36704" xr:uid="{8F869BA9-4460-474D-9D2D-2284347A8294}"/>
    <cellStyle name="Normal 5 3 2 2 2 4 5" xfId="36705" xr:uid="{0CAAD4B2-50CB-4E99-BD91-893771C81388}"/>
    <cellStyle name="Normal 5 3 2 2 2 4 6" xfId="36706" xr:uid="{B27F3C68-9EAA-4683-B167-781D620A5544}"/>
    <cellStyle name="Normal 5 3 2 2 2 4 6 2" xfId="36707" xr:uid="{5BB8B07C-FDF0-4B25-9837-0CFD2DEFD3AD}"/>
    <cellStyle name="Normal 5 3 2 2 2 4 7" xfId="36708" xr:uid="{6E1B02C9-05D3-4959-A18F-D493AFB0E4FE}"/>
    <cellStyle name="Normal 5 3 2 2 2 4 8" xfId="36709" xr:uid="{ECA646D6-C0A3-4DD1-AB17-000590F06C6D}"/>
    <cellStyle name="Normal 5 3 2 2 2 4 9" xfId="36710" xr:uid="{68E8E9CB-9480-4E54-ADDC-941D2323449B}"/>
    <cellStyle name="Normal 5 3 2 2 2 5" xfId="36711" xr:uid="{9D60A3B1-2040-4F7E-820C-A651A24B09C3}"/>
    <cellStyle name="Normal 5 3 2 2 2 6" xfId="36712" xr:uid="{6ED8CEE2-15C5-4498-B1FF-6113137A66CD}"/>
    <cellStyle name="Normal 5 3 2 2 2 7" xfId="36713" xr:uid="{553AFDD7-9306-40D4-9F91-89432F3BB4DA}"/>
    <cellStyle name="Normal 5 3 2 2 2 8" xfId="36714" xr:uid="{0EC8A303-017B-4D9E-B91D-111B2B23B18A}"/>
    <cellStyle name="Normal 5 3 2 2 2 9" xfId="36715" xr:uid="{AB6B6D4C-6A8A-4117-848E-BBECA2D09DFF}"/>
    <cellStyle name="Normal 5 3 2 2 2 9 2" xfId="36716" xr:uid="{9443DD5F-F770-4E94-9D93-EF53225E2511}"/>
    <cellStyle name="Normal 5 3 2 2 2 9 2 2" xfId="36717" xr:uid="{01FA9E34-DB76-4E66-B6BF-F847788DC115}"/>
    <cellStyle name="Normal 5 3 2 2 2 9 2 2 2" xfId="36718" xr:uid="{881C8D07-B027-459E-B666-F0027A9A4E3E}"/>
    <cellStyle name="Normal 5 3 2 2 2 9 2 3" xfId="36719" xr:uid="{B8CF8800-E456-453C-8F54-0A696230DB01}"/>
    <cellStyle name="Normal 5 3 2 2 2 9 2 4" xfId="36720" xr:uid="{52912CB6-4554-478C-8012-412949429ECE}"/>
    <cellStyle name="Normal 5 3 2 2 2 9 2 5" xfId="36721" xr:uid="{89A0FA2E-5623-46F0-921B-DD5D558683E7}"/>
    <cellStyle name="Normal 5 3 2 2 2 9 3" xfId="36722" xr:uid="{4DF7A3CD-D90A-4CD0-8B10-0E1966B85200}"/>
    <cellStyle name="Normal 5 3 2 2 2 9 3 2" xfId="36723" xr:uid="{B1F8F8F6-B3B7-403B-9C41-3926AC2970FB}"/>
    <cellStyle name="Normal 5 3 2 2 2 9 4" xfId="36724" xr:uid="{02B3A7E9-428B-4E4E-8A37-0D6AE0070983}"/>
    <cellStyle name="Normal 5 3 2 2 2 9 5" xfId="36725" xr:uid="{79E43E8B-4D02-459A-96FC-F2D9D6292F2E}"/>
    <cellStyle name="Normal 5 3 2 2 3" xfId="36726" xr:uid="{F43A140C-7D46-4146-8A24-1924A9C8A990}"/>
    <cellStyle name="Normal 5 3 2 2 3 10" xfId="36727" xr:uid="{3BCBD25A-4ECF-455F-9CF0-F5DD0B4421AD}"/>
    <cellStyle name="Normal 5 3 2 2 3 11" xfId="36728" xr:uid="{AD5A0527-FA6F-451E-A95F-9429682B7F49}"/>
    <cellStyle name="Normal 5 3 2 2 3 12" xfId="36729" xr:uid="{4A81D192-E063-45A6-8E58-23C0EA1E4B3F}"/>
    <cellStyle name="Normal 5 3 2 2 3 12 2" xfId="36730" xr:uid="{06239F64-DD47-4953-90B1-76976B081121}"/>
    <cellStyle name="Normal 5 3 2 2 3 13" xfId="36731" xr:uid="{565CBE0F-99BB-4261-807E-2C22519CDD72}"/>
    <cellStyle name="Normal 5 3 2 2 3 14" xfId="36732" xr:uid="{3D02F4AD-1851-43A5-A850-139B36C9F65F}"/>
    <cellStyle name="Normal 5 3 2 2 3 15" xfId="36733" xr:uid="{DCCF5185-99A3-4465-A5D2-FE621C2B384B}"/>
    <cellStyle name="Normal 5 3 2 2 3 2" xfId="36734" xr:uid="{36C19F7C-4B78-4000-B461-85303B5A1822}"/>
    <cellStyle name="Normal 5 3 2 2 3 2 2" xfId="36735" xr:uid="{C2ABBDBD-08AA-413F-8EF7-FB70BFB7D893}"/>
    <cellStyle name="Normal 5 3 2 2 3 2 2 2" xfId="36736" xr:uid="{4D3B644C-86E7-43C5-BEB1-E2025960EE76}"/>
    <cellStyle name="Normal 5 3 2 2 3 2 2 2 2" xfId="36737" xr:uid="{BECDF573-29D7-4482-9072-A87D94B3EC9B}"/>
    <cellStyle name="Normal 5 3 2 2 3 2 2 2 2 2" xfId="36738" xr:uid="{E24FE1AD-41A4-4468-AFFE-2F1FB3C2294B}"/>
    <cellStyle name="Normal 5 3 2 2 3 2 2 2 2 2 2" xfId="36739" xr:uid="{9376F53C-8F08-4665-8451-F1C106ADCE57}"/>
    <cellStyle name="Normal 5 3 2 2 3 2 2 2 2 3" xfId="36740" xr:uid="{588FA8D8-27CC-49DC-A429-49684A619810}"/>
    <cellStyle name="Normal 5 3 2 2 3 2 2 2 2 4" xfId="36741" xr:uid="{BE9658DE-3FC3-4E44-BD3C-F4D8EB51763C}"/>
    <cellStyle name="Normal 5 3 2 2 3 2 2 2 2 5" xfId="36742" xr:uid="{535758D3-2982-44CE-B08C-8BB20FF786B1}"/>
    <cellStyle name="Normal 5 3 2 2 3 2 2 2 3" xfId="36743" xr:uid="{C36332D6-96BC-4B05-80BE-E9CD8B439402}"/>
    <cellStyle name="Normal 5 3 2 2 3 2 2 2 3 2" xfId="36744" xr:uid="{BECC228B-6B5F-41CC-8397-BAFECE335B7C}"/>
    <cellStyle name="Normal 5 3 2 2 3 2 2 2 4" xfId="36745" xr:uid="{3B56315E-068F-4E0D-A47C-BCDBF01E4915}"/>
    <cellStyle name="Normal 5 3 2 2 3 2 2 2 5" xfId="36746" xr:uid="{9891C2A0-3124-41F4-A764-2E52D589FCB5}"/>
    <cellStyle name="Normal 5 3 2 2 3 2 2 3" xfId="36747" xr:uid="{344249FF-09B2-4344-B6A3-E970899ED52F}"/>
    <cellStyle name="Normal 5 3 2 2 3 2 2 4" xfId="36748" xr:uid="{64DE0937-136E-477E-B802-7BBDDD77AEF0}"/>
    <cellStyle name="Normal 5 3 2 2 3 2 2 5" xfId="36749" xr:uid="{75E9F791-20B7-4AAB-A212-DDDD32DCA197}"/>
    <cellStyle name="Normal 5 3 2 2 3 2 2 6" xfId="36750" xr:uid="{720A8C55-AE87-4434-87EA-7F590C77C6F2}"/>
    <cellStyle name="Normal 5 3 2 2 3 2 2 6 2" xfId="36751" xr:uid="{34101EB9-6C29-439E-9D81-6D51524EB874}"/>
    <cellStyle name="Normal 5 3 2 2 3 2 2 7" xfId="36752" xr:uid="{8D1FCE9E-2330-43C0-A84F-697F71247155}"/>
    <cellStyle name="Normal 5 3 2 2 3 2 2 8" xfId="36753" xr:uid="{ACABE158-20B4-415B-9B3F-5626F850DBA1}"/>
    <cellStyle name="Normal 5 3 2 2 3 2 2 9" xfId="36754" xr:uid="{A0DC2A69-E4CC-454B-8A09-1EDC08A482F8}"/>
    <cellStyle name="Normal 5 3 2 2 3 2 3" xfId="36755" xr:uid="{47970912-629A-4FA3-B15F-DD3E65C48E48}"/>
    <cellStyle name="Normal 5 3 2 2 3 2 3 2" xfId="36756" xr:uid="{B629EA77-673B-42EA-878F-D2D02A73C51F}"/>
    <cellStyle name="Normal 5 3 2 2 3 2 3 2 2" xfId="36757" xr:uid="{08F07CB9-CA48-4E93-B9B2-CE590FB66CF4}"/>
    <cellStyle name="Normal 5 3 2 2 3 2 3 2 2 2" xfId="36758" xr:uid="{08BE2634-95F4-41C7-AE08-2E307B969390}"/>
    <cellStyle name="Normal 5 3 2 2 3 2 3 2 3" xfId="36759" xr:uid="{014CE630-6104-452D-9199-4B356365E7B6}"/>
    <cellStyle name="Normal 5 3 2 2 3 2 3 2 4" xfId="36760" xr:uid="{C6BB1D29-8E69-4EF3-A3DD-C44718921C4B}"/>
    <cellStyle name="Normal 5 3 2 2 3 2 3 2 5" xfId="36761" xr:uid="{00DB23C2-985A-4E8A-B6DC-0BAA0B0E1564}"/>
    <cellStyle name="Normal 5 3 2 2 3 2 3 3" xfId="36762" xr:uid="{E85565EA-001D-41B3-8944-1D5718D3AD09}"/>
    <cellStyle name="Normal 5 3 2 2 3 2 3 3 2" xfId="36763" xr:uid="{C73FABAE-69AF-4257-BBB6-F1727412B7DF}"/>
    <cellStyle name="Normal 5 3 2 2 3 2 3 4" xfId="36764" xr:uid="{7F7C7486-C1C9-487C-A573-9A70DE9EEA23}"/>
    <cellStyle name="Normal 5 3 2 2 3 2 3 5" xfId="36765" xr:uid="{BC30FF46-FCD2-4485-8C22-CDA34368D319}"/>
    <cellStyle name="Normal 5 3 2 2 3 2 4" xfId="36766" xr:uid="{251BDCF9-7661-4383-97FA-1140E1336243}"/>
    <cellStyle name="Normal 5 3 2 2 3 2 5" xfId="36767" xr:uid="{2A65C680-5A06-423B-8F8B-6AE81C00BF30}"/>
    <cellStyle name="Normal 5 3 2 2 3 2 6" xfId="36768" xr:uid="{478A6E02-A87A-43C0-AD5D-5E80F50D62BB}"/>
    <cellStyle name="Normal 5 3 2 2 3 2 6 2" xfId="36769" xr:uid="{E5F81F1C-142F-45EC-9B77-8BA532CD5817}"/>
    <cellStyle name="Normal 5 3 2 2 3 2 7" xfId="36770" xr:uid="{5B9F1105-039D-431D-8B29-2E20E2DDFCAA}"/>
    <cellStyle name="Normal 5 3 2 2 3 2 8" xfId="36771" xr:uid="{D792EF99-A45D-4414-9654-CCC34209316C}"/>
    <cellStyle name="Normal 5 3 2 2 3 2 9" xfId="36772" xr:uid="{499EDEB1-0584-4B60-AE8D-07372BD49A2D}"/>
    <cellStyle name="Normal 5 3 2 2 3 3" xfId="36773" xr:uid="{1788497B-79EA-4EE7-B34B-B08BD65BB209}"/>
    <cellStyle name="Normal 5 3 2 2 3 4" xfId="36774" xr:uid="{1D07DA7D-FD43-4B3F-8A95-496E3C1FA460}"/>
    <cellStyle name="Normal 5 3 2 2 3 5" xfId="36775" xr:uid="{E01B5794-1B8D-4A49-9954-D95BAC30AB6A}"/>
    <cellStyle name="Normal 5 3 2 2 3 6" xfId="36776" xr:uid="{FE54E07E-97E6-4CEC-98D3-D15526210754}"/>
    <cellStyle name="Normal 5 3 2 2 3 7" xfId="36777" xr:uid="{4EEF4136-8124-4A79-B0E5-D77A6ABFB06A}"/>
    <cellStyle name="Normal 5 3 2 2 3 8" xfId="36778" xr:uid="{791AA5DA-F139-409F-8A0E-E62F8DDC6967}"/>
    <cellStyle name="Normal 5 3 2 2 3 8 2" xfId="36779" xr:uid="{85CD8048-FA73-4B7B-A1C0-648E153F78BD}"/>
    <cellStyle name="Normal 5 3 2 2 3 8 2 2" xfId="36780" xr:uid="{BC1940F1-8DDA-4479-B805-B2F76A2BF77F}"/>
    <cellStyle name="Normal 5 3 2 2 3 8 2 2 2" xfId="36781" xr:uid="{70603DD0-9709-43AD-A674-F2BD9E8201EC}"/>
    <cellStyle name="Normal 5 3 2 2 3 8 2 3" xfId="36782" xr:uid="{48FAF71D-22CB-49AB-8091-8E2249C8A643}"/>
    <cellStyle name="Normal 5 3 2 2 3 8 2 4" xfId="36783" xr:uid="{7D5A9799-A49E-4B1B-8E21-DCA9C3D6A7B7}"/>
    <cellStyle name="Normal 5 3 2 2 3 8 2 5" xfId="36784" xr:uid="{13713C12-858F-4C41-AA36-332146E4ACFA}"/>
    <cellStyle name="Normal 5 3 2 2 3 8 3" xfId="36785" xr:uid="{8B848550-AB64-4AC4-AB66-344A9D1845F4}"/>
    <cellStyle name="Normal 5 3 2 2 3 8 3 2" xfId="36786" xr:uid="{BCBF9598-7D8C-4F2B-9FAE-4D2B608039A1}"/>
    <cellStyle name="Normal 5 3 2 2 3 8 4" xfId="36787" xr:uid="{099B6671-DC6D-4C1C-A45A-D497C0ED8A04}"/>
    <cellStyle name="Normal 5 3 2 2 3 8 5" xfId="36788" xr:uid="{B0CBDE6C-3CAC-4F40-BE13-D00B38E3F49A}"/>
    <cellStyle name="Normal 5 3 2 2 3 9" xfId="36789" xr:uid="{E47EE60A-B25A-488A-85C2-50A5DCAF6501}"/>
    <cellStyle name="Normal 5 3 2 2 4" xfId="36790" xr:uid="{65A6DA0A-D710-4524-AD63-A401A19EAA2A}"/>
    <cellStyle name="Normal 5 3 2 2 4 2" xfId="36791" xr:uid="{36EB592A-C61D-4B79-83F6-994DF9D8B8F2}"/>
    <cellStyle name="Normal 5 3 2 2 4 2 2" xfId="36792" xr:uid="{BAEE26A6-ED48-4058-BD29-0EA862AE88E8}"/>
    <cellStyle name="Normal 5 3 2 2 4 2 2 2" xfId="36793" xr:uid="{B5B1E58F-806E-4ACE-AA25-F1D518F4CE86}"/>
    <cellStyle name="Normal 5 3 2 2 4 2 2 2 2" xfId="36794" xr:uid="{E2D8087D-E549-49E6-A8D3-8800C0BE1937}"/>
    <cellStyle name="Normal 5 3 2 2 4 2 2 2 2 2" xfId="36795" xr:uid="{864AFE3F-33ED-4834-8775-518E75B506E0}"/>
    <cellStyle name="Normal 5 3 2 2 4 2 2 2 3" xfId="36796" xr:uid="{58E26928-E908-4A13-8CA9-884C8A458AE1}"/>
    <cellStyle name="Normal 5 3 2 2 4 2 2 2 4" xfId="36797" xr:uid="{27F74B92-414C-474B-8DBF-47AF3F3DFEB6}"/>
    <cellStyle name="Normal 5 3 2 2 4 2 2 2 5" xfId="36798" xr:uid="{1A6AF769-BABB-4FF1-8B7C-A0C088AB3B9F}"/>
    <cellStyle name="Normal 5 3 2 2 4 2 2 3" xfId="36799" xr:uid="{6B55C740-83F0-4DEC-B754-2294EB3B2AD4}"/>
    <cellStyle name="Normal 5 3 2 2 4 2 2 3 2" xfId="36800" xr:uid="{5ABF65E8-B9B3-4548-A7DA-F62FF45E29EF}"/>
    <cellStyle name="Normal 5 3 2 2 4 2 2 4" xfId="36801" xr:uid="{2B0EE91F-1304-4E2B-915E-1F1781397F1C}"/>
    <cellStyle name="Normal 5 3 2 2 4 2 2 5" xfId="36802" xr:uid="{ADADD3CB-4ACD-420D-8190-22D6F382EF18}"/>
    <cellStyle name="Normal 5 3 2 2 4 2 3" xfId="36803" xr:uid="{DE449EFF-1ECE-44EF-BD3C-6C99391C1268}"/>
    <cellStyle name="Normal 5 3 2 2 4 2 4" xfId="36804" xr:uid="{28FB4F5F-8FDB-4EBD-BF86-12E8E5EF03CE}"/>
    <cellStyle name="Normal 5 3 2 2 4 2 5" xfId="36805" xr:uid="{405A7370-284C-4D31-871C-04E31D066895}"/>
    <cellStyle name="Normal 5 3 2 2 4 2 6" xfId="36806" xr:uid="{E3264BDE-5ACA-403E-8650-9551F3E22401}"/>
    <cellStyle name="Normal 5 3 2 2 4 2 6 2" xfId="36807" xr:uid="{AFAC2FDB-F4F7-4CBC-AB28-9C76ABAED491}"/>
    <cellStyle name="Normal 5 3 2 2 4 2 7" xfId="36808" xr:uid="{1EC265D1-61CF-4929-81D4-5C6D661144F3}"/>
    <cellStyle name="Normal 5 3 2 2 4 2 8" xfId="36809" xr:uid="{265E208B-E7B5-487B-BE16-F6D29DE580DD}"/>
    <cellStyle name="Normal 5 3 2 2 4 2 9" xfId="36810" xr:uid="{00B6259D-6E36-46DB-8B7D-97F94A1230E2}"/>
    <cellStyle name="Normal 5 3 2 2 4 3" xfId="36811" xr:uid="{E4C78312-1131-476A-8500-D4445CE865EB}"/>
    <cellStyle name="Normal 5 3 2 2 4 3 2" xfId="36812" xr:uid="{DA39F6F8-AE05-4117-8F6E-5714F751D78C}"/>
    <cellStyle name="Normal 5 3 2 2 4 3 2 2" xfId="36813" xr:uid="{F463FC93-D0AC-4EBF-9AB5-783D216C9BB7}"/>
    <cellStyle name="Normal 5 3 2 2 4 3 2 2 2" xfId="36814" xr:uid="{E6D5FB78-1D14-439C-80DC-DE634EC12CEC}"/>
    <cellStyle name="Normal 5 3 2 2 4 3 2 3" xfId="36815" xr:uid="{5FC2F629-E4AF-4124-BA67-BFBBAC13005F}"/>
    <cellStyle name="Normal 5 3 2 2 4 3 2 4" xfId="36816" xr:uid="{1E5A7808-700B-4C61-BDA7-554BBE2B65B9}"/>
    <cellStyle name="Normal 5 3 2 2 4 3 2 5" xfId="36817" xr:uid="{8AD5873E-D504-41EB-A41A-9CA12BF736E9}"/>
    <cellStyle name="Normal 5 3 2 2 4 3 3" xfId="36818" xr:uid="{E8C7894B-2A82-4EE9-B1FA-C8E1B8ADF6A6}"/>
    <cellStyle name="Normal 5 3 2 2 4 3 3 2" xfId="36819" xr:uid="{1627244F-A618-401F-9A8B-7EE7A33E42FF}"/>
    <cellStyle name="Normal 5 3 2 2 4 3 4" xfId="36820" xr:uid="{468523EE-F93D-4334-A8E8-43DF31C4CCCA}"/>
    <cellStyle name="Normal 5 3 2 2 4 3 5" xfId="36821" xr:uid="{8BC6A755-D55E-47FD-A153-411F2EE5202C}"/>
    <cellStyle name="Normal 5 3 2 2 4 4" xfId="36822" xr:uid="{8E089C20-293D-489D-B267-6A790770305C}"/>
    <cellStyle name="Normal 5 3 2 2 4 5" xfId="36823" xr:uid="{AF4E5F59-0D9B-4586-8A16-2CCE30E38F69}"/>
    <cellStyle name="Normal 5 3 2 2 4 6" xfId="36824" xr:uid="{D7454B2B-BADB-4F89-ADA8-9A4B947ED986}"/>
    <cellStyle name="Normal 5 3 2 2 4 6 2" xfId="36825" xr:uid="{85AFCF8A-53C8-43ED-90B8-08A36B4100AC}"/>
    <cellStyle name="Normal 5 3 2 2 4 7" xfId="36826" xr:uid="{ED4AFBA7-DCB7-4FF6-8F80-0F0A9035C263}"/>
    <cellStyle name="Normal 5 3 2 2 4 8" xfId="36827" xr:uid="{C5424D14-B1C1-4549-86B9-A683A2BB0A7C}"/>
    <cellStyle name="Normal 5 3 2 2 4 9" xfId="36828" xr:uid="{3B4015DA-4812-4320-ABF5-CE366D2B780C}"/>
    <cellStyle name="Normal 5 3 2 2 5" xfId="36829" xr:uid="{EE2E61C4-DECA-45F8-B308-0006DBA3F7E0}"/>
    <cellStyle name="Normal 5 3 2 2 5 2" xfId="36830" xr:uid="{CB1B54CF-0C84-4FC6-A258-D8CC3412D728}"/>
    <cellStyle name="Normal 5 3 2 2 5 3" xfId="36831" xr:uid="{4EFBBBD9-AA63-4083-9A99-0C9368FEE47A}"/>
    <cellStyle name="Normal 5 3 2 2 6" xfId="36832" xr:uid="{7C319D9B-0EBA-43DF-90CC-A7CC26577AB6}"/>
    <cellStyle name="Normal 5 3 2 2 6 2" xfId="36833" xr:uid="{B94553F6-0D84-47D1-A62A-6C01A701B1C6}"/>
    <cellStyle name="Normal 5 3 2 2 6 3" xfId="36834" xr:uid="{3A7CA149-4B58-450C-B959-44D1C1C2C6C9}"/>
    <cellStyle name="Normal 5 3 2 2 7" xfId="36835" xr:uid="{DD9F51E8-027E-4645-A915-3A88004B1AAD}"/>
    <cellStyle name="Normal 5 3 2 2 7 2" xfId="36836" xr:uid="{8BBA1A9A-3523-4DBD-8B9D-0DF248531952}"/>
    <cellStyle name="Normal 5 3 2 2 7 3" xfId="36837" xr:uid="{C1B92282-D702-4A16-B071-2BFC8C89E38F}"/>
    <cellStyle name="Normal 5 3 2 2 8" xfId="36838" xr:uid="{658437E7-D8E5-4996-A403-7E82F64B15FE}"/>
    <cellStyle name="Normal 5 3 2 2 8 2" xfId="36839" xr:uid="{7D66A01A-0165-4788-8C14-9C3D9739BE10}"/>
    <cellStyle name="Normal 5 3 2 2 8 3" xfId="36840" xr:uid="{95A15BF4-4F22-46AB-8C9B-D008A3B8A076}"/>
    <cellStyle name="Normal 5 3 2 2 9" xfId="36841" xr:uid="{27E8A0EA-CD2C-49E3-BD7E-46997DF1D4A1}"/>
    <cellStyle name="Normal 5 3 2 2 9 2" xfId="36842" xr:uid="{916F8078-8348-4730-A3D3-88440D994BB4}"/>
    <cellStyle name="Normal 5 3 2 2 9 2 2" xfId="36843" xr:uid="{44D7A53A-9A1F-4CA6-87F2-49BA75FE1A75}"/>
    <cellStyle name="Normal 5 3 2 2 9 2 2 2" xfId="36844" xr:uid="{0EB0E902-C006-4F6D-866A-82F588CD0DB3}"/>
    <cellStyle name="Normal 5 3 2 2 9 2 3" xfId="36845" xr:uid="{55E6A044-4C88-41F4-BB2D-3A07C680D143}"/>
    <cellStyle name="Normal 5 3 2 2 9 2 4" xfId="36846" xr:uid="{F10DAD21-A721-4300-9308-5A62CE8A8AB0}"/>
    <cellStyle name="Normal 5 3 2 2 9 2 5" xfId="36847" xr:uid="{19B94CDD-CDE4-44D6-B9CB-B68E9C9012BE}"/>
    <cellStyle name="Normal 5 3 2 2 9 3" xfId="36848" xr:uid="{4C1F2B40-2E91-45EE-A830-A4D7720A9DAD}"/>
    <cellStyle name="Normal 5 3 2 2 9 3 2" xfId="36849" xr:uid="{908E194B-A4F2-4330-886C-7B3D227AB7AF}"/>
    <cellStyle name="Normal 5 3 2 2 9 4" xfId="36850" xr:uid="{1809E085-1A3E-458B-8085-452995075696}"/>
    <cellStyle name="Normal 5 3 2 2 9 5" xfId="36851" xr:uid="{EED31034-CB1C-462D-862D-AD375581E9A9}"/>
    <cellStyle name="Normal 5 3 2 3" xfId="36852" xr:uid="{20865A2A-CE76-4CB3-A8DE-4ABCB32F1B07}"/>
    <cellStyle name="Normal 5 3 2 3 2" xfId="36853" xr:uid="{81E13FEC-5AFE-4A72-859E-26D55C2E8AC4}"/>
    <cellStyle name="Normal 5 3 2 3 3" xfId="36854" xr:uid="{67558E85-AA07-4520-9061-A391E469405D}"/>
    <cellStyle name="Normal 5 3 2 4" xfId="36855" xr:uid="{81892735-E501-4DBA-B573-568A02DE35D6}"/>
    <cellStyle name="Normal 5 3 2 4 10" xfId="36856" xr:uid="{1EC36401-19D9-432D-95F8-2B7094F39EF6}"/>
    <cellStyle name="Normal 5 3 2 4 11" xfId="36857" xr:uid="{4CF6BA07-03EE-4CCC-832F-E28B9A2AD615}"/>
    <cellStyle name="Normal 5 3 2 4 12" xfId="36858" xr:uid="{535613E1-6937-4747-A9CA-BCF677E6D92F}"/>
    <cellStyle name="Normal 5 3 2 4 12 2" xfId="36859" xr:uid="{F9043759-B9F7-4574-A7C0-7F2734118C49}"/>
    <cellStyle name="Normal 5 3 2 4 13" xfId="36860" xr:uid="{75A3EF07-8EC6-41EE-A6CA-35066AD15C80}"/>
    <cellStyle name="Normal 5 3 2 4 14" xfId="36861" xr:uid="{38804A89-A5C3-44C9-B41D-2D1F5E4F3F7F}"/>
    <cellStyle name="Normal 5 3 2 4 15" xfId="36862" xr:uid="{9106E96E-9227-4EE2-BFB9-1D0A5D4841F2}"/>
    <cellStyle name="Normal 5 3 2 4 2" xfId="36863" xr:uid="{3D4C777C-FCCF-4720-BCDE-4DF99C7B5D53}"/>
    <cellStyle name="Normal 5 3 2 4 2 2" xfId="36864" xr:uid="{53A54B9A-3E9D-4E32-B1D5-B8CEC0E820CF}"/>
    <cellStyle name="Normal 5 3 2 4 2 2 2" xfId="36865" xr:uid="{316D554F-95DA-4A5B-9ACA-091235D9A909}"/>
    <cellStyle name="Normal 5 3 2 4 2 2 2 2" xfId="36866" xr:uid="{576EF375-0E9E-4F9A-8AB3-E6586B63AAC0}"/>
    <cellStyle name="Normal 5 3 2 4 2 2 2 2 2" xfId="36867" xr:uid="{26930C72-0E48-4D24-BC3A-D72DBB9F78C4}"/>
    <cellStyle name="Normal 5 3 2 4 2 2 2 2 2 2" xfId="36868" xr:uid="{AC910A28-AF4E-4222-B6B6-AF10B7E5CD94}"/>
    <cellStyle name="Normal 5 3 2 4 2 2 2 2 3" xfId="36869" xr:uid="{A5B0D226-3C0E-4F48-8CEE-D55693FBFE8B}"/>
    <cellStyle name="Normal 5 3 2 4 2 2 2 2 4" xfId="36870" xr:uid="{B0155864-41C9-4F96-BD3C-D31DC5E96F18}"/>
    <cellStyle name="Normal 5 3 2 4 2 2 2 2 5" xfId="36871" xr:uid="{790857AA-002C-4C36-A9E4-5576DBAACFFA}"/>
    <cellStyle name="Normal 5 3 2 4 2 2 2 3" xfId="36872" xr:uid="{7DFAE0D3-1D31-4F18-9F69-29ED99609CD8}"/>
    <cellStyle name="Normal 5 3 2 4 2 2 2 3 2" xfId="36873" xr:uid="{6DDBE0CB-946F-4965-B28B-3C73B51BEAD9}"/>
    <cellStyle name="Normal 5 3 2 4 2 2 2 4" xfId="36874" xr:uid="{38149388-C272-40B7-A62D-50B1263CF457}"/>
    <cellStyle name="Normal 5 3 2 4 2 2 2 5" xfId="36875" xr:uid="{3806DD6C-0E51-4E68-A8C3-BDF7D0E6DB7C}"/>
    <cellStyle name="Normal 5 3 2 4 2 2 3" xfId="36876" xr:uid="{0DA9910A-E76C-434F-BA64-F4E6689344ED}"/>
    <cellStyle name="Normal 5 3 2 4 2 2 4" xfId="36877" xr:uid="{0DD14255-D553-4AB5-BDB5-A8EF43AF90FB}"/>
    <cellStyle name="Normal 5 3 2 4 2 2 5" xfId="36878" xr:uid="{CF182D2C-8AC6-4E1C-BBAB-403344F507E0}"/>
    <cellStyle name="Normal 5 3 2 4 2 2 6" xfId="36879" xr:uid="{EBF43922-E75D-496C-9944-8FF9FC165C81}"/>
    <cellStyle name="Normal 5 3 2 4 2 2 6 2" xfId="36880" xr:uid="{5BDE3350-B2D1-4A5F-ADF6-AFD5CA8B6870}"/>
    <cellStyle name="Normal 5 3 2 4 2 2 7" xfId="36881" xr:uid="{32473220-CE34-4EB4-BE9B-F40518F8DF7C}"/>
    <cellStyle name="Normal 5 3 2 4 2 2 8" xfId="36882" xr:uid="{A059CD74-8A10-4819-A031-AD7363B0EB74}"/>
    <cellStyle name="Normal 5 3 2 4 2 2 9" xfId="36883" xr:uid="{E0F501DF-48E8-4774-9384-ADFA1561CC2A}"/>
    <cellStyle name="Normal 5 3 2 4 2 3" xfId="36884" xr:uid="{344990EB-B350-4BB8-94E7-240F17D0E964}"/>
    <cellStyle name="Normal 5 3 2 4 2 3 2" xfId="36885" xr:uid="{BBB81AF0-8B17-4C02-9FC8-84343D119BC2}"/>
    <cellStyle name="Normal 5 3 2 4 2 3 2 2" xfId="36886" xr:uid="{D2CADCDC-E5C1-43AC-A64D-16DD5776715E}"/>
    <cellStyle name="Normal 5 3 2 4 2 3 2 2 2" xfId="36887" xr:uid="{69B9AC8F-D948-4FA8-899E-431CD3F39C19}"/>
    <cellStyle name="Normal 5 3 2 4 2 3 2 3" xfId="36888" xr:uid="{38C5BBB3-A18D-4172-9605-B39BFE33B8AE}"/>
    <cellStyle name="Normal 5 3 2 4 2 3 2 4" xfId="36889" xr:uid="{6A7EAC89-B5F0-4DFB-A1DC-2DAB54B9BC38}"/>
    <cellStyle name="Normal 5 3 2 4 2 3 2 5" xfId="36890" xr:uid="{747273D5-8EA6-487D-AFA0-DCCD0EF4BBD7}"/>
    <cellStyle name="Normal 5 3 2 4 2 3 3" xfId="36891" xr:uid="{0C2C7D97-DB2A-405C-8EC6-6BEDD8E5403D}"/>
    <cellStyle name="Normal 5 3 2 4 2 3 3 2" xfId="36892" xr:uid="{053A8E1A-5FB9-4350-9ABB-520F459EAE41}"/>
    <cellStyle name="Normal 5 3 2 4 2 3 4" xfId="36893" xr:uid="{3879B637-5860-4F37-BEFE-E64D7879F80F}"/>
    <cellStyle name="Normal 5 3 2 4 2 3 5" xfId="36894" xr:uid="{0691EC0C-E4A7-4CF6-87AA-9C9858BB8EDD}"/>
    <cellStyle name="Normal 5 3 2 4 2 4" xfId="36895" xr:uid="{19957316-989E-4A54-915C-4D6C50405EE2}"/>
    <cellStyle name="Normal 5 3 2 4 2 5" xfId="36896" xr:uid="{5E7EF96E-86B9-468D-8EBB-D90C2C55E7D2}"/>
    <cellStyle name="Normal 5 3 2 4 2 6" xfId="36897" xr:uid="{60E0CD8E-78EB-4F79-B667-E8060947BE48}"/>
    <cellStyle name="Normal 5 3 2 4 2 6 2" xfId="36898" xr:uid="{90975E3E-3138-4189-A71F-61D3B6277DA2}"/>
    <cellStyle name="Normal 5 3 2 4 2 7" xfId="36899" xr:uid="{CD47542A-4551-461F-B468-79C354745515}"/>
    <cellStyle name="Normal 5 3 2 4 2 8" xfId="36900" xr:uid="{229ED7D9-36F8-41A0-83F7-57077C280C9D}"/>
    <cellStyle name="Normal 5 3 2 4 2 9" xfId="36901" xr:uid="{93A746BA-D0CA-4E0E-BFE7-BDDF36140F98}"/>
    <cellStyle name="Normal 5 3 2 4 3" xfId="36902" xr:uid="{07F0A058-004B-42CD-B81A-5B05950B990B}"/>
    <cellStyle name="Normal 5 3 2 4 3 2" xfId="36903" xr:uid="{88CD706C-FCB2-4F73-ACC3-8643F31B33E3}"/>
    <cellStyle name="Normal 5 3 2 4 3 3" xfId="36904" xr:uid="{B268022D-72BD-49A0-A78A-737E1C5FBC77}"/>
    <cellStyle name="Normal 5 3 2 4 4" xfId="36905" xr:uid="{C614FBD1-BF5A-4817-8579-D1DC5C736E82}"/>
    <cellStyle name="Normal 5 3 2 4 4 2" xfId="36906" xr:uid="{D2C641CC-D5D3-421B-BE7A-AE4C9D2582D3}"/>
    <cellStyle name="Normal 5 3 2 4 4 3" xfId="36907" xr:uid="{42107B00-96D9-4FC8-9C62-2C893656DF86}"/>
    <cellStyle name="Normal 5 3 2 4 5" xfId="36908" xr:uid="{8D81CF44-3877-4BAA-9EB8-24D2C4894414}"/>
    <cellStyle name="Normal 5 3 2 4 5 2" xfId="36909" xr:uid="{CC8F0A0F-13A7-4D6C-876E-C8281958E893}"/>
    <cellStyle name="Normal 5 3 2 4 5 3" xfId="36910" xr:uid="{11D2C8ED-63FE-4F5E-826D-9FEC3AF5BA38}"/>
    <cellStyle name="Normal 5 3 2 4 6" xfId="36911" xr:uid="{B020C48D-1043-42DD-84D3-AF14C4C18346}"/>
    <cellStyle name="Normal 5 3 2 4 6 2" xfId="36912" xr:uid="{CC85868D-10CB-4CA7-B387-19D57A66CC2C}"/>
    <cellStyle name="Normal 5 3 2 4 6 3" xfId="36913" xr:uid="{321ED3E9-C9BA-41F9-80FB-546DF5E33C43}"/>
    <cellStyle name="Normal 5 3 2 4 7" xfId="36914" xr:uid="{DC23AB37-932D-4935-8507-D6EBE84CED6A}"/>
    <cellStyle name="Normal 5 3 2 4 7 2" xfId="36915" xr:uid="{587875F5-6CA2-4B97-A5EA-88EC8856ED28}"/>
    <cellStyle name="Normal 5 3 2 4 7 3" xfId="36916" xr:uid="{6976BF96-B09E-46B1-831C-CBFD511A242A}"/>
    <cellStyle name="Normal 5 3 2 4 8" xfId="36917" xr:uid="{67EBA64A-E146-4162-9B2E-38736E34A3EE}"/>
    <cellStyle name="Normal 5 3 2 4 8 2" xfId="36918" xr:uid="{8B475F79-26E1-4B0F-BC42-AAD5370D3220}"/>
    <cellStyle name="Normal 5 3 2 4 8 2 2" xfId="36919" xr:uid="{AFD16D80-812D-43A2-BF05-8719E2D2F09C}"/>
    <cellStyle name="Normal 5 3 2 4 8 2 2 2" xfId="36920" xr:uid="{FC2439C1-37FC-4C18-80A0-129B8DFEBE6A}"/>
    <cellStyle name="Normal 5 3 2 4 8 2 3" xfId="36921" xr:uid="{A2B7768F-3EA7-4465-A3CF-5B363383BFC6}"/>
    <cellStyle name="Normal 5 3 2 4 8 2 4" xfId="36922" xr:uid="{2572E805-87BD-475C-AC6B-A44C2D21FE5D}"/>
    <cellStyle name="Normal 5 3 2 4 8 2 5" xfId="36923" xr:uid="{F363547F-62C8-473D-A1C7-4C821762CFC2}"/>
    <cellStyle name="Normal 5 3 2 4 8 3" xfId="36924" xr:uid="{98090442-3D68-4F92-A18B-12EFD5AC6B32}"/>
    <cellStyle name="Normal 5 3 2 4 8 3 2" xfId="36925" xr:uid="{B06B4E61-11C5-4325-86C0-E6B5F7E1E821}"/>
    <cellStyle name="Normal 5 3 2 4 8 4" xfId="36926" xr:uid="{DC8C84B6-DF52-42D2-9D27-98F0C243ECF1}"/>
    <cellStyle name="Normal 5 3 2 4 8 5" xfId="36927" xr:uid="{3A6A71D3-0C30-455B-8000-482FDE8F4946}"/>
    <cellStyle name="Normal 5 3 2 4 9" xfId="36928" xr:uid="{D633A09F-DA0D-478B-B6D0-30161BEA9E14}"/>
    <cellStyle name="Normal 5 3 2 5" xfId="36929" xr:uid="{AEAA9F06-072F-4DAA-9BB3-7DDB98ABB3F4}"/>
    <cellStyle name="Normal 5 3 2 5 2" xfId="36930" xr:uid="{249E67F3-CC11-4CB3-BF2D-308AA9B216FA}"/>
    <cellStyle name="Normal 5 3 2 5 3" xfId="36931" xr:uid="{EAB0E84B-2BD6-49B6-8F6D-223B77A7C698}"/>
    <cellStyle name="Normal 5 3 2 6" xfId="36932" xr:uid="{12A3FD0F-54D3-41D5-9A58-16AC5DFDEC9B}"/>
    <cellStyle name="Normal 5 3 2 6 2" xfId="36933" xr:uid="{0F065AFD-E069-4A03-B28A-E749BA33ABDA}"/>
    <cellStyle name="Normal 5 3 2 6 2 2" xfId="36934" xr:uid="{FB27DED9-E528-4597-ABB0-B2240571DBDD}"/>
    <cellStyle name="Normal 5 3 2 6 2 2 2" xfId="36935" xr:uid="{7F7F6DA1-AE1B-4830-9DB8-ECEDB28BB02B}"/>
    <cellStyle name="Normal 5 3 2 6 2 2 2 2" xfId="36936" xr:uid="{D667DFB4-3172-4782-867D-D2DF09BF315F}"/>
    <cellStyle name="Normal 5 3 2 6 2 2 2 2 2" xfId="36937" xr:uid="{F5C91213-1D3E-4530-B1E2-55AD17D7C242}"/>
    <cellStyle name="Normal 5 3 2 6 2 2 2 3" xfId="36938" xr:uid="{728F51CE-0B0C-46DE-B215-F17A1114A8C9}"/>
    <cellStyle name="Normal 5 3 2 6 2 2 2 4" xfId="36939" xr:uid="{E475EAF4-2015-49EC-944C-6884C1683360}"/>
    <cellStyle name="Normal 5 3 2 6 2 2 2 5" xfId="36940" xr:uid="{5774E0E7-A7A5-4D21-8426-30FFEED052CB}"/>
    <cellStyle name="Normal 5 3 2 6 2 2 3" xfId="36941" xr:uid="{2B988F5A-88FA-423A-9A30-ADD2CFC0FA18}"/>
    <cellStyle name="Normal 5 3 2 6 2 2 3 2" xfId="36942" xr:uid="{6D7C7861-E31B-469A-804A-7E52AFD6218F}"/>
    <cellStyle name="Normal 5 3 2 6 2 2 4" xfId="36943" xr:uid="{1B83099A-8675-4B05-9828-4BE3872A536D}"/>
    <cellStyle name="Normal 5 3 2 6 2 2 5" xfId="36944" xr:uid="{0899CE1D-2AF6-4295-AB55-472BB159EE00}"/>
    <cellStyle name="Normal 5 3 2 6 2 3" xfId="36945" xr:uid="{DF990CA9-1BA5-444D-BF6A-35D6996F8CF2}"/>
    <cellStyle name="Normal 5 3 2 6 2 4" xfId="36946" xr:uid="{93EDA1B4-563F-4E19-BA23-8A85ED3B34A6}"/>
    <cellStyle name="Normal 5 3 2 6 2 5" xfId="36947" xr:uid="{A0D1440A-D4F4-463E-BE72-A501CF5DED77}"/>
    <cellStyle name="Normal 5 3 2 6 2 6" xfId="36948" xr:uid="{89EA414B-0FB3-4DDF-808E-6847D032A165}"/>
    <cellStyle name="Normal 5 3 2 6 2 6 2" xfId="36949" xr:uid="{AF8D9A94-6076-483D-9488-1A8E0A4F1089}"/>
    <cellStyle name="Normal 5 3 2 6 2 7" xfId="36950" xr:uid="{B7D798D3-5A8E-4075-95F3-F4FA1C273849}"/>
    <cellStyle name="Normal 5 3 2 6 2 8" xfId="36951" xr:uid="{2160C814-5EFF-403B-BE6A-B6F424ECCB11}"/>
    <cellStyle name="Normal 5 3 2 6 2 9" xfId="36952" xr:uid="{C15B7B29-8CBB-43C6-87B0-FB0A2A666575}"/>
    <cellStyle name="Normal 5 3 2 6 3" xfId="36953" xr:uid="{9D463BF0-5FAA-41E9-BBA0-D7FD9FA21DE8}"/>
    <cellStyle name="Normal 5 3 2 6 3 2" xfId="36954" xr:uid="{79B48BC4-FC32-4981-9FB7-10CE52C8AAF5}"/>
    <cellStyle name="Normal 5 3 2 6 3 2 2" xfId="36955" xr:uid="{91B62F1F-F6A6-4760-93A3-5B96D05BD0E8}"/>
    <cellStyle name="Normal 5 3 2 6 3 2 2 2" xfId="36956" xr:uid="{FE8A82CB-44C0-4FBB-8814-954ECFD2A441}"/>
    <cellStyle name="Normal 5 3 2 6 3 2 3" xfId="36957" xr:uid="{4FB02C32-AF0A-4E34-A8C3-32F7D4E406D2}"/>
    <cellStyle name="Normal 5 3 2 6 3 2 4" xfId="36958" xr:uid="{6016F141-3E1C-473A-8312-2B325DA11D20}"/>
    <cellStyle name="Normal 5 3 2 6 3 2 5" xfId="36959" xr:uid="{ABD70566-1D95-4780-8322-16F5251FE3EE}"/>
    <cellStyle name="Normal 5 3 2 6 3 3" xfId="36960" xr:uid="{F3166C9D-0863-4175-8F6A-A53ADBE0253B}"/>
    <cellStyle name="Normal 5 3 2 6 3 3 2" xfId="36961" xr:uid="{EA59E9C2-7B32-4306-B555-B55E74FDDFAA}"/>
    <cellStyle name="Normal 5 3 2 6 3 4" xfId="36962" xr:uid="{71E9C916-1677-4F3B-BD36-4444FC66DA91}"/>
    <cellStyle name="Normal 5 3 2 6 3 5" xfId="36963" xr:uid="{CFBA1C59-DA9D-4F6F-8112-5A59472B05E2}"/>
    <cellStyle name="Normal 5 3 2 6 4" xfId="36964" xr:uid="{EE30A594-C502-4D97-BCF3-81B40C486CF1}"/>
    <cellStyle name="Normal 5 3 2 6 5" xfId="36965" xr:uid="{D588A2C9-A35C-4D16-BED9-010111B47455}"/>
    <cellStyle name="Normal 5 3 2 6 6" xfId="36966" xr:uid="{BC3651BA-1A8F-4BC5-9200-8E5B2FB9C24D}"/>
    <cellStyle name="Normal 5 3 2 6 6 2" xfId="36967" xr:uid="{1716D815-23EA-4418-8C7E-0FA23D9D128B}"/>
    <cellStyle name="Normal 5 3 2 6 7" xfId="36968" xr:uid="{622BD11A-9B86-4DF9-9EFA-713D378E3D01}"/>
    <cellStyle name="Normal 5 3 2 6 8" xfId="36969" xr:uid="{B7702469-3230-4EA3-B658-A86F4C3102E4}"/>
    <cellStyle name="Normal 5 3 2 6 9" xfId="36970" xr:uid="{5F26A490-9592-4993-B2B4-7B5A17BD7E10}"/>
    <cellStyle name="Normal 5 3 2 7" xfId="36971" xr:uid="{E0062853-F687-4DC6-BB0A-C4C792A2B633}"/>
    <cellStyle name="Normal 5 3 2 8" xfId="36972" xr:uid="{B1C555A5-3183-4454-995D-E67A23DA7FAA}"/>
    <cellStyle name="Normal 5 3 2 9" xfId="36973" xr:uid="{A8ADE25C-2602-48AA-B36D-A0D0EAD840A8}"/>
    <cellStyle name="Normal 5 3 20" xfId="36974" xr:uid="{57D59BF9-F1F7-4630-92CB-CA659D4D2DC4}"/>
    <cellStyle name="Normal 5 3 21" xfId="36975" xr:uid="{CE955170-C58B-4226-87FC-100639CA449B}"/>
    <cellStyle name="Normal 5 3 22" xfId="36976" xr:uid="{5D31B395-2731-4DCD-806B-68B3A9650DA9}"/>
    <cellStyle name="Normal 5 3 23" xfId="36977" xr:uid="{5FDE8DDA-22A0-4A7C-9386-40F3EE707E89}"/>
    <cellStyle name="Normal 5 3 24" xfId="36978" xr:uid="{94AAF017-7B71-4EEE-802D-1A350A447F6A}"/>
    <cellStyle name="Normal 5 3 25" xfId="36979" xr:uid="{6CD3C064-01DB-48FF-B410-4A2693F7316E}"/>
    <cellStyle name="Normal 5 3 26" xfId="36980" xr:uid="{17892618-2FA9-4C72-9DFA-F27E00D7E35F}"/>
    <cellStyle name="Normal 5 3 27" xfId="36981" xr:uid="{81C2C46E-B190-4B7D-A45E-819E9C21A266}"/>
    <cellStyle name="Normal 5 3 28" xfId="36982" xr:uid="{550A2E37-DA98-456F-8272-777BC826D352}"/>
    <cellStyle name="Normal 5 3 29" xfId="36983" xr:uid="{CC624EF9-7167-45A2-87A7-09FAD5979E4F}"/>
    <cellStyle name="Normal 5 3 3" xfId="36984" xr:uid="{FF55395D-61B5-4CF1-9D46-420420038239}"/>
    <cellStyle name="Normal 5 3 3 2" xfId="36985" xr:uid="{20D72545-F101-410A-97D3-255A581898F7}"/>
    <cellStyle name="Normal 5 3 3 3" xfId="36986" xr:uid="{BC9316D2-1947-4456-A47E-2300E7FFF6AC}"/>
    <cellStyle name="Normal 5 3 30" xfId="36987" xr:uid="{CA632701-FBC3-4085-B67F-8D1DEA4EF1F4}"/>
    <cellStyle name="Normal 5 3 31" xfId="36988" xr:uid="{5F1D2D1E-10F0-4663-BF93-3A17D557062C}"/>
    <cellStyle name="Normal 5 3 32" xfId="36989" xr:uid="{807C58FC-1FEA-423F-B794-3AA2D8DE1596}"/>
    <cellStyle name="Normal 5 3 33" xfId="36990" xr:uid="{3B01FC69-7C1C-4099-9E26-8CE692335599}"/>
    <cellStyle name="Normal 5 3 34" xfId="36991" xr:uid="{8D6DF0E0-1C67-431D-BD22-B8AC8506F228}"/>
    <cellStyle name="Normal 5 3 35" xfId="36992" xr:uid="{5280F668-00E8-4FB0-AED0-C359ADF48FED}"/>
    <cellStyle name="Normal 5 3 36" xfId="36993" xr:uid="{74C67630-E9F3-43C8-93FC-FAC2E4F3A5C3}"/>
    <cellStyle name="Normal 5 3 37" xfId="36994" xr:uid="{FB36AF3F-4614-49C8-A2E2-6C968AB52916}"/>
    <cellStyle name="Normal 5 3 38" xfId="36995" xr:uid="{D25A4327-F40C-42C5-B452-13D1692AD07A}"/>
    <cellStyle name="Normal 5 3 39" xfId="36996" xr:uid="{E31F6BB7-BBA1-4DFC-9D19-B014A1AC8FB2}"/>
    <cellStyle name="Normal 5 3 4" xfId="36997" xr:uid="{FEF442AA-FE92-4320-9E46-970891E202AB}"/>
    <cellStyle name="Normal 5 3 4 2" xfId="36998" xr:uid="{9AEB715F-82F5-4397-B9DD-DC733C2F3290}"/>
    <cellStyle name="Normal 5 3 4 3" xfId="36999" xr:uid="{C1B7AAA9-D5B2-4323-AD21-5BC8D9ACFAD0}"/>
    <cellStyle name="Normal 5 3 40" xfId="37000" xr:uid="{3D10EE7E-AAA0-47E7-9201-0BCFD47AE3F2}"/>
    <cellStyle name="Normal 5 3 41" xfId="37001" xr:uid="{7607AE97-3B7E-404A-80D2-658E5FEDDE85}"/>
    <cellStyle name="Normal 5 3 42" xfId="37002" xr:uid="{7D09EA6F-9167-417F-9150-8C97B1F919CD}"/>
    <cellStyle name="Normal 5 3 43" xfId="37003" xr:uid="{D7F894E2-329A-4DCE-B369-508D03F82AEC}"/>
    <cellStyle name="Normal 5 3 44" xfId="37004" xr:uid="{3768D06D-3E05-4E56-8B50-2FA93AF20DBA}"/>
    <cellStyle name="Normal 5 3 45" xfId="37005" xr:uid="{3911E414-89E4-4312-B0D0-88DCFC7D7CDC}"/>
    <cellStyle name="Normal 5 3 46" xfId="37006" xr:uid="{F373AA3D-B871-40A8-A0DC-34166BE4F11E}"/>
    <cellStyle name="Normal 5 3 47" xfId="37007" xr:uid="{49DEA577-84F0-4C58-A205-98D1ADEF82BC}"/>
    <cellStyle name="Normal 5 3 48" xfId="37008" xr:uid="{1658DCB2-6703-43C2-8CE6-6180D0419897}"/>
    <cellStyle name="Normal 5 3 49" xfId="37009" xr:uid="{54930ABF-78B6-4E91-BCA8-61ADDAF17B7F}"/>
    <cellStyle name="Normal 5 3 5" xfId="37010" xr:uid="{B36E28E2-21BB-4B2C-8E3D-7BFC295946D8}"/>
    <cellStyle name="Normal 5 3 5 2" xfId="37011" xr:uid="{2D899D3B-93A6-446C-B8D5-31E0EF236B9C}"/>
    <cellStyle name="Normal 5 3 5 3" xfId="37012" xr:uid="{6A022453-0CD9-47CF-872F-A792587A12F4}"/>
    <cellStyle name="Normal 5 3 50" xfId="37013" xr:uid="{DA6FEA6C-E89F-47F0-B292-08B2FB569E98}"/>
    <cellStyle name="Normal 5 3 51" xfId="37014" xr:uid="{A68F06CA-A269-4D51-BA83-B4BB99119B2E}"/>
    <cellStyle name="Normal 5 3 52" xfId="37015" xr:uid="{DCAE27EA-E205-4D4B-AE20-816330C72970}"/>
    <cellStyle name="Normal 5 3 53" xfId="37016" xr:uid="{AA69B73E-2B91-484C-B050-8732420FC406}"/>
    <cellStyle name="Normal 5 3 54" xfId="37017" xr:uid="{B422E916-EC48-47B7-B85A-D91E3724AE5B}"/>
    <cellStyle name="Normal 5 3 55" xfId="37018" xr:uid="{28CEFF83-CA47-4213-95B7-A932D77ED436}"/>
    <cellStyle name="Normal 5 3 56" xfId="37019" xr:uid="{52E2E764-EC6A-40B2-8222-D55C21F668EC}"/>
    <cellStyle name="Normal 5 3 57" xfId="37020" xr:uid="{A3E3F6A1-2AFC-42D8-816E-D8EAF918C59A}"/>
    <cellStyle name="Normal 5 3 57 2" xfId="37021" xr:uid="{C0EDADE1-B658-4515-803A-B2DAA085C520}"/>
    <cellStyle name="Normal 5 3 58" xfId="37022" xr:uid="{E6F4CC0C-6302-4713-B638-26CED473FB9F}"/>
    <cellStyle name="Normal 5 3 59" xfId="37023" xr:uid="{5F390866-9858-42DB-9F6A-6440ACA8C8C4}"/>
    <cellStyle name="Normal 5 3 6" xfId="37024" xr:uid="{DAAAEAB0-1872-4695-9494-17484F7E9783}"/>
    <cellStyle name="Normal 5 3 6 2" xfId="37025" xr:uid="{37EDABBA-59A6-41DB-893E-BE87B2F162C9}"/>
    <cellStyle name="Normal 5 3 6 3" xfId="37026" xr:uid="{EE2AFAF2-06F5-4127-9F59-4436F959F713}"/>
    <cellStyle name="Normal 5 3 60" xfId="37027" xr:uid="{85755ADF-1E22-4564-A9B8-656B028343C7}"/>
    <cellStyle name="Normal 5 3 7" xfId="37028" xr:uid="{47E91251-F966-487A-AB14-FAF2611B5497}"/>
    <cellStyle name="Normal 5 3 7 2" xfId="37029" xr:uid="{5B390A40-B9DB-403F-8018-B70DA85C1F45}"/>
    <cellStyle name="Normal 5 3 7 3" xfId="37030" xr:uid="{67699F9A-E684-429A-BEC8-DFE4701CE200}"/>
    <cellStyle name="Normal 5 3 8" xfId="37031" xr:uid="{7E8E1F61-ABBC-4963-961F-88B4606C1AB7}"/>
    <cellStyle name="Normal 5 3 8 10" xfId="37032" xr:uid="{504C51FA-FA41-4BC7-BE8F-5839451588C4}"/>
    <cellStyle name="Normal 5 3 8 11" xfId="37033" xr:uid="{0622906E-29EE-45E1-B20B-70800F72101B}"/>
    <cellStyle name="Normal 5 3 8 12" xfId="37034" xr:uid="{5CCE8BCB-4FB8-4FEE-AF80-C2620BF674FB}"/>
    <cellStyle name="Normal 5 3 8 13" xfId="37035" xr:uid="{6EC16233-3A8F-4594-A046-982D9D0CB9C9}"/>
    <cellStyle name="Normal 5 3 8 13 2" xfId="37036" xr:uid="{B54059DB-42F9-4DFE-B517-5A3633015243}"/>
    <cellStyle name="Normal 5 3 8 14" xfId="37037" xr:uid="{24F3DCF1-0CCE-41CC-A72A-EF71B0328F40}"/>
    <cellStyle name="Normal 5 3 8 15" xfId="37038" xr:uid="{93BD5DC2-B3C9-49B8-917B-027BBFC4D9A7}"/>
    <cellStyle name="Normal 5 3 8 16" xfId="37039" xr:uid="{20F48018-C6DA-4186-8417-B6F0AA424947}"/>
    <cellStyle name="Normal 5 3 8 2" xfId="37040" xr:uid="{C97AEABA-9B73-4A85-ACDF-DA4DD05E84B5}"/>
    <cellStyle name="Normal 5 3 8 2 10" xfId="37041" xr:uid="{9277B820-8A42-4AD5-A179-169E7AE07903}"/>
    <cellStyle name="Normal 5 3 8 2 11" xfId="37042" xr:uid="{42AC8610-29F3-49DC-9AEF-3DB0C64C962E}"/>
    <cellStyle name="Normal 5 3 8 2 12" xfId="37043" xr:uid="{9D1A6C0E-D359-4648-84A3-C33C525960F7}"/>
    <cellStyle name="Normal 5 3 8 2 13" xfId="37044" xr:uid="{F3048E95-931E-43A1-9A36-F9A81684F1BC}"/>
    <cellStyle name="Normal 5 3 8 2 13 2" xfId="37045" xr:uid="{5C26FB79-C0D8-4A2B-A9F7-14D4D45F16CC}"/>
    <cellStyle name="Normal 5 3 8 2 14" xfId="37046" xr:uid="{76C9A60B-4990-4E93-AE00-C92CBB783B6C}"/>
    <cellStyle name="Normal 5 3 8 2 15" xfId="37047" xr:uid="{1619D086-B93B-48B8-955F-EE6634812889}"/>
    <cellStyle name="Normal 5 3 8 2 16" xfId="37048" xr:uid="{597B29C9-D2D4-4760-9EA6-1F72E83ED662}"/>
    <cellStyle name="Normal 5 3 8 2 2" xfId="37049" xr:uid="{D8E22676-DB8C-4AF1-8ADA-5593EA43BF05}"/>
    <cellStyle name="Normal 5 3 8 2 2 10" xfId="37050" xr:uid="{32F49378-FE47-481E-9CFE-1C05C0C2C526}"/>
    <cellStyle name="Normal 5 3 8 2 2 11" xfId="37051" xr:uid="{D69388D3-70D5-4851-8D2A-F844C6B8DE56}"/>
    <cellStyle name="Normal 5 3 8 2 2 12" xfId="37052" xr:uid="{066BC546-EE1C-4EB1-A311-A616EEADA212}"/>
    <cellStyle name="Normal 5 3 8 2 2 12 2" xfId="37053" xr:uid="{18D3B1BE-8A6C-47C1-A984-429425CAFB5D}"/>
    <cellStyle name="Normal 5 3 8 2 2 13" xfId="37054" xr:uid="{EE208721-2DA3-4F1E-A241-4F0B950424A0}"/>
    <cellStyle name="Normal 5 3 8 2 2 14" xfId="37055" xr:uid="{7A32129C-BA6D-4827-A93D-06ADF9767D3D}"/>
    <cellStyle name="Normal 5 3 8 2 2 15" xfId="37056" xr:uid="{E82B4BE0-3D51-43D4-8EB1-B60F6EE0CB4C}"/>
    <cellStyle name="Normal 5 3 8 2 2 2" xfId="37057" xr:uid="{6CC110EF-6C78-4C7A-91C7-0FE5F2112EE8}"/>
    <cellStyle name="Normal 5 3 8 2 2 2 2" xfId="37058" xr:uid="{EEDC5482-ACE1-45C9-9644-B32EC0374088}"/>
    <cellStyle name="Normal 5 3 8 2 2 2 2 2" xfId="37059" xr:uid="{0A3AE11B-8F23-44CA-BF6C-BC96F0E2B7F8}"/>
    <cellStyle name="Normal 5 3 8 2 2 2 2 2 2" xfId="37060" xr:uid="{55F23BE4-A98B-4886-8A24-F6D5C8E431CA}"/>
    <cellStyle name="Normal 5 3 8 2 2 2 2 2 2 2" xfId="37061" xr:uid="{B68D26EA-580F-46C0-B990-DDD86587951E}"/>
    <cellStyle name="Normal 5 3 8 2 2 2 2 2 2 2 2" xfId="37062" xr:uid="{DF7AB879-BEED-4497-9163-7769AF764D1C}"/>
    <cellStyle name="Normal 5 3 8 2 2 2 2 2 2 3" xfId="37063" xr:uid="{652F3C66-9F81-4660-8F62-485C7A654599}"/>
    <cellStyle name="Normal 5 3 8 2 2 2 2 2 2 4" xfId="37064" xr:uid="{75F957DB-7D66-4F98-B311-C6FB5FC24373}"/>
    <cellStyle name="Normal 5 3 8 2 2 2 2 2 2 5" xfId="37065" xr:uid="{934C5D82-B671-42B1-98F1-4BEC58406246}"/>
    <cellStyle name="Normal 5 3 8 2 2 2 2 2 3" xfId="37066" xr:uid="{E19C898F-0930-4D6C-AB6D-26D10EDF2F25}"/>
    <cellStyle name="Normal 5 3 8 2 2 2 2 2 3 2" xfId="37067" xr:uid="{D1EE7D8E-3CAD-48B1-8088-41302D72DDE2}"/>
    <cellStyle name="Normal 5 3 8 2 2 2 2 2 4" xfId="37068" xr:uid="{4776518E-8589-41D0-A072-DEC7DBAAAFCD}"/>
    <cellStyle name="Normal 5 3 8 2 2 2 2 2 5" xfId="37069" xr:uid="{0FC51B8F-1C13-4E0F-83DE-2CCDCC0236BA}"/>
    <cellStyle name="Normal 5 3 8 2 2 2 2 3" xfId="37070" xr:uid="{666E8759-9AF1-43A6-8EA9-F35D8B0AA257}"/>
    <cellStyle name="Normal 5 3 8 2 2 2 2 4" xfId="37071" xr:uid="{438500E2-5406-4ED3-AF43-291418F7A52E}"/>
    <cellStyle name="Normal 5 3 8 2 2 2 2 5" xfId="37072" xr:uid="{D89E5A0C-F574-4495-BEB4-B58AE5986464}"/>
    <cellStyle name="Normal 5 3 8 2 2 2 2 6" xfId="37073" xr:uid="{903D2111-F798-4AFF-93D5-A6DFB29C6B21}"/>
    <cellStyle name="Normal 5 3 8 2 2 2 2 6 2" xfId="37074" xr:uid="{273D167E-F694-4278-B9EE-10B7B2BC84A7}"/>
    <cellStyle name="Normal 5 3 8 2 2 2 2 7" xfId="37075" xr:uid="{61DF8A99-9F77-4319-AD48-C9E1FEC3FE0A}"/>
    <cellStyle name="Normal 5 3 8 2 2 2 2 8" xfId="37076" xr:uid="{669ED3EC-5126-4DBE-A6EF-FC4D1CC76311}"/>
    <cellStyle name="Normal 5 3 8 2 2 2 2 9" xfId="37077" xr:uid="{8750C9B0-A197-40C5-A559-77067B5E2836}"/>
    <cellStyle name="Normal 5 3 8 2 2 2 3" xfId="37078" xr:uid="{375A7C05-635E-41A9-83FB-CFDEF9294854}"/>
    <cellStyle name="Normal 5 3 8 2 2 2 3 2" xfId="37079" xr:uid="{41E4EF3A-CED0-4FA2-8EC9-65C399776B13}"/>
    <cellStyle name="Normal 5 3 8 2 2 2 3 2 2" xfId="37080" xr:uid="{8CDE8385-BF95-4F9B-8ADF-B0F5F302F84F}"/>
    <cellStyle name="Normal 5 3 8 2 2 2 3 2 2 2" xfId="37081" xr:uid="{5CD98581-B05F-4001-8F01-9F5C1EAE112B}"/>
    <cellStyle name="Normal 5 3 8 2 2 2 3 2 3" xfId="37082" xr:uid="{CF9313FC-D924-4859-B1BC-EA4B18FC4F1B}"/>
    <cellStyle name="Normal 5 3 8 2 2 2 3 2 4" xfId="37083" xr:uid="{9A96B148-46C4-473D-8346-0A4C3B02E137}"/>
    <cellStyle name="Normal 5 3 8 2 2 2 3 2 5" xfId="37084" xr:uid="{A1FC7B08-1499-45CA-8DFB-54F187A55F9A}"/>
    <cellStyle name="Normal 5 3 8 2 2 2 3 3" xfId="37085" xr:uid="{E4314D7C-1FA4-4853-88E5-2B3D3EBABCE7}"/>
    <cellStyle name="Normal 5 3 8 2 2 2 3 3 2" xfId="37086" xr:uid="{E34EB9E5-ED09-4CB2-A98E-4FC4EA2B026D}"/>
    <cellStyle name="Normal 5 3 8 2 2 2 3 4" xfId="37087" xr:uid="{66E8FE1A-7DFC-4E0E-9AFD-83866CE613E4}"/>
    <cellStyle name="Normal 5 3 8 2 2 2 3 5" xfId="37088" xr:uid="{785F251D-0F20-45EB-A004-10C3863150EA}"/>
    <cellStyle name="Normal 5 3 8 2 2 2 4" xfId="37089" xr:uid="{E7A62810-D606-42B8-8BDF-81BF02F14F05}"/>
    <cellStyle name="Normal 5 3 8 2 2 2 5" xfId="37090" xr:uid="{646B32F1-140E-4664-A26A-2360DE41D927}"/>
    <cellStyle name="Normal 5 3 8 2 2 2 6" xfId="37091" xr:uid="{E8A2AB14-BCA2-4E3A-ACB2-6F23DB3F00EF}"/>
    <cellStyle name="Normal 5 3 8 2 2 2 6 2" xfId="37092" xr:uid="{5E37F746-FA22-4428-ADCB-D7245A23A98E}"/>
    <cellStyle name="Normal 5 3 8 2 2 2 7" xfId="37093" xr:uid="{FAA3E85B-1BE3-47E0-BB03-1158BDEF65A2}"/>
    <cellStyle name="Normal 5 3 8 2 2 2 8" xfId="37094" xr:uid="{5FAF68DD-C10D-4692-BAEF-C67E817108C0}"/>
    <cellStyle name="Normal 5 3 8 2 2 2 9" xfId="37095" xr:uid="{F55A5960-4CCD-4183-8867-8694287BD56E}"/>
    <cellStyle name="Normal 5 3 8 2 2 3" xfId="37096" xr:uid="{1745D284-8A0C-4892-81A2-3F9922952C01}"/>
    <cellStyle name="Normal 5 3 8 2 2 4" xfId="37097" xr:uid="{80C4D545-FAEE-4CD4-8C47-BEF980987593}"/>
    <cellStyle name="Normal 5 3 8 2 2 5" xfId="37098" xr:uid="{E6CD6DC5-5B33-4C85-AF02-D585F07EC008}"/>
    <cellStyle name="Normal 5 3 8 2 2 6" xfId="37099" xr:uid="{B1AC3F18-D701-4944-BFC2-D478F81C7DE5}"/>
    <cellStyle name="Normal 5 3 8 2 2 7" xfId="37100" xr:uid="{49AD6AA9-20F3-441E-BCBD-6CDC07567DB2}"/>
    <cellStyle name="Normal 5 3 8 2 2 8" xfId="37101" xr:uid="{9469DBCC-ACDA-4F1D-A44C-3831AEE16FBA}"/>
    <cellStyle name="Normal 5 3 8 2 2 8 2" xfId="37102" xr:uid="{2B242028-C7A6-4A52-B998-1C17A770E1A3}"/>
    <cellStyle name="Normal 5 3 8 2 2 8 2 2" xfId="37103" xr:uid="{43F60017-280C-4002-A43C-7D8305CE7A51}"/>
    <cellStyle name="Normal 5 3 8 2 2 8 2 2 2" xfId="37104" xr:uid="{B080C023-62F5-4388-9D9A-4D7BD96AF853}"/>
    <cellStyle name="Normal 5 3 8 2 2 8 2 3" xfId="37105" xr:uid="{39774F23-8492-439C-9967-DF5D6BB232EB}"/>
    <cellStyle name="Normal 5 3 8 2 2 8 2 4" xfId="37106" xr:uid="{3138E5BD-610B-4741-8703-7169882D2EDF}"/>
    <cellStyle name="Normal 5 3 8 2 2 8 2 5" xfId="37107" xr:uid="{1E93830F-745F-4003-B01A-94697C3CEF34}"/>
    <cellStyle name="Normal 5 3 8 2 2 8 3" xfId="37108" xr:uid="{63701BE2-3CD5-4AC2-85AF-F211BC82C43E}"/>
    <cellStyle name="Normal 5 3 8 2 2 8 3 2" xfId="37109" xr:uid="{6243B8E6-D81C-447B-875D-9D11C0BBAD5A}"/>
    <cellStyle name="Normal 5 3 8 2 2 8 4" xfId="37110" xr:uid="{44D0C844-B326-4989-AFA1-B771B3423323}"/>
    <cellStyle name="Normal 5 3 8 2 2 8 5" xfId="37111" xr:uid="{A43ACDC6-B713-4D84-97B6-0B6DCE8B761C}"/>
    <cellStyle name="Normal 5 3 8 2 2 9" xfId="37112" xr:uid="{DCF18D27-9120-469E-8D12-603A55B3F161}"/>
    <cellStyle name="Normal 5 3 8 2 3" xfId="37113" xr:uid="{6F487DD5-A848-4051-A9FF-BD6C5EDD802A}"/>
    <cellStyle name="Normal 5 3 8 2 4" xfId="37114" xr:uid="{4B14E9F0-CDB2-4D59-BD97-6A7AC3765117}"/>
    <cellStyle name="Normal 5 3 8 2 4 2" xfId="37115" xr:uid="{D11F25FB-ADDF-4898-9562-6AF0BD716D87}"/>
    <cellStyle name="Normal 5 3 8 2 4 2 2" xfId="37116" xr:uid="{A3620C85-1831-4B70-9A93-D1C81B770AB3}"/>
    <cellStyle name="Normal 5 3 8 2 4 2 2 2" xfId="37117" xr:uid="{E0CA3DEA-76C2-4CF5-B87A-C337037903DA}"/>
    <cellStyle name="Normal 5 3 8 2 4 2 2 2 2" xfId="37118" xr:uid="{CCA7452A-CDA3-4BB1-B74F-A8E18CC3BFF7}"/>
    <cellStyle name="Normal 5 3 8 2 4 2 2 2 2 2" xfId="37119" xr:uid="{C51D378B-FB13-4184-94C6-AB0EBB910CB8}"/>
    <cellStyle name="Normal 5 3 8 2 4 2 2 2 3" xfId="37120" xr:uid="{588907EC-94C5-4465-A82D-B2C607F0FA0C}"/>
    <cellStyle name="Normal 5 3 8 2 4 2 2 2 4" xfId="37121" xr:uid="{25516D6C-35D2-4355-85FE-309C9762ADD2}"/>
    <cellStyle name="Normal 5 3 8 2 4 2 2 2 5" xfId="37122" xr:uid="{D6DF55FA-EC2C-4A75-9A1B-73708216D7D2}"/>
    <cellStyle name="Normal 5 3 8 2 4 2 2 3" xfId="37123" xr:uid="{EFBE7305-50F9-4FDB-8E4D-DBF775DFFBDE}"/>
    <cellStyle name="Normal 5 3 8 2 4 2 2 3 2" xfId="37124" xr:uid="{E6626625-1A7B-4AB5-80C8-8CE89F88E5BE}"/>
    <cellStyle name="Normal 5 3 8 2 4 2 2 4" xfId="37125" xr:uid="{0DF71B74-29D0-4398-BFE0-BCA33A22292D}"/>
    <cellStyle name="Normal 5 3 8 2 4 2 2 5" xfId="37126" xr:uid="{AABF5E83-A521-458B-8E6A-C787276175F8}"/>
    <cellStyle name="Normal 5 3 8 2 4 2 3" xfId="37127" xr:uid="{B1DF1AA2-875D-4CD8-89E1-A906B1443C5F}"/>
    <cellStyle name="Normal 5 3 8 2 4 2 4" xfId="37128" xr:uid="{9D09B032-63BD-4C18-BD54-C6AF8D6BD63E}"/>
    <cellStyle name="Normal 5 3 8 2 4 2 5" xfId="37129" xr:uid="{E7C1754C-DBEF-46B1-8686-248EBB935043}"/>
    <cellStyle name="Normal 5 3 8 2 4 2 6" xfId="37130" xr:uid="{9D845070-B65A-43EF-A3CB-4F76910D8D55}"/>
    <cellStyle name="Normal 5 3 8 2 4 2 6 2" xfId="37131" xr:uid="{FE75772B-8FAA-40A1-9D37-F3EBA74CF01B}"/>
    <cellStyle name="Normal 5 3 8 2 4 2 7" xfId="37132" xr:uid="{363C90FA-0D72-459E-9AD5-6D2D5B97E766}"/>
    <cellStyle name="Normal 5 3 8 2 4 2 8" xfId="37133" xr:uid="{CD80B649-8724-40A0-8512-A009DC736732}"/>
    <cellStyle name="Normal 5 3 8 2 4 2 9" xfId="37134" xr:uid="{0A6D31AE-0361-4D1D-8E1E-826A5DC267CE}"/>
    <cellStyle name="Normal 5 3 8 2 4 3" xfId="37135" xr:uid="{8397D99E-95BC-4F36-A8BC-4391398209D9}"/>
    <cellStyle name="Normal 5 3 8 2 4 3 2" xfId="37136" xr:uid="{05AA649F-88FB-4E81-B845-EFF3BA7C757D}"/>
    <cellStyle name="Normal 5 3 8 2 4 3 2 2" xfId="37137" xr:uid="{D5017262-ECC5-4ECD-B54A-15A0195A03FB}"/>
    <cellStyle name="Normal 5 3 8 2 4 3 2 2 2" xfId="37138" xr:uid="{DD1CC13B-DD56-4382-8B94-0E7197486D55}"/>
    <cellStyle name="Normal 5 3 8 2 4 3 2 3" xfId="37139" xr:uid="{3EF28761-9DE9-4B4A-9594-DABE589D18C1}"/>
    <cellStyle name="Normal 5 3 8 2 4 3 2 4" xfId="37140" xr:uid="{1342832C-87E6-4E17-9666-6466F9AE2C1A}"/>
    <cellStyle name="Normal 5 3 8 2 4 3 2 5" xfId="37141" xr:uid="{16C7689A-38E7-465F-812F-BF7F24C72F93}"/>
    <cellStyle name="Normal 5 3 8 2 4 3 3" xfId="37142" xr:uid="{297E237A-1029-4E32-9E84-E4D30A40EF88}"/>
    <cellStyle name="Normal 5 3 8 2 4 3 3 2" xfId="37143" xr:uid="{3A249AF2-185D-4C0B-A59A-701F84AC45E1}"/>
    <cellStyle name="Normal 5 3 8 2 4 3 4" xfId="37144" xr:uid="{085813D4-C54C-4D83-A637-C50B1120D663}"/>
    <cellStyle name="Normal 5 3 8 2 4 3 5" xfId="37145" xr:uid="{204CC387-C70D-42FA-8DBA-991F27DF9C76}"/>
    <cellStyle name="Normal 5 3 8 2 4 4" xfId="37146" xr:uid="{2BFF67E9-60DF-4D73-9265-6D97964E4053}"/>
    <cellStyle name="Normal 5 3 8 2 4 5" xfId="37147" xr:uid="{DD7D0EBA-7831-4CFA-B004-62D41B99A236}"/>
    <cellStyle name="Normal 5 3 8 2 4 6" xfId="37148" xr:uid="{1CA03088-038B-47F3-9DE7-C885F0CB88DE}"/>
    <cellStyle name="Normal 5 3 8 2 4 6 2" xfId="37149" xr:uid="{A2AC008C-B8C4-40D4-BB4D-56A1ED0745A7}"/>
    <cellStyle name="Normal 5 3 8 2 4 7" xfId="37150" xr:uid="{F475C407-783F-47B9-9F7A-D72D15D8C352}"/>
    <cellStyle name="Normal 5 3 8 2 4 8" xfId="37151" xr:uid="{ED343A9D-54EB-445D-A079-6E63ED13C6AC}"/>
    <cellStyle name="Normal 5 3 8 2 4 9" xfId="37152" xr:uid="{CE5B288C-0627-442F-85C8-34107E663602}"/>
    <cellStyle name="Normal 5 3 8 2 5" xfId="37153" xr:uid="{A7AB061A-1B71-490A-A966-555EA31688C8}"/>
    <cellStyle name="Normal 5 3 8 2 5 2" xfId="37154" xr:uid="{64EEF910-E9F1-4168-A351-CD37EE9ACD33}"/>
    <cellStyle name="Normal 5 3 8 2 5 3" xfId="37155" xr:uid="{60E9DC4E-EC23-4C86-823B-E579AF934625}"/>
    <cellStyle name="Normal 5 3 8 2 6" xfId="37156" xr:uid="{0F36D418-6FCC-4547-9D72-628EB90D8ED4}"/>
    <cellStyle name="Normal 5 3 8 2 6 2" xfId="37157" xr:uid="{60041F19-AE05-4FE7-9502-2CD9DCFF4034}"/>
    <cellStyle name="Normal 5 3 8 2 6 3" xfId="37158" xr:uid="{9EE70928-76FF-4574-A8EA-3116C4896196}"/>
    <cellStyle name="Normal 5 3 8 2 7" xfId="37159" xr:uid="{76F14278-9C67-40BA-B898-0DBAEE538CE6}"/>
    <cellStyle name="Normal 5 3 8 2 7 2" xfId="37160" xr:uid="{EF5E5D3B-8AE1-4741-9877-A8B2B7348EF4}"/>
    <cellStyle name="Normal 5 3 8 2 7 3" xfId="37161" xr:uid="{BD98EEB5-2B2C-42C6-85C6-D6AB6B0754EC}"/>
    <cellStyle name="Normal 5 3 8 2 8" xfId="37162" xr:uid="{B0C9DCC3-B9BD-4451-9196-DC682C33B181}"/>
    <cellStyle name="Normal 5 3 8 2 8 2" xfId="37163" xr:uid="{73C3D0B1-C39E-446D-BB15-EFCEDEB5B9A9}"/>
    <cellStyle name="Normal 5 3 8 2 8 3" xfId="37164" xr:uid="{5980C467-1993-4E86-B265-5225F343A2DC}"/>
    <cellStyle name="Normal 5 3 8 2 9" xfId="37165" xr:uid="{86C6DB64-5DFF-4532-9F00-2884CD98D3A9}"/>
    <cellStyle name="Normal 5 3 8 2 9 2" xfId="37166" xr:uid="{C5B6F0F1-367C-4577-9DFC-4A7BAE3CF308}"/>
    <cellStyle name="Normal 5 3 8 2 9 2 2" xfId="37167" xr:uid="{030C230F-99A4-46CC-A356-85FEBB8FDF3D}"/>
    <cellStyle name="Normal 5 3 8 2 9 2 2 2" xfId="37168" xr:uid="{EDAD140F-5EED-4C2F-9AAD-53F0953FA2C6}"/>
    <cellStyle name="Normal 5 3 8 2 9 2 3" xfId="37169" xr:uid="{44BD1269-E53B-4AF4-A220-4933F1FBFF47}"/>
    <cellStyle name="Normal 5 3 8 2 9 2 4" xfId="37170" xr:uid="{4B9CC6B2-BDBA-48F8-B900-FDD4AF1A8C81}"/>
    <cellStyle name="Normal 5 3 8 2 9 2 5" xfId="37171" xr:uid="{CD7528EF-BDE4-4066-9422-72595AD6318F}"/>
    <cellStyle name="Normal 5 3 8 2 9 3" xfId="37172" xr:uid="{79218531-5B1B-4C03-8CF9-88D533A7ED0D}"/>
    <cellStyle name="Normal 5 3 8 2 9 3 2" xfId="37173" xr:uid="{EC3C8E79-9286-4BA6-B9B6-876F73B916E5}"/>
    <cellStyle name="Normal 5 3 8 2 9 4" xfId="37174" xr:uid="{AE1319A1-E15F-46C7-A8F3-885F680A2BEE}"/>
    <cellStyle name="Normal 5 3 8 2 9 5" xfId="37175" xr:uid="{33C424C7-D9A0-4EC2-B43E-1F66D476BB01}"/>
    <cellStyle name="Normal 5 3 8 3" xfId="37176" xr:uid="{7B645A2D-968B-4099-986F-3BC779BF44E7}"/>
    <cellStyle name="Normal 5 3 8 3 10" xfId="37177" xr:uid="{B0FF80EC-3DAF-47A6-A12A-11F630B9A25E}"/>
    <cellStyle name="Normal 5 3 8 3 11" xfId="37178" xr:uid="{E7383410-7330-476D-8A17-2634A87BD4B6}"/>
    <cellStyle name="Normal 5 3 8 3 12" xfId="37179" xr:uid="{C52E7F68-6657-41EC-A7DB-B0B8DAA4E76E}"/>
    <cellStyle name="Normal 5 3 8 3 12 2" xfId="37180" xr:uid="{432E6068-7E43-4550-8A83-A26634D7DF56}"/>
    <cellStyle name="Normal 5 3 8 3 13" xfId="37181" xr:uid="{61CA93C2-0A13-4FA5-AB4F-F3015763F42E}"/>
    <cellStyle name="Normal 5 3 8 3 14" xfId="37182" xr:uid="{446DC839-B213-4FA1-993F-DD6FF5F4A681}"/>
    <cellStyle name="Normal 5 3 8 3 15" xfId="37183" xr:uid="{3642DC29-1248-4304-8E55-13AC8E02E405}"/>
    <cellStyle name="Normal 5 3 8 3 2" xfId="37184" xr:uid="{169D7036-A2AD-457C-AA27-7963B5788A64}"/>
    <cellStyle name="Normal 5 3 8 3 2 2" xfId="37185" xr:uid="{B0CB597D-320F-4BC9-9D42-41576D0C6FFD}"/>
    <cellStyle name="Normal 5 3 8 3 2 2 2" xfId="37186" xr:uid="{E8E0C7E7-0D17-43E5-8F7D-BEDC7C25F05A}"/>
    <cellStyle name="Normal 5 3 8 3 2 2 2 2" xfId="37187" xr:uid="{9684EA88-8289-41C5-8070-5536F98AA479}"/>
    <cellStyle name="Normal 5 3 8 3 2 2 2 2 2" xfId="37188" xr:uid="{135A9CDC-5781-47B0-B4FB-A59E11AC38AA}"/>
    <cellStyle name="Normal 5 3 8 3 2 2 2 2 2 2" xfId="37189" xr:uid="{A53C24B9-3606-41DD-9745-BD32FB522643}"/>
    <cellStyle name="Normal 5 3 8 3 2 2 2 2 3" xfId="37190" xr:uid="{A9B585B6-6CC6-4E9B-985C-1B73541429E3}"/>
    <cellStyle name="Normal 5 3 8 3 2 2 2 2 4" xfId="37191" xr:uid="{131D9629-941F-4D2F-BC94-DF1F5D784110}"/>
    <cellStyle name="Normal 5 3 8 3 2 2 2 2 5" xfId="37192" xr:uid="{7162FCB2-256F-406A-8B64-676D04A6655E}"/>
    <cellStyle name="Normal 5 3 8 3 2 2 2 3" xfId="37193" xr:uid="{BC2A73B1-0F7F-4A0F-AAE7-AFF20CBA3E8D}"/>
    <cellStyle name="Normal 5 3 8 3 2 2 2 3 2" xfId="37194" xr:uid="{1C243FBA-F0B8-4879-92C2-5F155FAEE379}"/>
    <cellStyle name="Normal 5 3 8 3 2 2 2 4" xfId="37195" xr:uid="{7A036BF1-2857-471B-A954-8F83324DCE96}"/>
    <cellStyle name="Normal 5 3 8 3 2 2 2 5" xfId="37196" xr:uid="{0114B284-FC64-4543-AF09-F121F8FFC712}"/>
    <cellStyle name="Normal 5 3 8 3 2 2 3" xfId="37197" xr:uid="{5DF7C791-5A1C-41B9-A4B0-DA3C541CA493}"/>
    <cellStyle name="Normal 5 3 8 3 2 2 4" xfId="37198" xr:uid="{91F43C26-12AB-4178-9F8D-E77B43CE82EF}"/>
    <cellStyle name="Normal 5 3 8 3 2 2 5" xfId="37199" xr:uid="{DC87E337-AAA3-495D-A261-70D4FCF827DB}"/>
    <cellStyle name="Normal 5 3 8 3 2 2 6" xfId="37200" xr:uid="{88022386-A5E4-409A-AD84-F20D7A9C20C8}"/>
    <cellStyle name="Normal 5 3 8 3 2 2 6 2" xfId="37201" xr:uid="{C2266D38-60D6-451D-B4CC-07C20BCE32AF}"/>
    <cellStyle name="Normal 5 3 8 3 2 2 7" xfId="37202" xr:uid="{8B1FECC1-B871-4A1F-BB0C-7EBCB3614737}"/>
    <cellStyle name="Normal 5 3 8 3 2 2 8" xfId="37203" xr:uid="{8E51B9F1-16F5-4379-AFEF-66CD740D169F}"/>
    <cellStyle name="Normal 5 3 8 3 2 2 9" xfId="37204" xr:uid="{6BE9D15D-3205-4C11-B834-12E87F7A392B}"/>
    <cellStyle name="Normal 5 3 8 3 2 3" xfId="37205" xr:uid="{A50EDBA3-4EB8-4548-A04C-4678BB20E261}"/>
    <cellStyle name="Normal 5 3 8 3 2 3 2" xfId="37206" xr:uid="{4A0E4984-5A3B-408E-B45D-B7A101598075}"/>
    <cellStyle name="Normal 5 3 8 3 2 3 2 2" xfId="37207" xr:uid="{FB8ED845-CFAF-4C67-8B42-0FCF27E4E8FC}"/>
    <cellStyle name="Normal 5 3 8 3 2 3 2 2 2" xfId="37208" xr:uid="{BE9ED715-E813-4CA1-AFF2-E3041999A866}"/>
    <cellStyle name="Normal 5 3 8 3 2 3 2 3" xfId="37209" xr:uid="{082620F3-BCE1-469E-8125-03D2E35257EF}"/>
    <cellStyle name="Normal 5 3 8 3 2 3 2 4" xfId="37210" xr:uid="{BF5BE551-D954-4574-AC60-B7AAA23A0F8E}"/>
    <cellStyle name="Normal 5 3 8 3 2 3 2 5" xfId="37211" xr:uid="{696B6E97-6246-462E-B36D-E059748218BE}"/>
    <cellStyle name="Normal 5 3 8 3 2 3 3" xfId="37212" xr:uid="{4E65DEC1-B98D-4F3A-874B-1BE270A3BE3F}"/>
    <cellStyle name="Normal 5 3 8 3 2 3 3 2" xfId="37213" xr:uid="{C021D518-AF7A-4828-98C4-C52113A14039}"/>
    <cellStyle name="Normal 5 3 8 3 2 3 4" xfId="37214" xr:uid="{0DF1D163-2E11-4BE0-A9C8-29127B1CAE5F}"/>
    <cellStyle name="Normal 5 3 8 3 2 3 5" xfId="37215" xr:uid="{1C4B9D2B-8EB2-4F0D-BD41-896905EAA6E4}"/>
    <cellStyle name="Normal 5 3 8 3 2 4" xfId="37216" xr:uid="{C4F5F776-5BA7-4A2A-B256-4E0C5710D8A5}"/>
    <cellStyle name="Normal 5 3 8 3 2 5" xfId="37217" xr:uid="{28E57E03-6F2E-4D43-B5CD-F283EB7E982D}"/>
    <cellStyle name="Normal 5 3 8 3 2 6" xfId="37218" xr:uid="{B2F23771-814A-440A-B61B-6C60E81A9527}"/>
    <cellStyle name="Normal 5 3 8 3 2 6 2" xfId="37219" xr:uid="{A0209006-381D-40B7-A8E9-945EC7AE0DD9}"/>
    <cellStyle name="Normal 5 3 8 3 2 7" xfId="37220" xr:uid="{2AF26454-58B9-489E-923A-0F0E4B4D2284}"/>
    <cellStyle name="Normal 5 3 8 3 2 8" xfId="37221" xr:uid="{CCF8296E-CB48-4064-8622-C8E76041C21B}"/>
    <cellStyle name="Normal 5 3 8 3 2 9" xfId="37222" xr:uid="{525F6564-13DE-4B88-81B9-EFF5F75CF834}"/>
    <cellStyle name="Normal 5 3 8 3 3" xfId="37223" xr:uid="{BA6E8DC0-8A9D-4083-85E7-B2ACA8171F44}"/>
    <cellStyle name="Normal 5 3 8 3 3 2" xfId="37224" xr:uid="{2A0C0B4C-CA6D-4D4A-89E5-D0AAE2F36E02}"/>
    <cellStyle name="Normal 5 3 8 3 3 3" xfId="37225" xr:uid="{B3F60CDB-18F0-4B49-A893-7D647DE2CD2A}"/>
    <cellStyle name="Normal 5 3 8 3 4" xfId="37226" xr:uid="{0E6EED72-AC12-4BEE-9D02-5E4FDA992476}"/>
    <cellStyle name="Normal 5 3 8 3 4 2" xfId="37227" xr:uid="{A42FCF9B-6BA3-42CB-A6A4-706F61E56BF6}"/>
    <cellStyle name="Normal 5 3 8 3 4 3" xfId="37228" xr:uid="{93EADF77-3344-4C10-8433-B7B844675CB0}"/>
    <cellStyle name="Normal 5 3 8 3 5" xfId="37229" xr:uid="{887083D8-B7F2-4570-833D-DE7700E19868}"/>
    <cellStyle name="Normal 5 3 8 3 5 2" xfId="37230" xr:uid="{9D3ECF5D-AF71-4C49-83DE-EB08A8F17918}"/>
    <cellStyle name="Normal 5 3 8 3 5 3" xfId="37231" xr:uid="{48D49A24-AF0A-4EFB-97A1-9BED3402A257}"/>
    <cellStyle name="Normal 5 3 8 3 6" xfId="37232" xr:uid="{030DF6CA-CF6C-4EF1-8097-F23C9813627A}"/>
    <cellStyle name="Normal 5 3 8 3 6 2" xfId="37233" xr:uid="{50B6A9D6-935B-4A10-BEF2-5C8FD42EAF6E}"/>
    <cellStyle name="Normal 5 3 8 3 6 3" xfId="37234" xr:uid="{6EBD8564-3FB7-47AF-8058-C959DC83B83F}"/>
    <cellStyle name="Normal 5 3 8 3 7" xfId="37235" xr:uid="{74A6B217-601C-4BBC-A68A-7A0554F9341F}"/>
    <cellStyle name="Normal 5 3 8 3 7 2" xfId="37236" xr:uid="{15D21B2F-1CD7-428E-8925-3E12AA67301C}"/>
    <cellStyle name="Normal 5 3 8 3 7 3" xfId="37237" xr:uid="{1CFCD7E2-140E-4A50-B10D-D1806870022B}"/>
    <cellStyle name="Normal 5 3 8 3 8" xfId="37238" xr:uid="{400B9557-0B20-4A86-83DA-A2310A717A78}"/>
    <cellStyle name="Normal 5 3 8 3 8 2" xfId="37239" xr:uid="{047BC973-86DB-4A7F-8C22-114142BFA7F9}"/>
    <cellStyle name="Normal 5 3 8 3 8 2 2" xfId="37240" xr:uid="{49268C09-E16F-41E4-AAA5-A6BA38959E60}"/>
    <cellStyle name="Normal 5 3 8 3 8 2 2 2" xfId="37241" xr:uid="{C9412541-365B-452A-B62B-F8DB943279A6}"/>
    <cellStyle name="Normal 5 3 8 3 8 2 3" xfId="37242" xr:uid="{819F54B5-E456-44E9-88FF-A5A2ADCA51CB}"/>
    <cellStyle name="Normal 5 3 8 3 8 2 4" xfId="37243" xr:uid="{71EA8D27-5016-4184-916B-7A98B4BC02A7}"/>
    <cellStyle name="Normal 5 3 8 3 8 2 5" xfId="37244" xr:uid="{2CE55D5A-42ED-4757-B4E9-0CA238608B79}"/>
    <cellStyle name="Normal 5 3 8 3 8 3" xfId="37245" xr:uid="{64D9A649-D322-4717-B831-F8C1DF077169}"/>
    <cellStyle name="Normal 5 3 8 3 8 3 2" xfId="37246" xr:uid="{95985A36-7E20-448A-9CD2-88B7463BC66B}"/>
    <cellStyle name="Normal 5 3 8 3 8 4" xfId="37247" xr:uid="{092FD832-C4D8-4F02-B73A-E179279CC9A3}"/>
    <cellStyle name="Normal 5 3 8 3 8 5" xfId="37248" xr:uid="{6ED864FB-40CD-46D7-8EDC-86B738D0EC68}"/>
    <cellStyle name="Normal 5 3 8 3 9" xfId="37249" xr:uid="{28750311-20A3-45B6-8093-A44908F16857}"/>
    <cellStyle name="Normal 5 3 8 4" xfId="37250" xr:uid="{EE02D507-AD3F-4D2D-8FAD-53759ECF4DE0}"/>
    <cellStyle name="Normal 5 3 8 4 2" xfId="37251" xr:uid="{FC2CEBAC-05D7-4290-B18A-99F730467DFA}"/>
    <cellStyle name="Normal 5 3 8 4 2 2" xfId="37252" xr:uid="{2F2EA2C9-BB5D-4489-8593-CD1F018F1556}"/>
    <cellStyle name="Normal 5 3 8 4 2 2 2" xfId="37253" xr:uid="{C56D10AD-5ABB-499D-8CF3-0A7B8C851794}"/>
    <cellStyle name="Normal 5 3 8 4 2 2 2 2" xfId="37254" xr:uid="{C58F509F-1DF2-4A99-91CA-803E3BE94FAC}"/>
    <cellStyle name="Normal 5 3 8 4 2 2 2 2 2" xfId="37255" xr:uid="{F5751E45-1708-4222-97BF-1FBF2E955F90}"/>
    <cellStyle name="Normal 5 3 8 4 2 2 2 3" xfId="37256" xr:uid="{30B48D25-9054-4FE6-BA25-D7D63CA9062B}"/>
    <cellStyle name="Normal 5 3 8 4 2 2 2 4" xfId="37257" xr:uid="{AF4CB70E-25DD-4781-8025-DE1AECB4635D}"/>
    <cellStyle name="Normal 5 3 8 4 2 2 2 5" xfId="37258" xr:uid="{493AEE39-57C5-437C-AC09-9B6066ACC117}"/>
    <cellStyle name="Normal 5 3 8 4 2 2 3" xfId="37259" xr:uid="{CD5FE85E-DAD1-42C9-84AE-7443F6C030DB}"/>
    <cellStyle name="Normal 5 3 8 4 2 2 3 2" xfId="37260" xr:uid="{AA26008F-BEBF-43EA-932E-C31304D08F93}"/>
    <cellStyle name="Normal 5 3 8 4 2 2 4" xfId="37261" xr:uid="{CDBB4FF5-867C-403E-A671-4FB7BCA494D0}"/>
    <cellStyle name="Normal 5 3 8 4 2 2 5" xfId="37262" xr:uid="{0424AB37-C469-4481-835E-AE9E5FF253CC}"/>
    <cellStyle name="Normal 5 3 8 4 2 3" xfId="37263" xr:uid="{B367D17C-76D3-49A1-9CA5-162691F35664}"/>
    <cellStyle name="Normal 5 3 8 4 2 4" xfId="37264" xr:uid="{E4F88F8A-B76D-4EBD-9F85-8724569EC28E}"/>
    <cellStyle name="Normal 5 3 8 4 2 5" xfId="37265" xr:uid="{1D00357F-5F6E-46C1-86E4-2FE28529F5C3}"/>
    <cellStyle name="Normal 5 3 8 4 2 6" xfId="37266" xr:uid="{FF5773F3-345E-4733-9159-0524FF2543CB}"/>
    <cellStyle name="Normal 5 3 8 4 2 6 2" xfId="37267" xr:uid="{A360A2E6-777C-4F28-8650-2E79BD24EEE8}"/>
    <cellStyle name="Normal 5 3 8 4 2 7" xfId="37268" xr:uid="{5A38A799-F03D-4D02-B88D-289E94676B2A}"/>
    <cellStyle name="Normal 5 3 8 4 2 8" xfId="37269" xr:uid="{FCF98E29-B00D-4C39-A8C8-22E92E3AF6C5}"/>
    <cellStyle name="Normal 5 3 8 4 2 9" xfId="37270" xr:uid="{24033CDE-2E18-45A4-B3D3-E157373DF3DA}"/>
    <cellStyle name="Normal 5 3 8 4 3" xfId="37271" xr:uid="{E1D8F571-01E0-4E6F-B4E8-0F807E6FC9B0}"/>
    <cellStyle name="Normal 5 3 8 4 3 2" xfId="37272" xr:uid="{D875CAE8-536A-4CF3-8981-DD43FB88D846}"/>
    <cellStyle name="Normal 5 3 8 4 3 2 2" xfId="37273" xr:uid="{A6D4E9D4-85F6-457C-9DF2-F7D9496513A6}"/>
    <cellStyle name="Normal 5 3 8 4 3 2 2 2" xfId="37274" xr:uid="{2707B0DC-306F-418A-BE9C-F7DA6812CEC0}"/>
    <cellStyle name="Normal 5 3 8 4 3 2 3" xfId="37275" xr:uid="{8950AA4C-142F-4BFF-BF82-1619D849A27A}"/>
    <cellStyle name="Normal 5 3 8 4 3 2 4" xfId="37276" xr:uid="{97E3BD3A-7B66-4F54-B0AE-9857B6681052}"/>
    <cellStyle name="Normal 5 3 8 4 3 2 5" xfId="37277" xr:uid="{07B4C1D5-6042-4574-ABF8-9267E320A26E}"/>
    <cellStyle name="Normal 5 3 8 4 3 3" xfId="37278" xr:uid="{46E7FDDF-487B-48DC-B3E9-DB0A5D826DA7}"/>
    <cellStyle name="Normal 5 3 8 4 3 3 2" xfId="37279" xr:uid="{CE0D3764-0218-4EF0-A315-A76485CE7031}"/>
    <cellStyle name="Normal 5 3 8 4 3 4" xfId="37280" xr:uid="{E5E34E9A-C694-43E5-92C4-CB14F215493D}"/>
    <cellStyle name="Normal 5 3 8 4 3 5" xfId="37281" xr:uid="{1F454EEB-FC56-49C4-8A9C-EDDE59E9080C}"/>
    <cellStyle name="Normal 5 3 8 4 4" xfId="37282" xr:uid="{9493779F-B9BE-4BEA-AC59-A1B5200E1B56}"/>
    <cellStyle name="Normal 5 3 8 4 5" xfId="37283" xr:uid="{9885E0A6-BE5D-470D-981F-FD4BFB412616}"/>
    <cellStyle name="Normal 5 3 8 4 6" xfId="37284" xr:uid="{E102C5D1-0970-4511-A959-31E3303A9209}"/>
    <cellStyle name="Normal 5 3 8 4 6 2" xfId="37285" xr:uid="{589875A9-E05A-4F6B-BD67-7EE108EBCD95}"/>
    <cellStyle name="Normal 5 3 8 4 7" xfId="37286" xr:uid="{955A8F11-99EA-4E08-8526-1C85B9687A12}"/>
    <cellStyle name="Normal 5 3 8 4 8" xfId="37287" xr:uid="{52517FB7-F1DA-4018-86C5-441649444081}"/>
    <cellStyle name="Normal 5 3 8 4 9" xfId="37288" xr:uid="{FD8784AA-7F67-4129-ADC7-DA5B3E68B595}"/>
    <cellStyle name="Normal 5 3 8 5" xfId="37289" xr:uid="{16B3D2FF-AE40-436E-A93A-013E0CCA8C29}"/>
    <cellStyle name="Normal 5 3 8 6" xfId="37290" xr:uid="{9F76F49B-F2FC-4A14-B1E6-F542FDD90281}"/>
    <cellStyle name="Normal 5 3 8 7" xfId="37291" xr:uid="{4A78ADCE-C344-44F1-BEFE-A81B39224657}"/>
    <cellStyle name="Normal 5 3 8 8" xfId="37292" xr:uid="{0591CB1B-198D-4315-9B7A-FE80680C01E4}"/>
    <cellStyle name="Normal 5 3 8 9" xfId="37293" xr:uid="{C8A7853C-CD35-467A-90C3-660E69EB9648}"/>
    <cellStyle name="Normal 5 3 8 9 2" xfId="37294" xr:uid="{7691B25B-AD51-4B72-A8D0-4D49EC074D7D}"/>
    <cellStyle name="Normal 5 3 8 9 2 2" xfId="37295" xr:uid="{45219AFF-5EC2-4964-9716-AE93606A4C5B}"/>
    <cellStyle name="Normal 5 3 8 9 2 2 2" xfId="37296" xr:uid="{A2839091-C726-4C6E-8A95-984AB759F263}"/>
    <cellStyle name="Normal 5 3 8 9 2 3" xfId="37297" xr:uid="{6040A90E-732B-468F-8190-B0C567E638C4}"/>
    <cellStyle name="Normal 5 3 8 9 2 4" xfId="37298" xr:uid="{82F7B6F3-66C6-4D71-A55C-CF3D23D57B6D}"/>
    <cellStyle name="Normal 5 3 8 9 2 5" xfId="37299" xr:uid="{39EFA7FE-562F-4BD4-B6E6-C22A750D0C0C}"/>
    <cellStyle name="Normal 5 3 8 9 3" xfId="37300" xr:uid="{1612F20F-2D48-43CA-82C6-DED44D3FF9EC}"/>
    <cellStyle name="Normal 5 3 8 9 3 2" xfId="37301" xr:uid="{6FAF47F2-4884-41BF-9AD6-F7063DC451E9}"/>
    <cellStyle name="Normal 5 3 8 9 4" xfId="37302" xr:uid="{4C8C5D69-73A1-4753-AEA0-908A924913C0}"/>
    <cellStyle name="Normal 5 3 8 9 5" xfId="37303" xr:uid="{E8BA2169-5DF7-4D79-ACCD-92D2410737DB}"/>
    <cellStyle name="Normal 5 3 9" xfId="37304" xr:uid="{4CD1A024-6363-481F-A9EA-DF39F15355FE}"/>
    <cellStyle name="Normal 5 3 9 10" xfId="37305" xr:uid="{B02DBA14-BCE1-404A-89EC-E3193FF4A55D}"/>
    <cellStyle name="Normal 5 3 9 11" xfId="37306" xr:uid="{D2F94EBE-D8AA-41A5-94BC-EFCAD54D6351}"/>
    <cellStyle name="Normal 5 3 9 12" xfId="37307" xr:uid="{B29112B4-5811-4EEA-A15A-500956F00C87}"/>
    <cellStyle name="Normal 5 3 9 12 2" xfId="37308" xr:uid="{313D0F82-3D44-405F-AE2B-2A1E566A0144}"/>
    <cellStyle name="Normal 5 3 9 13" xfId="37309" xr:uid="{D5A512A0-BCBD-4E67-B39E-746C226E28ED}"/>
    <cellStyle name="Normal 5 3 9 14" xfId="37310" xr:uid="{425FF75F-02C3-40FB-A858-C40713953AA6}"/>
    <cellStyle name="Normal 5 3 9 15" xfId="37311" xr:uid="{736F695E-30F6-4E24-98DF-2C074C08E96C}"/>
    <cellStyle name="Normal 5 3 9 2" xfId="37312" xr:uid="{387A3886-37CB-4557-B8AE-0CFE4B14A1F7}"/>
    <cellStyle name="Normal 5 3 9 2 2" xfId="37313" xr:uid="{B742B6A1-02D3-4201-B991-EF8E0E38D3F4}"/>
    <cellStyle name="Normal 5 3 9 2 2 2" xfId="37314" xr:uid="{EA6C7C4C-CFBA-4A5E-82D4-BC5A84AA9B82}"/>
    <cellStyle name="Normal 5 3 9 2 2 2 2" xfId="37315" xr:uid="{8A8D5282-ADC8-46DD-AACD-23433C77D595}"/>
    <cellStyle name="Normal 5 3 9 2 2 2 2 2" xfId="37316" xr:uid="{909DAB3E-4E8E-4565-938C-DE9527A61C87}"/>
    <cellStyle name="Normal 5 3 9 2 2 2 2 2 2" xfId="37317" xr:uid="{1ACC1440-77F5-4ADB-BE09-5228C7CFC2A3}"/>
    <cellStyle name="Normal 5 3 9 2 2 2 2 3" xfId="37318" xr:uid="{0E74557C-C7FC-43ED-8BD2-7F9ED4F4FF3C}"/>
    <cellStyle name="Normal 5 3 9 2 2 2 2 4" xfId="37319" xr:uid="{C790660A-713D-4882-B427-819623C0C657}"/>
    <cellStyle name="Normal 5 3 9 2 2 2 2 5" xfId="37320" xr:uid="{13CB67D6-8BBC-48DE-AA94-0518A9BF3C72}"/>
    <cellStyle name="Normal 5 3 9 2 2 2 3" xfId="37321" xr:uid="{94CFD6BE-E581-449E-BD17-8D785498FC75}"/>
    <cellStyle name="Normal 5 3 9 2 2 2 3 2" xfId="37322" xr:uid="{C4C9AA9A-5E8E-4973-BD6B-2DFB2B6DD659}"/>
    <cellStyle name="Normal 5 3 9 2 2 2 4" xfId="37323" xr:uid="{5B6FA133-3ED8-42BD-8EF5-4EB94B2B8740}"/>
    <cellStyle name="Normal 5 3 9 2 2 2 5" xfId="37324" xr:uid="{2E94B812-4758-4193-A7C3-FB6B6FB39255}"/>
    <cellStyle name="Normal 5 3 9 2 2 3" xfId="37325" xr:uid="{065C0E3C-533F-43D4-9DFA-09E7C65163AE}"/>
    <cellStyle name="Normal 5 3 9 2 2 4" xfId="37326" xr:uid="{ABFFCF41-C91D-4473-BC6B-98CB28FF8665}"/>
    <cellStyle name="Normal 5 3 9 2 2 5" xfId="37327" xr:uid="{7E8DEABC-3851-4E0B-93A7-26B0E2E82A12}"/>
    <cellStyle name="Normal 5 3 9 2 2 6" xfId="37328" xr:uid="{A6B6BDED-F1F8-460C-8BA8-9B477927C985}"/>
    <cellStyle name="Normal 5 3 9 2 2 6 2" xfId="37329" xr:uid="{65C7B7DE-EE5C-4CD5-9ECB-6E13CC496CD7}"/>
    <cellStyle name="Normal 5 3 9 2 2 7" xfId="37330" xr:uid="{B69E760D-05EA-4B67-8900-8E84EFFA9FBB}"/>
    <cellStyle name="Normal 5 3 9 2 2 8" xfId="37331" xr:uid="{FA422529-6518-433F-8EDB-C94935D9A41A}"/>
    <cellStyle name="Normal 5 3 9 2 2 9" xfId="37332" xr:uid="{C721AD58-44C5-44D6-A63C-C8DEAAA503AA}"/>
    <cellStyle name="Normal 5 3 9 2 3" xfId="37333" xr:uid="{C26862CC-F05F-4143-9F55-CF0EC3E89946}"/>
    <cellStyle name="Normal 5 3 9 2 3 2" xfId="37334" xr:uid="{A4C0D88B-AFA5-447C-BEBD-2CE3BDC41018}"/>
    <cellStyle name="Normal 5 3 9 2 3 2 2" xfId="37335" xr:uid="{1B38CA6D-0B8C-41C9-8B7B-AA1CC53D1D80}"/>
    <cellStyle name="Normal 5 3 9 2 3 2 2 2" xfId="37336" xr:uid="{DAD87BF8-563C-478A-B04A-583DDE546EA3}"/>
    <cellStyle name="Normal 5 3 9 2 3 2 3" xfId="37337" xr:uid="{9E92F6D3-DA21-442B-B4EA-F2C27FEFB9E1}"/>
    <cellStyle name="Normal 5 3 9 2 3 2 4" xfId="37338" xr:uid="{3F63744B-F6A7-4EB2-AB4D-2F6225B3FB6D}"/>
    <cellStyle name="Normal 5 3 9 2 3 2 5" xfId="37339" xr:uid="{BA5712A9-D11B-489C-A974-951A03A08296}"/>
    <cellStyle name="Normal 5 3 9 2 3 3" xfId="37340" xr:uid="{0829A96B-79A9-4DA1-9595-A5F8C84669AB}"/>
    <cellStyle name="Normal 5 3 9 2 3 3 2" xfId="37341" xr:uid="{3529CBF7-39F2-4F7E-9E76-8BBFD478023B}"/>
    <cellStyle name="Normal 5 3 9 2 3 4" xfId="37342" xr:uid="{CB2072A0-142F-4F65-B937-D1A765C432C4}"/>
    <cellStyle name="Normal 5 3 9 2 3 5" xfId="37343" xr:uid="{E8CBA5CD-9879-4216-8C5D-08F52C4BC5D5}"/>
    <cellStyle name="Normal 5 3 9 2 4" xfId="37344" xr:uid="{BE5930D7-DD79-4047-9CA6-4BBB1BE84246}"/>
    <cellStyle name="Normal 5 3 9 2 5" xfId="37345" xr:uid="{EDE6D458-52A4-46AC-989F-BA18411C50DC}"/>
    <cellStyle name="Normal 5 3 9 2 6" xfId="37346" xr:uid="{9A4C2C56-5B8F-486C-8052-F7C929FCC633}"/>
    <cellStyle name="Normal 5 3 9 2 6 2" xfId="37347" xr:uid="{3E03C2E5-E0B6-4155-843E-D6D42AC00EB1}"/>
    <cellStyle name="Normal 5 3 9 2 7" xfId="37348" xr:uid="{B58B3B78-DDFA-4DC9-B303-EF7DED495E6F}"/>
    <cellStyle name="Normal 5 3 9 2 8" xfId="37349" xr:uid="{4AA6A66D-AA9C-48A7-97C7-9DD33F650BB7}"/>
    <cellStyle name="Normal 5 3 9 2 9" xfId="37350" xr:uid="{B0C6E04F-2C75-4031-B230-5B6CF9DEE296}"/>
    <cellStyle name="Normal 5 3 9 3" xfId="37351" xr:uid="{3C89E154-ACF6-4ABD-AB83-291D9D78D25A}"/>
    <cellStyle name="Normal 5 3 9 4" xfId="37352" xr:uid="{E10097EA-C60D-4530-BC6F-646182ECC4F4}"/>
    <cellStyle name="Normal 5 3 9 5" xfId="37353" xr:uid="{057BEE16-8E35-4DD2-87AC-D40AEDFC162C}"/>
    <cellStyle name="Normal 5 3 9 6" xfId="37354" xr:uid="{82F67925-7117-4B4E-A391-632C2AFA2DBF}"/>
    <cellStyle name="Normal 5 3 9 7" xfId="37355" xr:uid="{E491C58B-1968-4D59-BD9F-BFEC56B20B36}"/>
    <cellStyle name="Normal 5 3 9 8" xfId="37356" xr:uid="{1D8BF8B8-2202-43F0-BE0E-A360F632E58F}"/>
    <cellStyle name="Normal 5 3 9 8 2" xfId="37357" xr:uid="{13D8EE8E-629C-437E-9AC0-3EF28913B486}"/>
    <cellStyle name="Normal 5 3 9 8 2 2" xfId="37358" xr:uid="{F51510A4-8863-433C-A26E-D91A930F8202}"/>
    <cellStyle name="Normal 5 3 9 8 2 2 2" xfId="37359" xr:uid="{6E67BDA5-B635-4AD6-BD46-124AC72E97F6}"/>
    <cellStyle name="Normal 5 3 9 8 2 3" xfId="37360" xr:uid="{2CECC101-7F59-478B-A00E-649935C8F9D4}"/>
    <cellStyle name="Normal 5 3 9 8 2 4" xfId="37361" xr:uid="{0DDFF4A0-7C01-4355-84C0-D4485DE4F764}"/>
    <cellStyle name="Normal 5 3 9 8 2 5" xfId="37362" xr:uid="{659E0B2E-2916-419E-8446-FADABD8C2D91}"/>
    <cellStyle name="Normal 5 3 9 8 3" xfId="37363" xr:uid="{C13105FE-D65A-4E7C-ADC7-32F0E32B4302}"/>
    <cellStyle name="Normal 5 3 9 8 3 2" xfId="37364" xr:uid="{F466E52C-D05E-49D8-A763-37B855D4036C}"/>
    <cellStyle name="Normal 5 3 9 8 4" xfId="37365" xr:uid="{F3BE58D3-54E1-4DA1-94B7-759B8EBF8FA4}"/>
    <cellStyle name="Normal 5 3 9 8 5" xfId="37366" xr:uid="{224BA3CA-D605-4F96-AF55-2F01F85E48A2}"/>
    <cellStyle name="Normal 5 3 9 9" xfId="37367" xr:uid="{52BFDD71-A5B5-498B-BAAB-E370CA27F3A9}"/>
    <cellStyle name="Normal 5 30" xfId="37368" xr:uid="{2A70DD08-416B-486C-ABE6-99A40779F9F1}"/>
    <cellStyle name="Normal 5 31" xfId="37369" xr:uid="{A47E5265-3651-4260-A864-429D444A6B57}"/>
    <cellStyle name="Normal 5 32" xfId="37370" xr:uid="{7409C93E-246C-432D-B6F7-2D3033989733}"/>
    <cellStyle name="Normal 5 33" xfId="37371" xr:uid="{0B33EC73-36BE-4D65-84B7-9C094A14E5DB}"/>
    <cellStyle name="Normal 5 34" xfId="37372" xr:uid="{FF059997-AACE-4DC2-BD37-C7F547BE153D}"/>
    <cellStyle name="Normal 5 35" xfId="37373" xr:uid="{9800B83D-D9F6-4D7F-B1D6-411150BA2F65}"/>
    <cellStyle name="Normal 5 36" xfId="37374" xr:uid="{07839F7B-F6E7-4F5F-8EDF-A86426DF39E4}"/>
    <cellStyle name="Normal 5 37" xfId="37375" xr:uid="{50FFEE31-BBA0-4564-AB08-740F179A7B7C}"/>
    <cellStyle name="Normal 5 38" xfId="37376" xr:uid="{08CEB4E8-F383-4D40-836F-1B750B97E2ED}"/>
    <cellStyle name="Normal 5 39" xfId="37377" xr:uid="{F61A3FE9-EEE3-4602-AF7F-FC722C7577DD}"/>
    <cellStyle name="Normal 5 4" xfId="322" xr:uid="{EEAB0B5F-114D-423A-8DDA-7F434F96F648}"/>
    <cellStyle name="Normal 5 4 2" xfId="37378" xr:uid="{DB6E073F-2C4E-48E7-8A7B-9891AF23A53C}"/>
    <cellStyle name="Normal 5 4 2 2" xfId="37379" xr:uid="{88F57776-28C0-4D20-ACB5-5767AA3CF6AC}"/>
    <cellStyle name="Normal 5 4 2 2 2" xfId="43224" xr:uid="{20425764-A531-48D1-BC0D-36CBF35220D1}"/>
    <cellStyle name="Normal 5 4 2 3" xfId="37380" xr:uid="{B3AAC234-2930-4715-8B4D-58B162A4C42D}"/>
    <cellStyle name="Normal 5 4 2 3 2" xfId="43225" xr:uid="{B4111032-1143-49BC-A1F3-1C5B433CA42D}"/>
    <cellStyle name="Normal 5 4 2 4" xfId="43226" xr:uid="{05BE901E-EB77-47A5-9DDD-C15653F63B80}"/>
    <cellStyle name="Normal 5 4 3" xfId="37381" xr:uid="{F9AA3088-4106-4A8F-B148-A7EBB03E466D}"/>
    <cellStyle name="Normal 5 4 3 2" xfId="37382" xr:uid="{6D5B242D-7E5D-4475-95AE-FE1368FC66B8}"/>
    <cellStyle name="Normal 5 4 3 3" xfId="37383" xr:uid="{0D8F5444-EE10-4F5D-B861-9BCD9165167D}"/>
    <cellStyle name="Normal 5 4 4" xfId="37384" xr:uid="{0C9E59BD-867E-467E-8554-58212A5176F6}"/>
    <cellStyle name="Normal 5 4 4 2" xfId="43227" xr:uid="{FDFC1B2C-3B8D-4E55-807E-911CACCBE52C}"/>
    <cellStyle name="Normal 5 4 5" xfId="37385" xr:uid="{7DAA607F-E85E-4BF4-A91A-339F9F1EB04E}"/>
    <cellStyle name="Normal 5 40" xfId="37386" xr:uid="{DE444E11-0D2E-4A28-95DD-4E9C89B37A24}"/>
    <cellStyle name="Normal 5 41" xfId="37387" xr:uid="{C404703C-CB8E-4E47-AB53-1CEBAA117695}"/>
    <cellStyle name="Normal 5 42" xfId="37388" xr:uid="{8BA44A3D-BA23-42A1-A48A-692135B221EC}"/>
    <cellStyle name="Normal 5 43" xfId="37389" xr:uid="{228B9767-9BF1-4CED-8845-C1D89A8F3D0D}"/>
    <cellStyle name="Normal 5 44" xfId="37390" xr:uid="{F0F5EAD4-9980-493A-9B3C-199E769836A8}"/>
    <cellStyle name="Normal 5 45" xfId="37391" xr:uid="{808E58DE-8411-42A4-A14A-AFFA166A94CF}"/>
    <cellStyle name="Normal 5 46" xfId="37392" xr:uid="{2C3DCAF7-52EC-4BC6-934D-8CB9FDA2CB73}"/>
    <cellStyle name="Normal 5 47" xfId="37393" xr:uid="{0486B5BB-7BF7-40F6-9BBD-9FC1C5840B8C}"/>
    <cellStyle name="Normal 5 47 10" xfId="37394" xr:uid="{9F5F56A6-CFEF-4BB5-BB0D-A064667CC92F}"/>
    <cellStyle name="Normal 5 47 11" xfId="37395" xr:uid="{6DC592C9-79BE-46D1-8513-1663AC8AD17C}"/>
    <cellStyle name="Normal 5 47 12" xfId="37396" xr:uid="{3D38B41C-CA12-4922-8DCC-FB5DAC2A53E3}"/>
    <cellStyle name="Normal 5 47 13" xfId="37397" xr:uid="{B38008FC-DB9F-4876-BA56-0F9D8CED56C9}"/>
    <cellStyle name="Normal 5 47 13 2" xfId="37398" xr:uid="{AA1DAEB3-0FAF-4DF8-83BD-58B76DA38DC5}"/>
    <cellStyle name="Normal 5 47 14" xfId="37399" xr:uid="{61799B6A-8E33-40FC-90D6-0A559074A555}"/>
    <cellStyle name="Normal 5 47 15" xfId="37400" xr:uid="{D13A0E15-2A57-41B2-A076-95E602E72BFA}"/>
    <cellStyle name="Normal 5 47 16" xfId="37401" xr:uid="{74B8C006-34FA-4B30-B863-26C28F17E823}"/>
    <cellStyle name="Normal 5 47 2" xfId="37402" xr:uid="{ECBBB1BA-C77C-467E-A5B0-65886D7FA9D4}"/>
    <cellStyle name="Normal 5 47 2 10" xfId="37403" xr:uid="{01D34BC5-6F07-4378-8CA0-CA015282974A}"/>
    <cellStyle name="Normal 5 47 2 11" xfId="37404" xr:uid="{59917FE1-C102-46C6-ACE8-C1854EBF2977}"/>
    <cellStyle name="Normal 5 47 2 12" xfId="37405" xr:uid="{D5825CE4-E298-46BE-91AB-2857F3FF57DF}"/>
    <cellStyle name="Normal 5 47 2 13" xfId="37406" xr:uid="{A3E05660-4AF3-4F2D-96E7-9B3356156A30}"/>
    <cellStyle name="Normal 5 47 2 13 2" xfId="37407" xr:uid="{3AB77C7C-14A6-4E85-9006-0E82414B405B}"/>
    <cellStyle name="Normal 5 47 2 14" xfId="37408" xr:uid="{54EFDD76-B482-44C1-8746-DA44C9AA6CFC}"/>
    <cellStyle name="Normal 5 47 2 15" xfId="37409" xr:uid="{FE89B1D5-5F9F-415B-A399-9E0DBA09D8F4}"/>
    <cellStyle name="Normal 5 47 2 16" xfId="37410" xr:uid="{3FB5035D-EFC9-4391-B735-6B9FF833312B}"/>
    <cellStyle name="Normal 5 47 2 2" xfId="37411" xr:uid="{906E8362-5E9E-4C93-BDC0-6443D937D3CC}"/>
    <cellStyle name="Normal 5 47 2 2 10" xfId="37412" xr:uid="{7C06E1AE-D3ED-45D6-AABF-DD9592A54DFE}"/>
    <cellStyle name="Normal 5 47 2 2 11" xfId="37413" xr:uid="{B983090F-E91E-4BBD-B1BF-61D043AD53B4}"/>
    <cellStyle name="Normal 5 47 2 2 12" xfId="37414" xr:uid="{8A399967-449C-43CD-ABE4-64352AA2D27E}"/>
    <cellStyle name="Normal 5 47 2 2 12 2" xfId="37415" xr:uid="{04CBAD68-0629-4D41-B1BB-1933BFD64D14}"/>
    <cellStyle name="Normal 5 47 2 2 13" xfId="37416" xr:uid="{C74ABEE7-BCA3-43F7-AB7B-8E398A9076E6}"/>
    <cellStyle name="Normal 5 47 2 2 14" xfId="37417" xr:uid="{5B602911-5408-43E0-8CE4-617BF0A797B7}"/>
    <cellStyle name="Normal 5 47 2 2 15" xfId="37418" xr:uid="{ED0C4708-589D-4348-93BE-918C3EB80EAD}"/>
    <cellStyle name="Normal 5 47 2 2 2" xfId="37419" xr:uid="{19DBF1D5-0BA6-4EEE-8D67-00B0BCE5E861}"/>
    <cellStyle name="Normal 5 47 2 2 2 2" xfId="37420" xr:uid="{65511916-DC61-47DD-9B63-214845006B6F}"/>
    <cellStyle name="Normal 5 47 2 2 2 2 2" xfId="37421" xr:uid="{763B91E7-3200-49FB-91DA-A9367A1BEC92}"/>
    <cellStyle name="Normal 5 47 2 2 2 2 2 2" xfId="37422" xr:uid="{49CA2D0E-D3E2-4A34-A169-524BDBCC672D}"/>
    <cellStyle name="Normal 5 47 2 2 2 2 2 2 2" xfId="37423" xr:uid="{ED770B9A-DB1E-408F-A6A7-ED19889F5C18}"/>
    <cellStyle name="Normal 5 47 2 2 2 2 2 2 2 2" xfId="37424" xr:uid="{A189FCD4-28D2-4557-AD6B-0E3FDF43C578}"/>
    <cellStyle name="Normal 5 47 2 2 2 2 2 2 3" xfId="37425" xr:uid="{C0B5A94D-EA2D-4F4D-8AF5-2323DC42C0AB}"/>
    <cellStyle name="Normal 5 47 2 2 2 2 2 2 4" xfId="37426" xr:uid="{D3708FC5-5698-4338-AD01-7CC1E66376DF}"/>
    <cellStyle name="Normal 5 47 2 2 2 2 2 2 5" xfId="37427" xr:uid="{0DE1BF4A-CC29-4799-A302-23D3CC0BB767}"/>
    <cellStyle name="Normal 5 47 2 2 2 2 2 3" xfId="37428" xr:uid="{7DB0FD20-C49A-44E2-BE8C-F31C3ADC1D00}"/>
    <cellStyle name="Normal 5 47 2 2 2 2 2 3 2" xfId="37429" xr:uid="{79BF5381-3563-4E6A-B06D-99B5C867DC63}"/>
    <cellStyle name="Normal 5 47 2 2 2 2 2 4" xfId="37430" xr:uid="{0563939F-DE12-427B-9AE8-7AAAC70AEE27}"/>
    <cellStyle name="Normal 5 47 2 2 2 2 2 5" xfId="37431" xr:uid="{8559B526-0FBB-4346-8001-660A657C23B8}"/>
    <cellStyle name="Normal 5 47 2 2 2 2 3" xfId="37432" xr:uid="{C0B06B65-A247-44F6-86BF-5387803538D9}"/>
    <cellStyle name="Normal 5 47 2 2 2 2 4" xfId="37433" xr:uid="{CBED0A23-28B8-4588-99B3-A9A81C124FCA}"/>
    <cellStyle name="Normal 5 47 2 2 2 2 5" xfId="37434" xr:uid="{88D2E850-EC96-4A7F-BF24-9F6F15E74F9F}"/>
    <cellStyle name="Normal 5 47 2 2 2 2 6" xfId="37435" xr:uid="{C771B0D6-2B88-48B6-AF9E-0B0966DBB52B}"/>
    <cellStyle name="Normal 5 47 2 2 2 2 6 2" xfId="37436" xr:uid="{9A507E00-7BFE-47C6-907D-E6718BC5E221}"/>
    <cellStyle name="Normal 5 47 2 2 2 2 7" xfId="37437" xr:uid="{B7AA5F67-741A-44A5-8F7C-2CA233DFE876}"/>
    <cellStyle name="Normal 5 47 2 2 2 2 8" xfId="37438" xr:uid="{89A97417-4B4C-4554-8202-B73284BBA2E8}"/>
    <cellStyle name="Normal 5 47 2 2 2 2 9" xfId="37439" xr:uid="{10A62A8C-7084-414D-A650-A95EDEC0D92D}"/>
    <cellStyle name="Normal 5 47 2 2 2 3" xfId="37440" xr:uid="{F5AC3BD7-4B89-4B98-A46C-C73CD95ABB9A}"/>
    <cellStyle name="Normal 5 47 2 2 2 3 2" xfId="37441" xr:uid="{6D54A848-6657-4DD7-A9F8-F0A27D5E20A9}"/>
    <cellStyle name="Normal 5 47 2 2 2 3 2 2" xfId="37442" xr:uid="{D9018581-17FB-4C39-B94C-2B5B4AF46D15}"/>
    <cellStyle name="Normal 5 47 2 2 2 3 2 2 2" xfId="37443" xr:uid="{26060A44-92D5-46D3-959B-C2A5790DB4C0}"/>
    <cellStyle name="Normal 5 47 2 2 2 3 2 3" xfId="37444" xr:uid="{BAFC291F-5EDF-4BF0-AC84-75F842EFEEF1}"/>
    <cellStyle name="Normal 5 47 2 2 2 3 2 4" xfId="37445" xr:uid="{23CA4CC5-1099-4E45-BD3C-540DEE8F853E}"/>
    <cellStyle name="Normal 5 47 2 2 2 3 2 5" xfId="37446" xr:uid="{7124CC45-46BD-412D-870A-CFBB3B74A722}"/>
    <cellStyle name="Normal 5 47 2 2 2 3 3" xfId="37447" xr:uid="{8A2F1D60-F8D6-400A-A457-184E19B97BDF}"/>
    <cellStyle name="Normal 5 47 2 2 2 3 3 2" xfId="37448" xr:uid="{70699DAE-EE69-42FF-B1A2-A9F9AA545144}"/>
    <cellStyle name="Normal 5 47 2 2 2 3 4" xfId="37449" xr:uid="{BCB9E61D-D07D-4D2D-B7D2-858B8C2AB042}"/>
    <cellStyle name="Normal 5 47 2 2 2 3 5" xfId="37450" xr:uid="{21D489FA-7591-477E-B84E-FCBB6932F140}"/>
    <cellStyle name="Normal 5 47 2 2 2 4" xfId="37451" xr:uid="{7AEB436B-2F04-4B17-A345-0A67472E00DC}"/>
    <cellStyle name="Normal 5 47 2 2 2 5" xfId="37452" xr:uid="{A1FC3B0C-A3BD-4693-AF3C-04D882849F49}"/>
    <cellStyle name="Normal 5 47 2 2 2 6" xfId="37453" xr:uid="{5595C412-3A5E-49E4-9669-1982D4BE593E}"/>
    <cellStyle name="Normal 5 47 2 2 2 6 2" xfId="37454" xr:uid="{D039403B-1800-4D65-98EB-390DC348347E}"/>
    <cellStyle name="Normal 5 47 2 2 2 7" xfId="37455" xr:uid="{9784007C-3842-4451-86CC-A8A8BA002DF2}"/>
    <cellStyle name="Normal 5 47 2 2 2 8" xfId="37456" xr:uid="{48A32A6E-5808-498D-BD13-0C3C0DF60DA0}"/>
    <cellStyle name="Normal 5 47 2 2 2 9" xfId="37457" xr:uid="{47E91528-6CA7-446C-A7D9-C5FF0D42354C}"/>
    <cellStyle name="Normal 5 47 2 2 3" xfId="37458" xr:uid="{0CE4E449-C86C-48E1-9C2A-78DB37616E2A}"/>
    <cellStyle name="Normal 5 47 2 2 3 2" xfId="37459" xr:uid="{1398FA8D-A87C-43F9-A237-9FEFA9D26389}"/>
    <cellStyle name="Normal 5 47 2 2 3 3" xfId="37460" xr:uid="{5DB652F6-DAEA-4D26-9602-68778CC87D58}"/>
    <cellStyle name="Normal 5 47 2 2 4" xfId="37461" xr:uid="{F89B83A8-BF72-4207-AECC-5E9E25C3298B}"/>
    <cellStyle name="Normal 5 47 2 2 4 2" xfId="37462" xr:uid="{09B417E9-1E6A-4164-81C6-B0CFF1E1F459}"/>
    <cellStyle name="Normal 5 47 2 2 4 3" xfId="37463" xr:uid="{647B39EE-F685-4F5A-836A-070E6B962551}"/>
    <cellStyle name="Normal 5 47 2 2 5" xfId="37464" xr:uid="{99CBBC97-2A9F-4564-95A3-A91AD6EA1325}"/>
    <cellStyle name="Normal 5 47 2 2 5 2" xfId="37465" xr:uid="{67B5C896-DB39-4F6F-811A-CADA4FB987C0}"/>
    <cellStyle name="Normal 5 47 2 2 5 3" xfId="37466" xr:uid="{90E332BE-64B2-4FAC-BB26-428D7B0D8253}"/>
    <cellStyle name="Normal 5 47 2 2 6" xfId="37467" xr:uid="{9F6D66F3-F3FE-4AB4-BE7F-22FB05D0F71F}"/>
    <cellStyle name="Normal 5 47 2 2 6 2" xfId="37468" xr:uid="{E2C43067-BE3F-4E19-94DA-8E3D005BB64F}"/>
    <cellStyle name="Normal 5 47 2 2 6 3" xfId="37469" xr:uid="{D9B8B158-7925-4E9D-A236-83C8FB7FF36F}"/>
    <cellStyle name="Normal 5 47 2 2 7" xfId="37470" xr:uid="{5D9D8A67-01A7-40B5-B7F3-2549B83BD756}"/>
    <cellStyle name="Normal 5 47 2 2 7 2" xfId="37471" xr:uid="{2E763DED-7D1C-4BA2-92E1-78B91BAD9FB8}"/>
    <cellStyle name="Normal 5 47 2 2 7 3" xfId="37472" xr:uid="{843992A0-64DB-483C-82E7-BF1714886CC0}"/>
    <cellStyle name="Normal 5 47 2 2 8" xfId="37473" xr:uid="{00E906B0-9E68-486D-A7D9-2EEC9F280C10}"/>
    <cellStyle name="Normal 5 47 2 2 8 2" xfId="37474" xr:uid="{8F2BC453-96B4-413C-A871-860B8FCDC659}"/>
    <cellStyle name="Normal 5 47 2 2 8 2 2" xfId="37475" xr:uid="{DDECFEBC-E1E6-4BCC-A37B-14F678DDE996}"/>
    <cellStyle name="Normal 5 47 2 2 8 2 2 2" xfId="37476" xr:uid="{E9925F66-CCF6-4170-9744-E96C8420D9F5}"/>
    <cellStyle name="Normal 5 47 2 2 8 2 3" xfId="37477" xr:uid="{6D345E19-D509-4A20-8DD5-9091A5BFBCD3}"/>
    <cellStyle name="Normal 5 47 2 2 8 2 4" xfId="37478" xr:uid="{448DF300-FB31-4AB2-BFE6-00D187C0C734}"/>
    <cellStyle name="Normal 5 47 2 2 8 2 5" xfId="37479" xr:uid="{F95D3F81-8733-4C0D-B53F-5FB080548138}"/>
    <cellStyle name="Normal 5 47 2 2 8 3" xfId="37480" xr:uid="{CAF3A955-DFD5-445F-8CFE-B49BB048F53B}"/>
    <cellStyle name="Normal 5 47 2 2 8 3 2" xfId="37481" xr:uid="{268145C3-06A7-4096-9416-165A6217A3EC}"/>
    <cellStyle name="Normal 5 47 2 2 8 4" xfId="37482" xr:uid="{A5DE5F38-D3F3-453A-AC26-06C75A87AAF3}"/>
    <cellStyle name="Normal 5 47 2 2 8 5" xfId="37483" xr:uid="{EE4647D1-6C09-431D-B4ED-D2979FF51C83}"/>
    <cellStyle name="Normal 5 47 2 2 9" xfId="37484" xr:uid="{37B4B145-2CF2-46DC-970D-D9B602D7B26D}"/>
    <cellStyle name="Normal 5 47 2 3" xfId="37485" xr:uid="{06026D13-E47D-4BA3-B4D0-D7034811796A}"/>
    <cellStyle name="Normal 5 47 2 3 2" xfId="37486" xr:uid="{15B8EB28-E849-4B7E-B4F7-F30BC3644CFD}"/>
    <cellStyle name="Normal 5 47 2 3 3" xfId="37487" xr:uid="{F3C85E22-9280-43FA-8521-1D76D1CDE1E5}"/>
    <cellStyle name="Normal 5 47 2 4" xfId="37488" xr:uid="{118F8558-3A14-4383-99D7-5BB6E3410236}"/>
    <cellStyle name="Normal 5 47 2 4 2" xfId="37489" xr:uid="{DF1639A0-B2AD-47C5-8601-07100CA73F95}"/>
    <cellStyle name="Normal 5 47 2 4 2 2" xfId="37490" xr:uid="{9AE18E1D-5302-40F2-B6BC-FD28E3984652}"/>
    <cellStyle name="Normal 5 47 2 4 2 2 2" xfId="37491" xr:uid="{14FFCD3B-C71D-49C7-8529-CEE310E10B4E}"/>
    <cellStyle name="Normal 5 47 2 4 2 2 2 2" xfId="37492" xr:uid="{3374FD1E-2CE8-4443-ABE3-13E7EE08F236}"/>
    <cellStyle name="Normal 5 47 2 4 2 2 2 2 2" xfId="37493" xr:uid="{8930D642-7B4A-4D37-944D-1523F80969F8}"/>
    <cellStyle name="Normal 5 47 2 4 2 2 2 3" xfId="37494" xr:uid="{B4A6C4DE-833B-4689-A9B7-59AC5EE8DC6A}"/>
    <cellStyle name="Normal 5 47 2 4 2 2 2 4" xfId="37495" xr:uid="{0CA186A8-4464-448D-84DC-115CB55594D9}"/>
    <cellStyle name="Normal 5 47 2 4 2 2 2 5" xfId="37496" xr:uid="{7147778C-C855-488C-BB61-AA9466FC8165}"/>
    <cellStyle name="Normal 5 47 2 4 2 2 3" xfId="37497" xr:uid="{DABB432D-EAC5-48E2-BE49-767D4568B9CE}"/>
    <cellStyle name="Normal 5 47 2 4 2 2 3 2" xfId="37498" xr:uid="{5E672207-91C3-4CFB-A902-C343FA95E9F1}"/>
    <cellStyle name="Normal 5 47 2 4 2 2 4" xfId="37499" xr:uid="{79637C08-236A-453F-97FE-7BDF4FC8D82C}"/>
    <cellStyle name="Normal 5 47 2 4 2 2 5" xfId="37500" xr:uid="{D8237B03-F8D0-4044-B3C1-1E430F0FEEA1}"/>
    <cellStyle name="Normal 5 47 2 4 2 3" xfId="37501" xr:uid="{EA6BA77D-8551-4C59-9C48-AE6EC2EEBD96}"/>
    <cellStyle name="Normal 5 47 2 4 2 4" xfId="37502" xr:uid="{B12E38B2-FB44-4404-95B1-EE8C7A831B68}"/>
    <cellStyle name="Normal 5 47 2 4 2 5" xfId="37503" xr:uid="{F8A87831-A2DA-4A48-BAE2-509C734B55CF}"/>
    <cellStyle name="Normal 5 47 2 4 2 6" xfId="37504" xr:uid="{4EDCADC4-3D44-4112-A65E-9FB9286DAE8C}"/>
    <cellStyle name="Normal 5 47 2 4 2 6 2" xfId="37505" xr:uid="{1DE7BCE6-DBD8-449D-9000-1F06012B2A97}"/>
    <cellStyle name="Normal 5 47 2 4 2 7" xfId="37506" xr:uid="{8F440C81-6969-4A5A-A094-4051D1E7513F}"/>
    <cellStyle name="Normal 5 47 2 4 2 8" xfId="37507" xr:uid="{90A509CC-A5CE-4B34-9BA7-3B33B77D19C9}"/>
    <cellStyle name="Normal 5 47 2 4 2 9" xfId="37508" xr:uid="{C6385960-6877-4D0E-B0AD-15DD0CFE5CD8}"/>
    <cellStyle name="Normal 5 47 2 4 3" xfId="37509" xr:uid="{DE077820-B485-41B6-894F-DB05AD61831D}"/>
    <cellStyle name="Normal 5 47 2 4 3 2" xfId="37510" xr:uid="{A46A8668-5104-494C-9429-56990642281B}"/>
    <cellStyle name="Normal 5 47 2 4 3 2 2" xfId="37511" xr:uid="{A253730D-71D3-4470-A8ED-B01BB126D9C9}"/>
    <cellStyle name="Normal 5 47 2 4 3 2 2 2" xfId="37512" xr:uid="{288DE395-AFE4-477A-AF14-9B6649E7E968}"/>
    <cellStyle name="Normal 5 47 2 4 3 2 3" xfId="37513" xr:uid="{6C4B2340-A5F3-4585-AFD7-4839B4233E7C}"/>
    <cellStyle name="Normal 5 47 2 4 3 2 4" xfId="37514" xr:uid="{9DB7ECA0-8B63-45EC-9EDC-F60CD8228D2D}"/>
    <cellStyle name="Normal 5 47 2 4 3 2 5" xfId="37515" xr:uid="{DCCB7BF6-855C-4D25-AF05-6860024A9F79}"/>
    <cellStyle name="Normal 5 47 2 4 3 3" xfId="37516" xr:uid="{3B4A94E2-15BF-435F-8F17-E37845EA2E8A}"/>
    <cellStyle name="Normal 5 47 2 4 3 3 2" xfId="37517" xr:uid="{8541C973-73D2-4A04-B32C-181D9C920D5F}"/>
    <cellStyle name="Normal 5 47 2 4 3 4" xfId="37518" xr:uid="{15C39B5E-1D3E-49EC-89F0-EB1DC4E5950D}"/>
    <cellStyle name="Normal 5 47 2 4 3 5" xfId="37519" xr:uid="{6C070A10-1B97-46EE-83A5-0166051B152F}"/>
    <cellStyle name="Normal 5 47 2 4 4" xfId="37520" xr:uid="{1B462FB1-6904-4642-8375-D3D04F00E3F3}"/>
    <cellStyle name="Normal 5 47 2 4 5" xfId="37521" xr:uid="{23D44701-00DD-4C11-AFAC-5851697508D3}"/>
    <cellStyle name="Normal 5 47 2 4 6" xfId="37522" xr:uid="{FDBD8B74-F87C-4C3E-99C1-7B0B7D87C5CC}"/>
    <cellStyle name="Normal 5 47 2 4 6 2" xfId="37523" xr:uid="{3F1FD1DA-60CB-49C2-8DE8-D66E779F3BA7}"/>
    <cellStyle name="Normal 5 47 2 4 7" xfId="37524" xr:uid="{DE21806F-E8FB-4861-BB9D-B339C47B31EF}"/>
    <cellStyle name="Normal 5 47 2 4 8" xfId="37525" xr:uid="{224179A8-F698-4AF5-9BA4-977E2A9A1CF4}"/>
    <cellStyle name="Normal 5 47 2 4 9" xfId="37526" xr:uid="{44ED39F6-D5EA-4BD4-847F-1932A8D1514D}"/>
    <cellStyle name="Normal 5 47 2 5" xfId="37527" xr:uid="{949B9590-E698-445F-A539-265E62AE4327}"/>
    <cellStyle name="Normal 5 47 2 6" xfId="37528" xr:uid="{5ABF23EF-18ED-4805-A2C5-28E01BDA105F}"/>
    <cellStyle name="Normal 5 47 2 7" xfId="37529" xr:uid="{BFB4ECB4-3F39-46B3-A447-CF8F8C598BF1}"/>
    <cellStyle name="Normal 5 47 2 8" xfId="37530" xr:uid="{1B0AB116-9551-436A-8DFB-CD57268055EC}"/>
    <cellStyle name="Normal 5 47 2 9" xfId="37531" xr:uid="{94D61C8C-5972-4D69-A562-AC859465FD31}"/>
    <cellStyle name="Normal 5 47 2 9 2" xfId="37532" xr:uid="{1FA62DEF-5B15-4190-A48B-137165D86501}"/>
    <cellStyle name="Normal 5 47 2 9 2 2" xfId="37533" xr:uid="{F328263D-23DA-4231-B79D-8A39EE3A87F3}"/>
    <cellStyle name="Normal 5 47 2 9 2 2 2" xfId="37534" xr:uid="{C9B90D88-D41C-400B-BEAB-90ED1C8B583E}"/>
    <cellStyle name="Normal 5 47 2 9 2 3" xfId="37535" xr:uid="{8B2D43AF-5B2A-4830-B9DD-CDD0952C9E98}"/>
    <cellStyle name="Normal 5 47 2 9 2 4" xfId="37536" xr:uid="{4898EF73-2476-4440-A789-017AE66DFE48}"/>
    <cellStyle name="Normal 5 47 2 9 2 5" xfId="37537" xr:uid="{B2FD7D07-62AD-4B34-99E9-9358DA19DCAD}"/>
    <cellStyle name="Normal 5 47 2 9 3" xfId="37538" xr:uid="{CFC3F08A-87D0-4712-B473-6991915CEB55}"/>
    <cellStyle name="Normal 5 47 2 9 3 2" xfId="37539" xr:uid="{30880A19-4722-4EB0-9085-0EB2C51EECA7}"/>
    <cellStyle name="Normal 5 47 2 9 4" xfId="37540" xr:uid="{0860949A-8765-48F7-AB25-E8C4A952856D}"/>
    <cellStyle name="Normal 5 47 2 9 5" xfId="37541" xr:uid="{DD9FE49B-5206-4882-80E1-E9035CCABB22}"/>
    <cellStyle name="Normal 5 47 3" xfId="37542" xr:uid="{243CDA60-2269-4DD3-AD30-055B2DA6DC0D}"/>
    <cellStyle name="Normal 5 47 3 10" xfId="37543" xr:uid="{721C07CF-D102-4223-BAFF-9A7C8EA90102}"/>
    <cellStyle name="Normal 5 47 3 11" xfId="37544" xr:uid="{A5C612EB-8874-465F-BFF3-0BA021401C7B}"/>
    <cellStyle name="Normal 5 47 3 12" xfId="37545" xr:uid="{DC4D7386-59DA-4234-9FCB-950E3EEF7CC5}"/>
    <cellStyle name="Normal 5 47 3 12 2" xfId="37546" xr:uid="{83C1D72F-E749-4C35-84FE-89B4BF4E8A2F}"/>
    <cellStyle name="Normal 5 47 3 13" xfId="37547" xr:uid="{188606EC-497A-4650-BEA9-26AB9035189B}"/>
    <cellStyle name="Normal 5 47 3 14" xfId="37548" xr:uid="{9C316FA9-7660-4969-830E-4965F1467A3B}"/>
    <cellStyle name="Normal 5 47 3 15" xfId="37549" xr:uid="{7AE6604F-74F6-461E-AC5E-7E0719B137CB}"/>
    <cellStyle name="Normal 5 47 3 2" xfId="37550" xr:uid="{8A161EFD-8B65-448D-B49E-7FEF4EBD50F0}"/>
    <cellStyle name="Normal 5 47 3 2 2" xfId="37551" xr:uid="{C2112B03-F8E7-46EB-9F87-E98FFE3507CE}"/>
    <cellStyle name="Normal 5 47 3 2 2 2" xfId="37552" xr:uid="{E0A0CFB4-4C29-4803-86D2-E950E9999F8E}"/>
    <cellStyle name="Normal 5 47 3 2 2 2 2" xfId="37553" xr:uid="{9C5778E1-2156-45B4-8817-E901F6CA48A6}"/>
    <cellStyle name="Normal 5 47 3 2 2 2 2 2" xfId="37554" xr:uid="{12DCB033-6935-423F-B904-E4BFD3061A6B}"/>
    <cellStyle name="Normal 5 47 3 2 2 2 2 2 2" xfId="37555" xr:uid="{C95365F4-37A6-487D-A022-7A3C4A8F0CD3}"/>
    <cellStyle name="Normal 5 47 3 2 2 2 2 3" xfId="37556" xr:uid="{430BD7C5-11B0-4453-BE1A-499C2EF78A6C}"/>
    <cellStyle name="Normal 5 47 3 2 2 2 2 4" xfId="37557" xr:uid="{83B0F4B2-BCBE-4F74-A716-F414010FEA58}"/>
    <cellStyle name="Normal 5 47 3 2 2 2 2 5" xfId="37558" xr:uid="{A3D3B9A6-C18E-4410-B0DD-097C74AB6569}"/>
    <cellStyle name="Normal 5 47 3 2 2 2 3" xfId="37559" xr:uid="{D2B0C92C-338B-4238-833A-8F915F72960E}"/>
    <cellStyle name="Normal 5 47 3 2 2 2 3 2" xfId="37560" xr:uid="{5B17B548-05A0-4486-A400-D02058C009C3}"/>
    <cellStyle name="Normal 5 47 3 2 2 2 4" xfId="37561" xr:uid="{71E3F14A-1558-4D3D-B60A-1088A7409132}"/>
    <cellStyle name="Normal 5 47 3 2 2 2 5" xfId="37562" xr:uid="{D34DF0AA-99A4-4221-A268-BBD800B01E43}"/>
    <cellStyle name="Normal 5 47 3 2 2 3" xfId="37563" xr:uid="{AB05DE69-5A33-4D6F-87C7-82ED7CDBF6BA}"/>
    <cellStyle name="Normal 5 47 3 2 2 4" xfId="37564" xr:uid="{64FC2D21-A687-480A-BF61-9ED590D9D8C4}"/>
    <cellStyle name="Normal 5 47 3 2 2 5" xfId="37565" xr:uid="{B3ED9646-2008-44E4-95D4-26CF033B51DE}"/>
    <cellStyle name="Normal 5 47 3 2 2 6" xfId="37566" xr:uid="{9E1A8445-3D5E-4DC2-942F-C6D3F9D3C683}"/>
    <cellStyle name="Normal 5 47 3 2 2 6 2" xfId="37567" xr:uid="{40C26C07-D6AD-4848-9CE2-853635AFABBF}"/>
    <cellStyle name="Normal 5 47 3 2 2 7" xfId="37568" xr:uid="{E151A9A4-5FAE-4209-8C9E-28120F09DA2D}"/>
    <cellStyle name="Normal 5 47 3 2 2 8" xfId="37569" xr:uid="{47C4D213-7DCA-4C51-A3AB-9614A6EA7D99}"/>
    <cellStyle name="Normal 5 47 3 2 2 9" xfId="37570" xr:uid="{0BDDA224-C3DE-4A1E-BAAE-F237ECAD90FE}"/>
    <cellStyle name="Normal 5 47 3 2 3" xfId="37571" xr:uid="{5EBBD5E5-F9E2-4F44-8100-9569CA93543C}"/>
    <cellStyle name="Normal 5 47 3 2 3 2" xfId="37572" xr:uid="{77C3D6EF-3CB9-42E9-8962-B624990C7F8E}"/>
    <cellStyle name="Normal 5 47 3 2 3 2 2" xfId="37573" xr:uid="{8D52D7C3-8619-4798-A6FD-9B6C24E9D33F}"/>
    <cellStyle name="Normal 5 47 3 2 3 2 2 2" xfId="37574" xr:uid="{9256EAFF-309F-4185-83B3-5D70F02B6599}"/>
    <cellStyle name="Normal 5 47 3 2 3 2 3" xfId="37575" xr:uid="{BAC6133C-25C4-4B33-89E4-45BE5BA4719A}"/>
    <cellStyle name="Normal 5 47 3 2 3 2 4" xfId="37576" xr:uid="{FE4F0800-E22F-4031-8C7C-F13D0EFFEF70}"/>
    <cellStyle name="Normal 5 47 3 2 3 2 5" xfId="37577" xr:uid="{C5A3C133-0627-4907-AB87-21F8280C3A3E}"/>
    <cellStyle name="Normal 5 47 3 2 3 3" xfId="37578" xr:uid="{7680FEBB-1524-46FA-9C1E-5E877D39D34A}"/>
    <cellStyle name="Normal 5 47 3 2 3 3 2" xfId="37579" xr:uid="{7B415C85-48F0-43FE-B078-68F038F800DD}"/>
    <cellStyle name="Normal 5 47 3 2 3 4" xfId="37580" xr:uid="{0D5FB325-B973-407B-815B-50BC485E55A3}"/>
    <cellStyle name="Normal 5 47 3 2 3 5" xfId="37581" xr:uid="{2C0C0BB6-3B17-4A29-B2CD-A40655876D8D}"/>
    <cellStyle name="Normal 5 47 3 2 4" xfId="37582" xr:uid="{B55A6021-A98E-4365-9C09-2228FCD5BCAA}"/>
    <cellStyle name="Normal 5 47 3 2 5" xfId="37583" xr:uid="{33E3548B-2A01-4B12-A33C-9A17492B170E}"/>
    <cellStyle name="Normal 5 47 3 2 6" xfId="37584" xr:uid="{2A2EB60B-8C18-4570-B768-C75535830740}"/>
    <cellStyle name="Normal 5 47 3 2 6 2" xfId="37585" xr:uid="{AFF8F3C9-B09D-49EC-A7D4-F756609B8BC6}"/>
    <cellStyle name="Normal 5 47 3 2 7" xfId="37586" xr:uid="{0B2D7504-CD13-4835-B6C1-9789767B0BF4}"/>
    <cellStyle name="Normal 5 47 3 2 8" xfId="37587" xr:uid="{57EA3434-5D6C-4950-ABE5-CC6F0BD3C25E}"/>
    <cellStyle name="Normal 5 47 3 2 9" xfId="37588" xr:uid="{EC9F12B5-A09A-4911-B9D5-1A8BB135102D}"/>
    <cellStyle name="Normal 5 47 3 3" xfId="37589" xr:uid="{276DF847-2096-4901-BA8B-267FF2890DFC}"/>
    <cellStyle name="Normal 5 47 3 4" xfId="37590" xr:uid="{5ADCB636-FC54-42BE-AB43-F8FCD8EFB4F1}"/>
    <cellStyle name="Normal 5 47 3 5" xfId="37591" xr:uid="{6C944404-9926-44D3-8F67-3E60E3FA453A}"/>
    <cellStyle name="Normal 5 47 3 6" xfId="37592" xr:uid="{20C9DFF1-9730-4AF5-A44D-7B468976B214}"/>
    <cellStyle name="Normal 5 47 3 7" xfId="37593" xr:uid="{2B6CAEA9-1ABB-4654-880B-8D0C05DD85BA}"/>
    <cellStyle name="Normal 5 47 3 8" xfId="37594" xr:uid="{1088F52B-F1B4-42D7-A5F8-3788BB87F93A}"/>
    <cellStyle name="Normal 5 47 3 8 2" xfId="37595" xr:uid="{9E8460B9-98B3-421A-9B51-5A367EBBFCD1}"/>
    <cellStyle name="Normal 5 47 3 8 2 2" xfId="37596" xr:uid="{A2BBC1DC-DA59-4DB0-A5D7-E76D1D3871F3}"/>
    <cellStyle name="Normal 5 47 3 8 2 2 2" xfId="37597" xr:uid="{B200CC64-01DA-4A77-82FE-62A41EDB5370}"/>
    <cellStyle name="Normal 5 47 3 8 2 3" xfId="37598" xr:uid="{E275A6EF-F024-4FA7-A688-11605F000882}"/>
    <cellStyle name="Normal 5 47 3 8 2 4" xfId="37599" xr:uid="{90129AFE-7C0C-4018-B916-D6A2540BC949}"/>
    <cellStyle name="Normal 5 47 3 8 2 5" xfId="37600" xr:uid="{164473B4-3025-44D1-93D2-4CFE945C854B}"/>
    <cellStyle name="Normal 5 47 3 8 3" xfId="37601" xr:uid="{AA409057-80F7-4BB4-8C2F-ECBEE4A4A1E5}"/>
    <cellStyle name="Normal 5 47 3 8 3 2" xfId="37602" xr:uid="{101D9102-8971-4DAE-BC5B-F0EB84246C84}"/>
    <cellStyle name="Normal 5 47 3 8 4" xfId="37603" xr:uid="{6BD2975F-CF25-4CF3-896A-9BD96A1B3A64}"/>
    <cellStyle name="Normal 5 47 3 8 5" xfId="37604" xr:uid="{082DA79D-55A4-4DC2-8C3B-2A031406CD71}"/>
    <cellStyle name="Normal 5 47 3 9" xfId="37605" xr:uid="{EF1D675B-20B2-418B-B0A4-CE8090F0D75C}"/>
    <cellStyle name="Normal 5 47 4" xfId="37606" xr:uid="{2BE374F4-51C6-4623-A12F-26F8B5D4B37B}"/>
    <cellStyle name="Normal 5 47 4 2" xfId="37607" xr:uid="{6B6B7148-0CBC-40B7-B38F-967FB36B00B9}"/>
    <cellStyle name="Normal 5 47 4 2 2" xfId="37608" xr:uid="{5F501E19-C745-49B9-8F00-D0E44E6854C5}"/>
    <cellStyle name="Normal 5 47 4 2 2 2" xfId="37609" xr:uid="{59AB8DC9-57D0-4B49-9A64-F9077F84C678}"/>
    <cellStyle name="Normal 5 47 4 2 2 2 2" xfId="37610" xr:uid="{64BAE2EA-A1E6-4EC5-AC94-CD04F30B0686}"/>
    <cellStyle name="Normal 5 47 4 2 2 2 2 2" xfId="37611" xr:uid="{6E66A727-1C03-455A-A1A2-3BE5A174EEF8}"/>
    <cellStyle name="Normal 5 47 4 2 2 2 3" xfId="37612" xr:uid="{75E82EAB-578A-4D82-915D-84E651E1E35D}"/>
    <cellStyle name="Normal 5 47 4 2 2 2 4" xfId="37613" xr:uid="{3A576C18-61AF-4C21-A542-60C7C069E69F}"/>
    <cellStyle name="Normal 5 47 4 2 2 2 5" xfId="37614" xr:uid="{A46CAB47-3F17-4FF5-9323-D7E6C1DF8734}"/>
    <cellStyle name="Normal 5 47 4 2 2 3" xfId="37615" xr:uid="{49BD9A31-B6FA-4E3A-9EC6-A8BAF57AB299}"/>
    <cellStyle name="Normal 5 47 4 2 2 3 2" xfId="37616" xr:uid="{47F7923F-3B44-444C-9409-66C09153AE5A}"/>
    <cellStyle name="Normal 5 47 4 2 2 4" xfId="37617" xr:uid="{7192E868-7DE9-4A17-B4C7-9E12B28B40B5}"/>
    <cellStyle name="Normal 5 47 4 2 2 5" xfId="37618" xr:uid="{CF699135-5B98-4174-8415-8E3582FC94F7}"/>
    <cellStyle name="Normal 5 47 4 2 3" xfId="37619" xr:uid="{F0E7070E-B7B9-4138-B98C-E172F7321C3B}"/>
    <cellStyle name="Normal 5 47 4 2 4" xfId="37620" xr:uid="{67C8A1B4-201D-4467-ADBD-F2D029422DDA}"/>
    <cellStyle name="Normal 5 47 4 2 5" xfId="37621" xr:uid="{38731915-2A06-4E7D-ADEE-A3F97E659510}"/>
    <cellStyle name="Normal 5 47 4 2 6" xfId="37622" xr:uid="{DCD2C9D5-B553-42B3-8FE3-F5277D1553C0}"/>
    <cellStyle name="Normal 5 47 4 2 6 2" xfId="37623" xr:uid="{366B5BF6-4A2C-4D43-BECF-E4802638F95B}"/>
    <cellStyle name="Normal 5 47 4 2 7" xfId="37624" xr:uid="{F2E1C0D9-CDC3-47A8-9FE5-8DB5DA988B3F}"/>
    <cellStyle name="Normal 5 47 4 2 8" xfId="37625" xr:uid="{E59FE0AD-CCF2-4756-84C7-8CE50DE275F0}"/>
    <cellStyle name="Normal 5 47 4 2 9" xfId="37626" xr:uid="{D0A6D3E3-1000-406B-B73B-D690290075FE}"/>
    <cellStyle name="Normal 5 47 4 3" xfId="37627" xr:uid="{86F71AFC-A8BE-4367-9260-A364F915BB11}"/>
    <cellStyle name="Normal 5 47 4 3 2" xfId="37628" xr:uid="{71B34F7B-2156-43EF-8C80-67E19BD2ED2D}"/>
    <cellStyle name="Normal 5 47 4 3 2 2" xfId="37629" xr:uid="{2746C7EA-CC98-4E65-90D2-39299F8AC667}"/>
    <cellStyle name="Normal 5 47 4 3 2 2 2" xfId="37630" xr:uid="{5C2EC5AB-826B-446F-9A4A-43F771A9A663}"/>
    <cellStyle name="Normal 5 47 4 3 2 3" xfId="37631" xr:uid="{1A81A2AB-1202-4D07-9E5A-9EC106AD47DE}"/>
    <cellStyle name="Normal 5 47 4 3 2 4" xfId="37632" xr:uid="{904BDF26-76B8-4FE4-9E70-E5107B7F1143}"/>
    <cellStyle name="Normal 5 47 4 3 2 5" xfId="37633" xr:uid="{CE80EA21-0AEC-4D46-A012-991DA5768840}"/>
    <cellStyle name="Normal 5 47 4 3 3" xfId="37634" xr:uid="{E085C377-430B-4D6C-A048-097B7DD3C419}"/>
    <cellStyle name="Normal 5 47 4 3 3 2" xfId="37635" xr:uid="{BAC819B9-AEA2-4311-9A5A-00A9404A6782}"/>
    <cellStyle name="Normal 5 47 4 3 4" xfId="37636" xr:uid="{B3A1C626-A762-4589-924A-036B10F88E00}"/>
    <cellStyle name="Normal 5 47 4 3 5" xfId="37637" xr:uid="{9258C866-C9A3-43C7-9DDD-485704BEBCBA}"/>
    <cellStyle name="Normal 5 47 4 4" xfId="37638" xr:uid="{CE78BC54-DA2F-45C5-A7C7-1E276F127F79}"/>
    <cellStyle name="Normal 5 47 4 5" xfId="37639" xr:uid="{FAAFD1A1-E186-44B4-8CFE-06B0A2C6D409}"/>
    <cellStyle name="Normal 5 47 4 6" xfId="37640" xr:uid="{8C305AF8-622E-49AA-920F-D39EA94418B2}"/>
    <cellStyle name="Normal 5 47 4 6 2" xfId="37641" xr:uid="{1FAA3B4F-8575-497C-8EA2-733B502B4AEF}"/>
    <cellStyle name="Normal 5 47 4 7" xfId="37642" xr:uid="{6EE4BCEE-0D22-4493-8197-29C46324F088}"/>
    <cellStyle name="Normal 5 47 4 8" xfId="37643" xr:uid="{3DD5FA06-733B-4D5D-8883-43C5D53EDC0D}"/>
    <cellStyle name="Normal 5 47 4 9" xfId="37644" xr:uid="{48356954-DC13-48C8-980C-A4760F9EC976}"/>
    <cellStyle name="Normal 5 47 5" xfId="37645" xr:uid="{F8054D5D-8CBA-4C37-9F2A-C70B2AC0A801}"/>
    <cellStyle name="Normal 5 47 5 2" xfId="37646" xr:uid="{56C006A3-89A7-42B6-A8DA-3F5D4D362A26}"/>
    <cellStyle name="Normal 5 47 5 3" xfId="37647" xr:uid="{2AFA826B-1629-4F41-8E6A-4573EC3F9EA7}"/>
    <cellStyle name="Normal 5 47 6" xfId="37648" xr:uid="{648A045A-0ED0-4E20-A2A7-270A72864FB0}"/>
    <cellStyle name="Normal 5 47 6 2" xfId="37649" xr:uid="{FB7C62D3-8C4A-4A3C-84BF-095FC7427FE9}"/>
    <cellStyle name="Normal 5 47 6 3" xfId="37650" xr:uid="{7D7A4FDE-3D18-433E-8BD1-469AE830D6D1}"/>
    <cellStyle name="Normal 5 47 7" xfId="37651" xr:uid="{50705D1C-CDE4-4032-A8C0-5F25FA9BA946}"/>
    <cellStyle name="Normal 5 47 7 2" xfId="37652" xr:uid="{A7B9CD16-EC25-4D95-8885-CC53635B549E}"/>
    <cellStyle name="Normal 5 47 7 3" xfId="37653" xr:uid="{E763D0D2-649B-496E-A8E5-A38737F712E2}"/>
    <cellStyle name="Normal 5 47 8" xfId="37654" xr:uid="{8254AFEC-A9ED-4551-AC17-BABFB667003D}"/>
    <cellStyle name="Normal 5 47 8 2" xfId="37655" xr:uid="{653ED797-ECC8-484A-94F4-08392A24A415}"/>
    <cellStyle name="Normal 5 47 8 3" xfId="37656" xr:uid="{B1BB94C8-D801-4038-940A-0665F47CAF32}"/>
    <cellStyle name="Normal 5 47 9" xfId="37657" xr:uid="{26F35C6F-DD09-48AE-98C5-A06D96E3A714}"/>
    <cellStyle name="Normal 5 47 9 2" xfId="37658" xr:uid="{6103F77E-2F62-491A-AB8A-25246FC1ABA4}"/>
    <cellStyle name="Normal 5 47 9 2 2" xfId="37659" xr:uid="{27D89DC3-DE8A-4B86-B156-3D5EC492A6A9}"/>
    <cellStyle name="Normal 5 47 9 2 2 2" xfId="37660" xr:uid="{2A51251F-C2B8-46D4-B010-134C9F59E917}"/>
    <cellStyle name="Normal 5 47 9 2 3" xfId="37661" xr:uid="{6AF51600-60B5-4041-86F7-BA3ED11A2B53}"/>
    <cellStyle name="Normal 5 47 9 2 4" xfId="37662" xr:uid="{A91FB435-49B2-45F4-AF25-80359A50F4B2}"/>
    <cellStyle name="Normal 5 47 9 2 5" xfId="37663" xr:uid="{09AA0FE2-9C95-40AF-8AF6-6352A628AECD}"/>
    <cellStyle name="Normal 5 47 9 3" xfId="37664" xr:uid="{5B68E736-ECFD-49DD-AF76-43206006B882}"/>
    <cellStyle name="Normal 5 47 9 3 2" xfId="37665" xr:uid="{687E56E3-5CAA-45BD-8ECC-7A541E5536A0}"/>
    <cellStyle name="Normal 5 47 9 4" xfId="37666" xr:uid="{ADBE434A-0E00-4C86-918C-970E6F5C4CD5}"/>
    <cellStyle name="Normal 5 47 9 5" xfId="37667" xr:uid="{A5D3E242-58E9-4CD9-B41D-B96CB5082B51}"/>
    <cellStyle name="Normal 5 48" xfId="37668" xr:uid="{5EDBF1C1-31F7-460D-90B7-B782D5F4390A}"/>
    <cellStyle name="Normal 5 48 10" xfId="37669" xr:uid="{8DEB2CD1-1352-4070-8DB9-47DC60414CA0}"/>
    <cellStyle name="Normal 5 48 11" xfId="37670" xr:uid="{92E86C78-FF4F-4B2D-A3EB-3768BF977162}"/>
    <cellStyle name="Normal 5 48 12" xfId="37671" xr:uid="{B4C585D9-FEE3-4313-9753-11C04986E669}"/>
    <cellStyle name="Normal 5 48 12 2" xfId="37672" xr:uid="{650D4AAF-CBA5-4526-8506-272735816922}"/>
    <cellStyle name="Normal 5 48 13" xfId="37673" xr:uid="{DBB40B46-8429-4D7E-9A88-7B191EA5375E}"/>
    <cellStyle name="Normal 5 48 14" xfId="37674" xr:uid="{C8AF5F9F-B238-46EA-9294-E6A74B3B6717}"/>
    <cellStyle name="Normal 5 48 15" xfId="37675" xr:uid="{3C7E4EEB-3DD8-4073-93FA-8B879B4E1708}"/>
    <cellStyle name="Normal 5 48 2" xfId="37676" xr:uid="{1FD1E764-5879-4526-9936-BDD79F4FA632}"/>
    <cellStyle name="Normal 5 48 2 2" xfId="37677" xr:uid="{AA9F1557-761E-409A-8B1F-FDC43A64EFF4}"/>
    <cellStyle name="Normal 5 48 2 2 2" xfId="37678" xr:uid="{DDE92F77-56E0-4177-B0B3-B95B1C969AC4}"/>
    <cellStyle name="Normal 5 48 2 2 2 2" xfId="37679" xr:uid="{396274C2-3CDE-4837-9DFF-D6E48C9EF51B}"/>
    <cellStyle name="Normal 5 48 2 2 2 2 2" xfId="37680" xr:uid="{A3CB0085-6246-4809-B36C-26CA41074611}"/>
    <cellStyle name="Normal 5 48 2 2 2 2 2 2" xfId="37681" xr:uid="{FD7327A1-4DA6-489C-8BCC-5F1316AE552B}"/>
    <cellStyle name="Normal 5 48 2 2 2 2 3" xfId="37682" xr:uid="{9240235D-6D89-4416-9292-764C1F6B465A}"/>
    <cellStyle name="Normal 5 48 2 2 2 2 4" xfId="37683" xr:uid="{8182B8FC-D263-43A8-BFA0-C31B1E43ECEF}"/>
    <cellStyle name="Normal 5 48 2 2 2 2 5" xfId="37684" xr:uid="{62C4CCE3-BB2A-4881-98B5-4C12930F9DC5}"/>
    <cellStyle name="Normal 5 48 2 2 2 3" xfId="37685" xr:uid="{DAB28787-C2CD-43DE-BDF5-FC06FE97E54F}"/>
    <cellStyle name="Normal 5 48 2 2 2 3 2" xfId="37686" xr:uid="{D8D5F6AF-92C0-4F41-9D54-14082698E0D9}"/>
    <cellStyle name="Normal 5 48 2 2 2 4" xfId="37687" xr:uid="{E2F7A4A4-EE2B-42B4-A0CE-D090E99A83B3}"/>
    <cellStyle name="Normal 5 48 2 2 2 5" xfId="37688" xr:uid="{837B5951-7A34-44A5-8AC6-7EA277804625}"/>
    <cellStyle name="Normal 5 48 2 2 3" xfId="37689" xr:uid="{197E2935-1AE1-4618-AFEB-45394E1BAF94}"/>
    <cellStyle name="Normal 5 48 2 2 4" xfId="37690" xr:uid="{27A80D5E-CEF1-4346-9053-0498EEEA299F}"/>
    <cellStyle name="Normal 5 48 2 2 5" xfId="37691" xr:uid="{5C09E88E-A33B-48F6-A6E4-EE8D8920A15B}"/>
    <cellStyle name="Normal 5 48 2 2 6" xfId="37692" xr:uid="{AAC79DC6-B630-4A5A-ACAD-F968CB44E165}"/>
    <cellStyle name="Normal 5 48 2 2 6 2" xfId="37693" xr:uid="{F2F3B1AC-F1EE-423F-8927-EAA382732BAC}"/>
    <cellStyle name="Normal 5 48 2 2 7" xfId="37694" xr:uid="{FC58E4D0-D537-41BF-8085-98646CC3EF36}"/>
    <cellStyle name="Normal 5 48 2 2 8" xfId="37695" xr:uid="{08D8DAEC-884F-4CC6-B1EB-54D4C9C7B1BF}"/>
    <cellStyle name="Normal 5 48 2 2 9" xfId="37696" xr:uid="{7F177290-BF4C-4767-8D5E-C3E95975A9F3}"/>
    <cellStyle name="Normal 5 48 2 3" xfId="37697" xr:uid="{E59FE2F1-12B5-4462-9939-FE0C95099D7C}"/>
    <cellStyle name="Normal 5 48 2 3 2" xfId="37698" xr:uid="{2527B193-9FE5-4049-8259-F86E42D0DE82}"/>
    <cellStyle name="Normal 5 48 2 3 2 2" xfId="37699" xr:uid="{582B764D-9A23-416A-89E0-2865A7C8E020}"/>
    <cellStyle name="Normal 5 48 2 3 2 2 2" xfId="37700" xr:uid="{A3D65D81-1AC9-4D48-B08B-1D0DFB974B55}"/>
    <cellStyle name="Normal 5 48 2 3 2 3" xfId="37701" xr:uid="{3A6C3F4B-4216-414C-8CFC-C6D032905AF6}"/>
    <cellStyle name="Normal 5 48 2 3 2 4" xfId="37702" xr:uid="{1C74CFB0-09B1-430E-9CDC-360D81D2C17F}"/>
    <cellStyle name="Normal 5 48 2 3 2 5" xfId="37703" xr:uid="{2A9854F1-0027-4D0A-8343-AD079AF43CF0}"/>
    <cellStyle name="Normal 5 48 2 3 3" xfId="37704" xr:uid="{C50224FA-2A99-416B-A819-4F974A5354F0}"/>
    <cellStyle name="Normal 5 48 2 3 3 2" xfId="37705" xr:uid="{316F6CFB-3C52-4BF1-9506-A20B003F4D7F}"/>
    <cellStyle name="Normal 5 48 2 3 4" xfId="37706" xr:uid="{3AB5A6CE-E124-4CFE-9E3A-D00A3549F1EA}"/>
    <cellStyle name="Normal 5 48 2 3 5" xfId="37707" xr:uid="{47D5D98F-9CEB-4FB8-9AF0-E3CB7EE3F6AB}"/>
    <cellStyle name="Normal 5 48 2 4" xfId="37708" xr:uid="{FA55B831-0C8C-45E4-AAF6-A837A2D12C2D}"/>
    <cellStyle name="Normal 5 48 2 5" xfId="37709" xr:uid="{2B37F732-75D6-4B81-9E2B-45B4BD1C1B02}"/>
    <cellStyle name="Normal 5 48 2 6" xfId="37710" xr:uid="{2BAA039D-7177-4A4D-8CD1-4D72AE7CA8D2}"/>
    <cellStyle name="Normal 5 48 2 6 2" xfId="37711" xr:uid="{1078238C-558E-4003-8C3D-E25A0CCCB4DF}"/>
    <cellStyle name="Normal 5 48 2 7" xfId="37712" xr:uid="{DC5AECE1-44D5-4A07-94B1-1DF02DB4FF58}"/>
    <cellStyle name="Normal 5 48 2 8" xfId="37713" xr:uid="{BE4BD368-A447-41C6-9609-C9525FE384F1}"/>
    <cellStyle name="Normal 5 48 2 9" xfId="37714" xr:uid="{6E4E3F8F-7934-4659-9980-B6599E0C7123}"/>
    <cellStyle name="Normal 5 48 3" xfId="37715" xr:uid="{7D36FC4E-8E9A-4B27-B986-8F96A33E023B}"/>
    <cellStyle name="Normal 5 48 3 2" xfId="37716" xr:uid="{C934E846-78B2-48E9-B8FA-FA672A60477A}"/>
    <cellStyle name="Normal 5 48 3 3" xfId="37717" xr:uid="{C8AE91AE-46E7-4F22-AC48-C9437F192F84}"/>
    <cellStyle name="Normal 5 48 4" xfId="37718" xr:uid="{6E7AE7B0-311E-4D92-99CD-BC5D4951E5C2}"/>
    <cellStyle name="Normal 5 48 4 2" xfId="37719" xr:uid="{917A561F-2817-472A-8FB6-1AD48F20680F}"/>
    <cellStyle name="Normal 5 48 4 3" xfId="37720" xr:uid="{8068E9CD-C79E-4037-964E-8F68A37F9530}"/>
    <cellStyle name="Normal 5 48 5" xfId="37721" xr:uid="{7206515C-2B2C-48ED-84E5-83406FB53110}"/>
    <cellStyle name="Normal 5 48 5 2" xfId="37722" xr:uid="{F610CB30-8DAA-4405-B6A5-391B440965BF}"/>
    <cellStyle name="Normal 5 48 5 3" xfId="37723" xr:uid="{E502878B-FCA4-4030-AC24-81664C33B760}"/>
    <cellStyle name="Normal 5 48 6" xfId="37724" xr:uid="{034008D7-446C-4DF2-8A67-9FCE2DE3993C}"/>
    <cellStyle name="Normal 5 48 6 2" xfId="37725" xr:uid="{96519E25-DF95-4747-BDF2-5EE08E32E704}"/>
    <cellStyle name="Normal 5 48 6 3" xfId="37726" xr:uid="{F5EE792C-3354-4EF4-B407-8FB5385EDEFB}"/>
    <cellStyle name="Normal 5 48 7" xfId="37727" xr:uid="{6401F8F8-6820-4DEB-9A4F-335FDAB77154}"/>
    <cellStyle name="Normal 5 48 7 2" xfId="37728" xr:uid="{07F63AFA-299D-41B2-9D09-F862C434C0FA}"/>
    <cellStyle name="Normal 5 48 7 3" xfId="37729" xr:uid="{B5D9D547-9081-47DB-A96B-AB471BE22386}"/>
    <cellStyle name="Normal 5 48 8" xfId="37730" xr:uid="{4DD3F71F-741C-4DC2-BBFA-42D4F294D1A3}"/>
    <cellStyle name="Normal 5 48 8 2" xfId="37731" xr:uid="{6AAB3FD9-3DF3-4C10-919B-8352A88FBB5C}"/>
    <cellStyle name="Normal 5 48 8 2 2" xfId="37732" xr:uid="{0103104F-63AD-46A2-A4D1-5AAFD22269AF}"/>
    <cellStyle name="Normal 5 48 8 2 2 2" xfId="37733" xr:uid="{9E7A0285-BA40-4FE3-9AA6-CAE130AF7EB4}"/>
    <cellStyle name="Normal 5 48 8 2 3" xfId="37734" xr:uid="{AD61E538-849D-41BF-910B-BBDABF9C1745}"/>
    <cellStyle name="Normal 5 48 8 2 4" xfId="37735" xr:uid="{D7CF780B-DDE0-4CD2-BE0C-909CF1A0E77E}"/>
    <cellStyle name="Normal 5 48 8 2 5" xfId="37736" xr:uid="{99AF4398-C20F-4896-AFFC-3C39168D1EC8}"/>
    <cellStyle name="Normal 5 48 8 3" xfId="37737" xr:uid="{08E961DF-507C-4BEC-A932-2D5CA85980A6}"/>
    <cellStyle name="Normal 5 48 8 3 2" xfId="37738" xr:uid="{9A61DB5A-7318-4489-AB5E-44269530260B}"/>
    <cellStyle name="Normal 5 48 8 4" xfId="37739" xr:uid="{8DE490C3-DA8D-44D4-92B4-572DF5CB2181}"/>
    <cellStyle name="Normal 5 48 8 5" xfId="37740" xr:uid="{C262A98B-14C6-49A4-B2B9-8E78323C33AE}"/>
    <cellStyle name="Normal 5 48 9" xfId="37741" xr:uid="{B390721E-B29B-41A3-AA5C-89BD48628E55}"/>
    <cellStyle name="Normal 5 49" xfId="37742" xr:uid="{4C69AE31-5AEB-4965-98FE-1883A6A35AB0}"/>
    <cellStyle name="Normal 5 49 2" xfId="37743" xr:uid="{DE675EAA-4AB9-4D1E-B708-47950401BC80}"/>
    <cellStyle name="Normal 5 49 3" xfId="37744" xr:uid="{EA93FD69-4F1E-4575-813B-A3562465B4EA}"/>
    <cellStyle name="Normal 5 5" xfId="323" xr:uid="{43E811BB-9D94-421F-B938-F3E6974C37AC}"/>
    <cellStyle name="Normal 5 5 2" xfId="37746" xr:uid="{7FCD7EB0-F625-4DBD-A948-7A4ACEA632AC}"/>
    <cellStyle name="Normal 5 5 2 2" xfId="37747" xr:uid="{C66BCCFA-8FD4-4B0F-B4EA-E46C9CA760CA}"/>
    <cellStyle name="Normal 5 5 2 3" xfId="37748" xr:uid="{A0311789-9164-40A7-990E-20CBDE961FA9}"/>
    <cellStyle name="Normal 5 5 3" xfId="37749" xr:uid="{CE14C49C-AC82-4713-978B-E36D275F72D9}"/>
    <cellStyle name="Normal 5 5 3 2" xfId="37750" xr:uid="{1FDDFD96-4358-4B92-BF71-79D560215BEE}"/>
    <cellStyle name="Normal 5 5 3 3" xfId="37751" xr:uid="{D18E2758-7600-4ACB-B3D7-2A168C650D19}"/>
    <cellStyle name="Normal 5 5 4" xfId="37752" xr:uid="{7A1F5285-B1CC-495E-BD24-B652D64B2649}"/>
    <cellStyle name="Normal 5 5 5" xfId="37753" xr:uid="{274C5F27-37C9-44CA-8E2F-B89D27979FDF}"/>
    <cellStyle name="Normal 5 5 6" xfId="37745" xr:uid="{04CB5204-ACD4-48E0-87B2-7CD7E7CAAA74}"/>
    <cellStyle name="Normal 5 50" xfId="37754" xr:uid="{88CFA4CA-75E1-43FB-87C1-7806CA8F8CF9}"/>
    <cellStyle name="Normal 5 50 2" xfId="37755" xr:uid="{4D0F74B2-E6AB-4321-AD64-A1966C3B60FC}"/>
    <cellStyle name="Normal 5 50 2 2" xfId="37756" xr:uid="{E6F71138-83A9-48F7-AC41-B41AE184CFE4}"/>
    <cellStyle name="Normal 5 50 2 2 2" xfId="37757" xr:uid="{3BBCE3AC-312F-4F4F-8668-275D66EFF2BD}"/>
    <cellStyle name="Normal 5 50 2 2 2 2" xfId="37758" xr:uid="{3E262A24-252A-4A9A-B53F-D8866B7B40C0}"/>
    <cellStyle name="Normal 5 50 2 2 2 2 2" xfId="37759" xr:uid="{D5BF1421-B301-4DB6-B075-29F047C1747C}"/>
    <cellStyle name="Normal 5 50 2 2 2 3" xfId="37760" xr:uid="{28D5520B-5FBA-4F92-B74C-F071DCA83EA6}"/>
    <cellStyle name="Normal 5 50 2 2 2 4" xfId="37761" xr:uid="{FD319F20-DB65-4744-B87F-F85DD7A186F0}"/>
    <cellStyle name="Normal 5 50 2 2 2 5" xfId="37762" xr:uid="{41342834-FE24-4687-ABA7-FB920A6B4342}"/>
    <cellStyle name="Normal 5 50 2 2 3" xfId="37763" xr:uid="{3380FBC6-7D64-400B-889A-4CC3B5982B5C}"/>
    <cellStyle name="Normal 5 50 2 2 3 2" xfId="37764" xr:uid="{52ADB397-DEFF-4AA2-A469-0DBD5C939B12}"/>
    <cellStyle name="Normal 5 50 2 2 4" xfId="37765" xr:uid="{69026737-7D40-4118-B6B1-1C3892066423}"/>
    <cellStyle name="Normal 5 50 2 2 5" xfId="37766" xr:uid="{21AE674E-AC7C-406C-A148-9837529C06F7}"/>
    <cellStyle name="Normal 5 50 2 3" xfId="37767" xr:uid="{C4CD7A33-5157-4242-93A5-E4A5E9E83525}"/>
    <cellStyle name="Normal 5 50 2 4" xfId="37768" xr:uid="{5E9E0E7A-BBD6-4CF9-8C2E-9252525D07C5}"/>
    <cellStyle name="Normal 5 50 2 5" xfId="37769" xr:uid="{9FC893E4-665C-4F30-A321-A2C9A25F166D}"/>
    <cellStyle name="Normal 5 50 2 6" xfId="37770" xr:uid="{2690695E-B453-400F-9858-A3CE3B2818B7}"/>
    <cellStyle name="Normal 5 50 2 6 2" xfId="37771" xr:uid="{C3FA8BFC-E029-480E-8516-454B51BAA900}"/>
    <cellStyle name="Normal 5 50 2 7" xfId="37772" xr:uid="{1289A920-873A-43FD-853A-35A962E26B11}"/>
    <cellStyle name="Normal 5 50 2 8" xfId="37773" xr:uid="{200B8CF4-BF62-462B-8A49-07070D215ADF}"/>
    <cellStyle name="Normal 5 50 2 9" xfId="37774" xr:uid="{09ECFFE9-9C5B-43F1-9F7F-2C1BE6D4F2AB}"/>
    <cellStyle name="Normal 5 50 3" xfId="37775" xr:uid="{5E1AA65B-ECCF-4834-B48D-268C5E837F67}"/>
    <cellStyle name="Normal 5 50 3 2" xfId="37776" xr:uid="{6FCAAB2F-3DC3-4AC6-A480-6DE48D7CAB4B}"/>
    <cellStyle name="Normal 5 50 3 2 2" xfId="37777" xr:uid="{7F136362-97EF-42DA-BDE2-9FED35C7FC16}"/>
    <cellStyle name="Normal 5 50 3 2 2 2" xfId="37778" xr:uid="{0CE87792-B7CD-4695-934F-9E7828654CE8}"/>
    <cellStyle name="Normal 5 50 3 2 3" xfId="37779" xr:uid="{74AA0F92-8DCF-44A7-AA82-19719375C1B9}"/>
    <cellStyle name="Normal 5 50 3 2 4" xfId="37780" xr:uid="{C47A25EE-FEC8-49CF-ABCA-B1CA8363595A}"/>
    <cellStyle name="Normal 5 50 3 2 5" xfId="37781" xr:uid="{A7F18D27-1F51-4C79-89E8-8E05A29CCF5A}"/>
    <cellStyle name="Normal 5 50 3 3" xfId="37782" xr:uid="{7036A0EB-7FBD-4389-97BB-E6264CC7AB8D}"/>
    <cellStyle name="Normal 5 50 3 3 2" xfId="37783" xr:uid="{0B6CE911-395F-46D9-9EF4-B494084B80FD}"/>
    <cellStyle name="Normal 5 50 3 4" xfId="37784" xr:uid="{BB3110D9-3249-4370-8853-86F0E259A6FE}"/>
    <cellStyle name="Normal 5 50 3 5" xfId="37785" xr:uid="{B16559D7-2E76-4E33-BDAD-5EE50AF77627}"/>
    <cellStyle name="Normal 5 50 4" xfId="37786" xr:uid="{11A9A127-818A-4685-845F-562B0CBE3B10}"/>
    <cellStyle name="Normal 5 50 5" xfId="37787" xr:uid="{29A4A031-441D-4BB9-8FD5-CB48CAAFAB43}"/>
    <cellStyle name="Normal 5 50 6" xfId="37788" xr:uid="{66903FE9-53FB-4DE0-A1A8-25A57C85498C}"/>
    <cellStyle name="Normal 5 50 6 2" xfId="37789" xr:uid="{AA141549-C5E5-4EEE-BC23-E4209C6A6441}"/>
    <cellStyle name="Normal 5 50 7" xfId="37790" xr:uid="{5E007AA0-58DD-4AF9-831C-E5724C2C75DE}"/>
    <cellStyle name="Normal 5 50 8" xfId="37791" xr:uid="{3324B006-E197-4B97-919D-527D1A1E2766}"/>
    <cellStyle name="Normal 5 50 9" xfId="37792" xr:uid="{08EA7600-6CF3-4E17-9D14-2073392DBE22}"/>
    <cellStyle name="Normal 5 51" xfId="37793" xr:uid="{66BA8858-A76A-4B65-A38F-7759732CE8E8}"/>
    <cellStyle name="Normal 5 52" xfId="37794" xr:uid="{3E74D7A1-1A4F-48AD-BB72-D31440FBA69F}"/>
    <cellStyle name="Normal 5 53" xfId="37795" xr:uid="{E1AC9200-5B25-45FF-9197-D188AA3602FA}"/>
    <cellStyle name="Normal 5 54" xfId="37796" xr:uid="{7052F230-0A98-4D41-81B8-DB8BBFCD2A5C}"/>
    <cellStyle name="Normal 5 55" xfId="37797" xr:uid="{F6332CFE-98A1-49D2-992A-0536266D6E7C}"/>
    <cellStyle name="Normal 5 55 2" xfId="37798" xr:uid="{67965EC6-AD99-4171-B028-AE998126236E}"/>
    <cellStyle name="Normal 5 55 2 2" xfId="37799" xr:uid="{8514986A-4F2F-44BB-8C27-83441DB552EE}"/>
    <cellStyle name="Normal 5 55 2 2 2" xfId="37800" xr:uid="{27D15E9A-62F0-450A-A2FA-C3DA31E2031D}"/>
    <cellStyle name="Normal 5 55 2 3" xfId="37801" xr:uid="{744F9D3D-B76D-4B70-A664-1C714F018739}"/>
    <cellStyle name="Normal 5 55 2 4" xfId="37802" xr:uid="{7A79CAE8-0B5B-42E2-8C3F-532FA24BB299}"/>
    <cellStyle name="Normal 5 55 2 5" xfId="37803" xr:uid="{2BD07559-1DF2-40CC-9809-3677AA191EB1}"/>
    <cellStyle name="Normal 5 55 3" xfId="37804" xr:uid="{B2ACDE8F-CEC1-4151-8182-8C34A29D0418}"/>
    <cellStyle name="Normal 5 55 3 2" xfId="37805" xr:uid="{B7772D94-9E16-48E6-A46F-831D5C4873DB}"/>
    <cellStyle name="Normal 5 55 4" xfId="37806" xr:uid="{3C3523CF-B115-458E-A233-0CDE83CE9ED1}"/>
    <cellStyle name="Normal 5 55 5" xfId="37807" xr:uid="{517BF1CA-B468-49CB-9402-03B12C0A3A9A}"/>
    <cellStyle name="Normal 5 56" xfId="37808" xr:uid="{2C9D3246-598E-413B-8A51-BF6273EC40C2}"/>
    <cellStyle name="Normal 5 57" xfId="37809" xr:uid="{680CF8C4-4C69-4ACD-869A-31AA7321B3E7}"/>
    <cellStyle name="Normal 5 58" xfId="37810" xr:uid="{3D72AFE4-9F54-4B25-BE24-62F1AE2934C5}"/>
    <cellStyle name="Normal 5 59" xfId="37811" xr:uid="{FC5B96B7-E23D-485C-A33E-56F289948C2E}"/>
    <cellStyle name="Normal 5 6" xfId="37812" xr:uid="{B8742B35-2BE8-4FE6-A9C1-A2B2F72444AA}"/>
    <cellStyle name="Normal 5 6 2" xfId="37813" xr:uid="{D586DED4-650C-4187-8C45-360588E4B753}"/>
    <cellStyle name="Normal 5 6 2 2" xfId="37814" xr:uid="{647F3B31-6125-4C69-8339-A87DB1912AAA}"/>
    <cellStyle name="Normal 5 6 2 3" xfId="37815" xr:uid="{B06592DF-5213-46E0-B195-9EBAA8E0C571}"/>
    <cellStyle name="Normal 5 6 3" xfId="37816" xr:uid="{06D65C9B-47D8-4443-8726-F5BCEC2D51C5}"/>
    <cellStyle name="Normal 5 6 3 2" xfId="37817" xr:uid="{35EC948F-47BF-4DFC-8C1B-846361EF46D1}"/>
    <cellStyle name="Normal 5 6 3 3" xfId="37818" xr:uid="{181C46E4-BED9-4AC2-A4E0-8DCEA56B3AA4}"/>
    <cellStyle name="Normal 5 6 4" xfId="37819" xr:uid="{65CB1950-BE11-42D3-A628-3BE6A7AF005C}"/>
    <cellStyle name="Normal 5 6 5" xfId="37820" xr:uid="{4956F2FE-8F23-4977-BAE1-1E1D971B5CA4}"/>
    <cellStyle name="Normal 5 60" xfId="37821" xr:uid="{A23EB196-B94D-4B65-B1B0-044BA6EAC245}"/>
    <cellStyle name="Normal 5 61" xfId="37822" xr:uid="{3515850C-D205-4848-9507-7150A5CEA1E9}"/>
    <cellStyle name="Normal 5 62" xfId="37823" xr:uid="{5CCEF784-A6B3-43B5-BF1D-3AF0EA4652E4}"/>
    <cellStyle name="Normal 5 63" xfId="37824" xr:uid="{0E4481FD-3352-403E-B239-13D589EDA86D}"/>
    <cellStyle name="Normal 5 64" xfId="37825" xr:uid="{847F9C4B-2DD7-4EEA-A5EE-F0D3853B6146}"/>
    <cellStyle name="Normal 5 65" xfId="37826" xr:uid="{5A2C71AA-BF58-4D2D-A97F-FF07466DE62C}"/>
    <cellStyle name="Normal 5 66" xfId="37827" xr:uid="{A7EDFF43-C0D0-4873-B245-B8D5870F70A6}"/>
    <cellStyle name="Normal 5 67" xfId="37828" xr:uid="{A7ADC268-8E5B-4703-832C-E1AF8111AABC}"/>
    <cellStyle name="Normal 5 68" xfId="37829" xr:uid="{B639E017-82A6-4F48-8F51-1923F0E44778}"/>
    <cellStyle name="Normal 5 69" xfId="37830" xr:uid="{79A9CE60-F676-4E53-85DF-3C8565BE61E4}"/>
    <cellStyle name="Normal 5 7" xfId="37831" xr:uid="{3CC57AFC-2A8C-450A-AD2A-3E5D149C0E40}"/>
    <cellStyle name="Normal 5 7 2" xfId="37832" xr:uid="{8C4952BF-456F-45A0-BC08-20BDE003F9F9}"/>
    <cellStyle name="Normal 5 7 2 2" xfId="37833" xr:uid="{370623A0-C396-4CDA-B49A-109E6482C7CB}"/>
    <cellStyle name="Normal 5 7 2 3" xfId="37834" xr:uid="{D2473785-A5DE-46FC-98E9-61EF5E8445DD}"/>
    <cellStyle name="Normal 5 7 3" xfId="37835" xr:uid="{5DF45FF9-DB76-476D-BB95-1938A4BEF481}"/>
    <cellStyle name="Normal 5 7 3 2" xfId="37836" xr:uid="{8C7AF249-6092-4A6C-B03A-E6D16618107F}"/>
    <cellStyle name="Normal 5 7 3 3" xfId="37837" xr:uid="{1B713C37-E3B7-4DE9-B733-A3401C8B6CCC}"/>
    <cellStyle name="Normal 5 7 4" xfId="37838" xr:uid="{82187FA6-9091-4016-987A-91EBDED5ED33}"/>
    <cellStyle name="Normal 5 7 5" xfId="37839" xr:uid="{050E440D-DCC6-42E4-AA03-7EB48E4827A2}"/>
    <cellStyle name="Normal 5 70" xfId="37840" xr:uid="{68A58A98-4DA8-4E1D-B646-66FE96D8E5F1}"/>
    <cellStyle name="Normal 5 71" xfId="37841" xr:uid="{4E57FACB-E3A4-4B5E-B7D1-4218AFA75A53}"/>
    <cellStyle name="Normal 5 72" xfId="37842" xr:uid="{37749B72-269C-4427-AFA1-C883A600E1F9}"/>
    <cellStyle name="Normal 5 73" xfId="37843" xr:uid="{D610F56C-07B9-4A86-AF1C-FB80F781FC1D}"/>
    <cellStyle name="Normal 5 74" xfId="37844" xr:uid="{8391E641-8B7B-4A24-9C26-76279AA8B283}"/>
    <cellStyle name="Normal 5 75" xfId="37845" xr:uid="{3CCF583B-5E7D-4F65-AE1E-6AC4D5F2245E}"/>
    <cellStyle name="Normal 5 76" xfId="37846" xr:uid="{E9E9FF0F-9BA1-4AB9-B9CA-4FFD979313BB}"/>
    <cellStyle name="Normal 5 77" xfId="37847" xr:uid="{9FF866D2-4E62-4920-A03C-A52EEE431DD1}"/>
    <cellStyle name="Normal 5 78" xfId="37848" xr:uid="{CB069D62-CA29-44B5-8D97-D7D92BAFF138}"/>
    <cellStyle name="Normal 5 79" xfId="37849" xr:uid="{A5B499D6-7A02-430E-849B-D7BDFD5D76AD}"/>
    <cellStyle name="Normal 5 8" xfId="37850" xr:uid="{95604C0E-C667-4A8B-BAC8-23E3CC4A613A}"/>
    <cellStyle name="Normal 5 8 2" xfId="37851" xr:uid="{BC73B704-47AA-44D3-9AB9-BC5B2F156EAE}"/>
    <cellStyle name="Normal 5 8 2 2" xfId="37852" xr:uid="{304F5510-95B9-46F4-B725-BD6DA668B101}"/>
    <cellStyle name="Normal 5 8 2 3" xfId="37853" xr:uid="{4F10639F-3A96-4BC0-95A5-947CEF2F2DB2}"/>
    <cellStyle name="Normal 5 8 3" xfId="37854" xr:uid="{B995FE3E-4A1A-4B27-87B7-951B573884C8}"/>
    <cellStyle name="Normal 5 8 3 2" xfId="37855" xr:uid="{82A51E1A-5C98-4842-B6AE-0B031B695D97}"/>
    <cellStyle name="Normal 5 8 3 3" xfId="37856" xr:uid="{258E546A-B497-44ED-950E-2C59A054FE51}"/>
    <cellStyle name="Normal 5 8 4" xfId="37857" xr:uid="{D48113AC-44E6-4737-972B-FD4289271582}"/>
    <cellStyle name="Normal 5 8 5" xfId="37858" xr:uid="{866A2386-9BCA-4CBD-903A-8C390D768C4F}"/>
    <cellStyle name="Normal 5 80" xfId="37859" xr:uid="{923C418E-2747-406C-A11E-47B7A116F060}"/>
    <cellStyle name="Normal 5 81" xfId="37860" xr:uid="{6A40EDF8-E757-451C-9FB1-A7A14A0AF168}"/>
    <cellStyle name="Normal 5 82" xfId="37861" xr:uid="{F97E66B5-FB1B-46EB-A38F-DC98B2CC6D84}"/>
    <cellStyle name="Normal 5 83" xfId="37862" xr:uid="{4457612D-03A2-43A9-9B2E-8D5AD95A1E21}"/>
    <cellStyle name="Normal 5 84" xfId="37863" xr:uid="{D25479DE-C8A0-4A0F-930D-3067AA264CCC}"/>
    <cellStyle name="Normal 5 85" xfId="37864" xr:uid="{6F3AD798-9BFC-46AE-8442-C7EB3C56441A}"/>
    <cellStyle name="Normal 5 86" xfId="37865" xr:uid="{4250EBC4-BF7B-4B46-8CF8-4837458374A0}"/>
    <cellStyle name="Normal 5 87" xfId="37866" xr:uid="{67DB7A67-6075-4C77-BD02-AA1A6CA21A98}"/>
    <cellStyle name="Normal 5 88" xfId="37867" xr:uid="{CC1C67C3-E790-4F44-B74C-3424CF7E8BC2}"/>
    <cellStyle name="Normal 5 89" xfId="37868" xr:uid="{8408CB5A-027D-4B7F-A02A-F6E70316CDE7}"/>
    <cellStyle name="Normal 5 9" xfId="37869" xr:uid="{A7BEB564-29F3-4C79-86AC-2250324FBDB9}"/>
    <cellStyle name="Normal 5 9 2" xfId="37870" xr:uid="{7C224CAC-6FF6-4A8E-B416-6F97CF174059}"/>
    <cellStyle name="Normal 5 9 2 2" xfId="37871" xr:uid="{0A21FBCD-27B1-405A-AF8D-AC87871D5322}"/>
    <cellStyle name="Normal 5 9 2 3" xfId="37872" xr:uid="{7AA651A9-E420-4547-ADF0-9E207E3748DE}"/>
    <cellStyle name="Normal 5 9 3" xfId="37873" xr:uid="{D2946FD6-EF89-4A42-B6EF-B05C1E4741C1}"/>
    <cellStyle name="Normal 5 9 3 2" xfId="37874" xr:uid="{03ABCEBB-D041-4FA0-B14A-AE8947128A34}"/>
    <cellStyle name="Normal 5 9 3 3" xfId="37875" xr:uid="{05920591-E6AA-4632-9310-9AE411091AB5}"/>
    <cellStyle name="Normal 5 9 4" xfId="37876" xr:uid="{99F0C024-C0A1-42D3-BF47-34A7026ED08E}"/>
    <cellStyle name="Normal 5 9 5" xfId="37877" xr:uid="{880C745D-251C-4D92-A7FD-33D6E0273E07}"/>
    <cellStyle name="Normal 5 90" xfId="37878" xr:uid="{0D4D4BC4-B4D4-4759-A323-3C6BFE3A09DF}"/>
    <cellStyle name="Normal 5 91" xfId="37879" xr:uid="{CB5A0BE6-CD1A-4A4B-9B12-E056D48A5916}"/>
    <cellStyle name="Normal 5 92" xfId="37880" xr:uid="{8A904844-385F-414D-96E6-A464025AA81A}"/>
    <cellStyle name="Normal 5 93" xfId="37881" xr:uid="{F7F8B200-B14F-494F-AFA8-83BCA70E9E25}"/>
    <cellStyle name="Normal 5 94" xfId="37882" xr:uid="{06ACE061-F213-4FBB-B221-22B08984E441}"/>
    <cellStyle name="Normal 5 95" xfId="37883" xr:uid="{1AAE375C-33D5-44E7-A0DB-EC4633C10E9D}"/>
    <cellStyle name="Normal 5 96" xfId="37884" xr:uid="{01CCD589-92F3-4713-BAE5-0FEA95CC39E0}"/>
    <cellStyle name="Normal 5 96 2" xfId="37885" xr:uid="{698CC6F1-ED9F-44D2-B7BA-1C41133D7A7F}"/>
    <cellStyle name="Normal 5 97" xfId="37886" xr:uid="{5F4CF02B-7C91-4010-AAD7-B5B3B37F1A49}"/>
    <cellStyle name="Normal 5 98" xfId="37887" xr:uid="{11BC15E1-C01C-4F2D-8D95-452485289608}"/>
    <cellStyle name="Normal 5 99" xfId="37888" xr:uid="{FFB8B854-06F7-404A-B1D7-02E78D7DDBBB}"/>
    <cellStyle name="Normal 5_Rate Impact (tbd)" xfId="37889" xr:uid="{CF68BA2E-1EC9-4123-BD95-D3DDE4D21DD8}"/>
    <cellStyle name="Normal 50" xfId="37890" xr:uid="{CE9D0772-14A9-4150-BE2A-AF38AAD1C4F5}"/>
    <cellStyle name="Normal 51" xfId="37891" xr:uid="{5F1C108E-8D48-402D-AD92-7025BC781CB9}"/>
    <cellStyle name="Normal 51 2" xfId="37892" xr:uid="{C7CC69A0-353D-4D26-A78B-C14ED37A29E6}"/>
    <cellStyle name="Normal 52" xfId="37893" xr:uid="{BDF62716-30D4-441D-A890-DE14EBEFEF47}"/>
    <cellStyle name="Normal 53" xfId="37894" xr:uid="{F07D8DA6-1AB0-4432-9752-3AF72D0A424E}"/>
    <cellStyle name="Normal 54" xfId="37895" xr:uid="{ECFDD315-63DC-445B-AFE2-1490BEF3EC73}"/>
    <cellStyle name="Normal 55" xfId="37896" xr:uid="{26310E23-EF3D-41AC-BA22-18F30D923249}"/>
    <cellStyle name="Normal 56" xfId="37897" xr:uid="{B53C7157-48EC-456E-BB68-4C42458F016C}"/>
    <cellStyle name="Normal 57" xfId="37898" xr:uid="{514ED746-392C-444A-A276-9572F201155C}"/>
    <cellStyle name="Normal 58" xfId="37899" xr:uid="{E623D383-867F-44E7-8E3E-F65FC0956D03}"/>
    <cellStyle name="Normal 59" xfId="37900" xr:uid="{552061E5-5212-4F8A-AEC4-31EB5EDB3D17}"/>
    <cellStyle name="Normal 6" xfId="324" xr:uid="{9D60E016-8C87-4281-A142-980A6E64E8A9}"/>
    <cellStyle name="Normal 6 10" xfId="37902" xr:uid="{1BC01F87-C4FA-45EF-BEBD-40500AB001BE}"/>
    <cellStyle name="Normal 6 10 2" xfId="37903" xr:uid="{755CF381-E7CF-4FE5-A375-3B1E47796C56}"/>
    <cellStyle name="Normal 6 10 3" xfId="37904" xr:uid="{66F43F06-5CAF-49B3-9AFD-0B08532331E6}"/>
    <cellStyle name="Normal 6 100" xfId="37905" xr:uid="{9E440A6C-1359-4153-9CF0-60B1A2BEFB0F}"/>
    <cellStyle name="Normal 6 101" xfId="37906" xr:uid="{08B28E08-6744-4645-9CAE-992B737C7159}"/>
    <cellStyle name="Normal 6 102" xfId="37907" xr:uid="{9A22BAC6-73AF-446D-90B5-3B12BC41577D}"/>
    <cellStyle name="Normal 6 103" xfId="37908" xr:uid="{8DF08B5F-9B03-4423-9AD8-4A01C11B2F92}"/>
    <cellStyle name="Normal 6 104" xfId="37909" xr:uid="{DF6A290C-6A8A-4E63-B87E-D92F5A5D0C9D}"/>
    <cellStyle name="Normal 6 105" xfId="37910" xr:uid="{68D2A628-750F-46B8-8E3F-DF472C3AC03A}"/>
    <cellStyle name="Normal 6 106" xfId="37911" xr:uid="{89D9D3D4-E44B-4494-AC17-414CB06A38AD}"/>
    <cellStyle name="Normal 6 107" xfId="37912" xr:uid="{79D92ADC-15E0-45BD-A9C9-F8CA6DC7E95B}"/>
    <cellStyle name="Normal 6 108" xfId="37913" xr:uid="{9EA03834-2C50-43F7-AB57-CD35BFE4EA01}"/>
    <cellStyle name="Normal 6 109" xfId="37914" xr:uid="{41AC70E8-1AD0-4120-9743-68763252313D}"/>
    <cellStyle name="Normal 6 11" xfId="37915" xr:uid="{87514DB8-420C-46E7-B2F0-0DF0AE6F0E64}"/>
    <cellStyle name="Normal 6 11 2" xfId="37916" xr:uid="{AF7899A3-B7BE-4987-B94C-D4FDE182DC6B}"/>
    <cellStyle name="Normal 6 11 3" xfId="37917" xr:uid="{6A0A8E57-4896-4094-86D5-8CE83D7442F0}"/>
    <cellStyle name="Normal 6 110" xfId="37918" xr:uid="{5E061A8B-7E91-41D0-89C7-605A25AAB2C4}"/>
    <cellStyle name="Normal 6 111" xfId="37919" xr:uid="{6B9BE8E9-9328-4A55-9AAC-A7A4CA239CAF}"/>
    <cellStyle name="Normal 6 112" xfId="37920" xr:uid="{BD548E83-B6CC-40F4-AEDF-5F2C4B265F45}"/>
    <cellStyle name="Normal 6 113" xfId="37921" xr:uid="{5F8B9381-DB20-409D-BE8B-38FC9ABB1A4A}"/>
    <cellStyle name="Normal 6 114" xfId="37922" xr:uid="{222BC27D-5603-4881-9F8C-9B2E5F1E3888}"/>
    <cellStyle name="Normal 6 115" xfId="37923" xr:uid="{76274747-2A0F-41C5-B7AE-E40BB222AD0D}"/>
    <cellStyle name="Normal 6 116" xfId="37924" xr:uid="{0CD0E787-9186-4C17-8F81-8D2703874E16}"/>
    <cellStyle name="Normal 6 117" xfId="37925" xr:uid="{45E91E7E-49CC-4575-9550-E6C268806DED}"/>
    <cellStyle name="Normal 6 118" xfId="37926" xr:uid="{F88892B4-F24A-43D7-B7A1-91B2C1E26D47}"/>
    <cellStyle name="Normal 6 119" xfId="37927" xr:uid="{CB8010D1-F9F8-4752-AC24-1135CDE67529}"/>
    <cellStyle name="Normal 6 12" xfId="37928" xr:uid="{EA97A0BD-FAF9-4494-8DC7-8BFBAC7EB133}"/>
    <cellStyle name="Normal 6 12 2" xfId="37929" xr:uid="{07CA4F41-28DD-4074-BFA9-DE05BC4E76EC}"/>
    <cellStyle name="Normal 6 12 3" xfId="37930" xr:uid="{98793A30-689D-4390-9434-2337505BFDAB}"/>
    <cellStyle name="Normal 6 120" xfId="37931" xr:uid="{49CB3F71-987E-48EF-917E-356FD711093E}"/>
    <cellStyle name="Normal 6 120 2" xfId="37932" xr:uid="{4B4EF78A-F2A3-4E87-8B00-2E243F8F5A9C}"/>
    <cellStyle name="Normal 6 121" xfId="37933" xr:uid="{A31B137E-CDF0-4F39-B773-D0E91DAEC65C}"/>
    <cellStyle name="Normal 6 122" xfId="37934" xr:uid="{8495950F-A99E-4BF5-B9B6-93D8F4738427}"/>
    <cellStyle name="Normal 6 123" xfId="37935" xr:uid="{77C75B5D-7DFA-43FA-BA72-25FFCC6DB36C}"/>
    <cellStyle name="Normal 6 124" xfId="37936" xr:uid="{0868EF25-2FCF-41E3-8A37-996F263B49DA}"/>
    <cellStyle name="Normal 6 125" xfId="37901" xr:uid="{B45B78B2-4C15-4423-B9D5-B0D01B3A1507}"/>
    <cellStyle name="Normal 6 13" xfId="37937" xr:uid="{F964328B-1EC5-45BC-9DE3-B4E2EF6AEF10}"/>
    <cellStyle name="Normal 6 13 2" xfId="37938" xr:uid="{11A61772-CDEE-4E9E-9E60-0F35DE37BDB2}"/>
    <cellStyle name="Normal 6 13 3" xfId="37939" xr:uid="{789513C2-DC4F-4D89-B8FF-D8F12E42A1A6}"/>
    <cellStyle name="Normal 6 14" xfId="37940" xr:uid="{98B530DD-9CE7-4CFD-852F-3459DEE79350}"/>
    <cellStyle name="Normal 6 14 2" xfId="37941" xr:uid="{B78CEA98-EDD2-46AC-A292-26557E7049B5}"/>
    <cellStyle name="Normal 6 14 3" xfId="37942" xr:uid="{51AAAA6C-83BD-4A6D-88F3-117EC73E9DAB}"/>
    <cellStyle name="Normal 6 15" xfId="37943" xr:uid="{4DF24A50-5938-46B8-8BC6-2B7E172EED78}"/>
    <cellStyle name="Normal 6 15 2" xfId="37944" xr:uid="{D191456A-FDA0-4431-87D5-61A552FFCCE9}"/>
    <cellStyle name="Normal 6 15 3" xfId="37945" xr:uid="{D872344E-13E1-4CC5-9F0D-71A7501519B2}"/>
    <cellStyle name="Normal 6 16" xfId="37946" xr:uid="{867BE36B-1599-4629-BE2D-A453B752AC14}"/>
    <cellStyle name="Normal 6 16 2" xfId="37947" xr:uid="{0DA243A8-A42B-4980-A2E8-74ED293AD760}"/>
    <cellStyle name="Normal 6 16 3" xfId="37948" xr:uid="{B59CBDE9-5876-4E80-A638-848D222AEFDF}"/>
    <cellStyle name="Normal 6 17" xfId="37949" xr:uid="{E7789661-D05B-4EA9-B798-226F39A50E1A}"/>
    <cellStyle name="Normal 6 17 2" xfId="37950" xr:uid="{96E36FAF-64A7-4254-906A-0F2F5FE28BDD}"/>
    <cellStyle name="Normal 6 17 3" xfId="37951" xr:uid="{3B115C5F-49F1-4A6A-BB2F-9716F1BA8BC7}"/>
    <cellStyle name="Normal 6 18" xfId="37952" xr:uid="{E612C32A-D324-48A3-8DB2-01280A09A1CF}"/>
    <cellStyle name="Normal 6 18 2" xfId="37953" xr:uid="{A538513A-0D97-43D8-B022-986677BF2B19}"/>
    <cellStyle name="Normal 6 18 3" xfId="37954" xr:uid="{7D4B3A84-5492-4129-A865-C2A53F3568C4}"/>
    <cellStyle name="Normal 6 19" xfId="37955" xr:uid="{EAADD784-7A9D-4B81-8E46-002315B1580A}"/>
    <cellStyle name="Normal 6 19 2" xfId="37956" xr:uid="{6717918D-9828-42F6-8E75-F21532484F24}"/>
    <cellStyle name="Normal 6 19 3" xfId="37957" xr:uid="{A288D5BD-8231-44C1-8E59-5D13026F2823}"/>
    <cellStyle name="Normal 6 2" xfId="325" xr:uid="{E378EE4A-D1A5-4D88-AC82-6E48CC160612}"/>
    <cellStyle name="Normal 6 2 10" xfId="37959" xr:uid="{9026C7FD-86D0-44FF-9441-FD5371F1E1DB}"/>
    <cellStyle name="Normal 6 2 11" xfId="37960" xr:uid="{8B6202C4-2F7B-4DEF-B02D-7F8C8A3A2307}"/>
    <cellStyle name="Normal 6 2 12" xfId="37961" xr:uid="{6613CDF5-04CE-4148-AB7B-72AA4B7C3C67}"/>
    <cellStyle name="Normal 6 2 12 2" xfId="37962" xr:uid="{F2F6CC10-F8DD-45BA-A824-04B2688B61C6}"/>
    <cellStyle name="Normal 6 2 12 2 2" xfId="37963" xr:uid="{B1B8982D-30B8-47D0-9D64-14E369DBE0AC}"/>
    <cellStyle name="Normal 6 2 12 2 2 2" xfId="37964" xr:uid="{08A02E7A-0E4E-4821-AFAF-C85168A032F9}"/>
    <cellStyle name="Normal 6 2 12 2 3" xfId="37965" xr:uid="{5CABDC2D-E6F1-47FC-90F9-849335FEA217}"/>
    <cellStyle name="Normal 6 2 12 2 4" xfId="37966" xr:uid="{C8557A6A-884A-4E92-9682-45B6356059FC}"/>
    <cellStyle name="Normal 6 2 12 2 5" xfId="37967" xr:uid="{C68DBEF3-117F-4955-A640-A4964FB42F09}"/>
    <cellStyle name="Normal 6 2 12 3" xfId="37968" xr:uid="{F8684570-12BC-4D13-8108-3CC7A2FAB5C1}"/>
    <cellStyle name="Normal 6 2 12 3 2" xfId="37969" xr:uid="{F58C4F4B-AB7F-4A1E-B3C2-065BC5FA8FF5}"/>
    <cellStyle name="Normal 6 2 12 4" xfId="37970" xr:uid="{D5222207-C83A-486A-9085-02C69034F8E3}"/>
    <cellStyle name="Normal 6 2 12 5" xfId="37971" xr:uid="{D5B7CC95-DA5B-4EDF-AABB-C3285C25DE34}"/>
    <cellStyle name="Normal 6 2 13" xfId="37972" xr:uid="{6B5B1AD4-806C-4EF2-805A-AA855C582B78}"/>
    <cellStyle name="Normal 6 2 14" xfId="37973" xr:uid="{F4DBC689-E9DB-4700-A7C7-96603217C6C6}"/>
    <cellStyle name="Normal 6 2 15" xfId="37974" xr:uid="{CAC93796-3D33-4608-98CD-D6D5919540E7}"/>
    <cellStyle name="Normal 6 2 16" xfId="37975" xr:uid="{BF8CDA00-1E85-4349-86A2-FEB6346FE6F8}"/>
    <cellStyle name="Normal 6 2 16 2" xfId="37976" xr:uid="{02BE9D7A-19E8-41E9-9B72-C25E8E2BD6D5}"/>
    <cellStyle name="Normal 6 2 17" xfId="37977" xr:uid="{E4C31B1E-C083-46B1-8FD6-9AFEC8043778}"/>
    <cellStyle name="Normal 6 2 18" xfId="37978" xr:uid="{54F97C85-48A4-43D1-83CE-F7CFD9CCC771}"/>
    <cellStyle name="Normal 6 2 19" xfId="37979" xr:uid="{0B4DE2C4-8805-473D-8E81-8159D49388EC}"/>
    <cellStyle name="Normal 6 2 2" xfId="37980" xr:uid="{BBCB2276-41A2-4F19-B089-C0F44156D0EE}"/>
    <cellStyle name="Normal 6 2 2 2" xfId="37981" xr:uid="{31F3E102-FC70-4E74-8CF9-A15A8A20A097}"/>
    <cellStyle name="Normal 6 2 2 3" xfId="37982" xr:uid="{B00CA6E1-4A80-4535-A818-15B48CB8BB08}"/>
    <cellStyle name="Normal 6 2 20" xfId="37958" xr:uid="{137B93E3-8711-4380-9474-34CE32AC6EF5}"/>
    <cellStyle name="Normal 6 2 3" xfId="37983" xr:uid="{1498495F-7A6E-428D-9A1E-AE3B826645C4}"/>
    <cellStyle name="Normal 6 2 3 2" xfId="37984" xr:uid="{82D553B3-91DA-4432-8E61-F706A01678D1}"/>
    <cellStyle name="Normal 6 2 3 2 2" xfId="43228" xr:uid="{06DEAAFE-9EE9-4F77-8099-76390797A0B7}"/>
    <cellStyle name="Normal 6 2 3 3" xfId="37985" xr:uid="{ACB68D17-83F6-49C1-AD69-328DBB774786}"/>
    <cellStyle name="Normal 6 2 3 3 2" xfId="43229" xr:uid="{184233E6-DA33-4B3E-BD31-CA5DF8FF198C}"/>
    <cellStyle name="Normal 6 2 3 4" xfId="43230" xr:uid="{38142170-C1B3-4952-A4A3-9D99AE6A16E7}"/>
    <cellStyle name="Normal 6 2 4" xfId="37986" xr:uid="{C78C12CB-FC3D-4F15-9D85-353EFE24ACFA}"/>
    <cellStyle name="Normal 6 2 4 10" xfId="37987" xr:uid="{4BB6E762-9ED9-4BF4-B165-07FBC875C549}"/>
    <cellStyle name="Normal 6 2 4 11" xfId="37988" xr:uid="{6F0AB916-B519-4043-8086-1EE378EB26C8}"/>
    <cellStyle name="Normal 6 2 4 12" xfId="37989" xr:uid="{B3B3BF7E-3669-43C2-BF76-69254DB870E9}"/>
    <cellStyle name="Normal 6 2 4 13" xfId="37990" xr:uid="{073ED0D3-9C1A-493A-B8E7-1833B292EEBC}"/>
    <cellStyle name="Normal 6 2 4 13 2" xfId="37991" xr:uid="{52E00544-938E-4B1E-8A1A-7B77B5AF06F4}"/>
    <cellStyle name="Normal 6 2 4 14" xfId="37992" xr:uid="{75C381F3-1111-43DA-AF9D-ABBBB7FE4F05}"/>
    <cellStyle name="Normal 6 2 4 15" xfId="37993" xr:uid="{3E1B5C2E-961B-4498-95FA-7BFD1A6730D1}"/>
    <cellStyle name="Normal 6 2 4 16" xfId="37994" xr:uid="{38F1D090-D73F-4478-8B58-A798781E1601}"/>
    <cellStyle name="Normal 6 2 4 2" xfId="37995" xr:uid="{DBF966EF-8BCF-4D9B-9528-B2A77F4DA106}"/>
    <cellStyle name="Normal 6 2 4 2 10" xfId="37996" xr:uid="{DC253C48-8EC0-45AF-BC17-505408237E88}"/>
    <cellStyle name="Normal 6 2 4 2 11" xfId="37997" xr:uid="{CA6BA4D3-6B2F-4C46-B749-526EA88D00E3}"/>
    <cellStyle name="Normal 6 2 4 2 12" xfId="37998" xr:uid="{8EA85B28-842B-42A8-B56B-231E81F3D636}"/>
    <cellStyle name="Normal 6 2 4 2 13" xfId="37999" xr:uid="{C9438B78-5C19-4922-9126-8B162D4B1697}"/>
    <cellStyle name="Normal 6 2 4 2 13 2" xfId="38000" xr:uid="{7ABE7734-0E94-4B27-A8BF-2BE6C3C26C6D}"/>
    <cellStyle name="Normal 6 2 4 2 14" xfId="38001" xr:uid="{CCE78756-1590-48A7-AED8-4E9BBE524E56}"/>
    <cellStyle name="Normal 6 2 4 2 15" xfId="38002" xr:uid="{383F0387-E3F6-4A6F-AF51-908FD921F260}"/>
    <cellStyle name="Normal 6 2 4 2 16" xfId="38003" xr:uid="{BF2B6C42-CDB5-42D9-8639-98C8DE9932D0}"/>
    <cellStyle name="Normal 6 2 4 2 2" xfId="38004" xr:uid="{FF7F23FB-973D-490D-85F6-14E8AE2156D2}"/>
    <cellStyle name="Normal 6 2 4 2 2 10" xfId="38005" xr:uid="{D5768E8A-C614-4228-9CBA-FA7020963596}"/>
    <cellStyle name="Normal 6 2 4 2 2 11" xfId="38006" xr:uid="{F46A5C4D-F2FC-4A9A-BD21-EFFBC89EF1A6}"/>
    <cellStyle name="Normal 6 2 4 2 2 12" xfId="38007" xr:uid="{4772BAE8-6588-4459-A8B7-4283FEED61D2}"/>
    <cellStyle name="Normal 6 2 4 2 2 12 2" xfId="38008" xr:uid="{E626DB34-6E7A-4F10-B57D-A29E728FEF17}"/>
    <cellStyle name="Normal 6 2 4 2 2 13" xfId="38009" xr:uid="{B693CE0A-FE82-426B-A39C-77EB60298688}"/>
    <cellStyle name="Normal 6 2 4 2 2 14" xfId="38010" xr:uid="{81FC5DB9-866E-41A6-BE4E-D7BA30BF4F7D}"/>
    <cellStyle name="Normal 6 2 4 2 2 15" xfId="38011" xr:uid="{E3AFF4C5-C71F-474B-9C09-175F2C204530}"/>
    <cellStyle name="Normal 6 2 4 2 2 2" xfId="38012" xr:uid="{4F061445-5ECD-49A9-A218-9CF8213CF27F}"/>
    <cellStyle name="Normal 6 2 4 2 2 2 2" xfId="38013" xr:uid="{DE6C45F8-A396-4C7A-8C39-FDAEDED5A3C9}"/>
    <cellStyle name="Normal 6 2 4 2 2 2 2 2" xfId="38014" xr:uid="{C0CE08C3-66C5-49B4-B01A-903F6203A6F1}"/>
    <cellStyle name="Normal 6 2 4 2 2 2 2 2 2" xfId="38015" xr:uid="{F9A487F7-4D5E-4CC6-99A6-738414599C0F}"/>
    <cellStyle name="Normal 6 2 4 2 2 2 2 2 2 2" xfId="38016" xr:uid="{FB1763B8-CE37-43CF-A81C-CE8EE4EC07B0}"/>
    <cellStyle name="Normal 6 2 4 2 2 2 2 2 2 2 2" xfId="38017" xr:uid="{FF3E7C9B-A3B5-430A-B88A-56B9EA85FA8B}"/>
    <cellStyle name="Normal 6 2 4 2 2 2 2 2 2 3" xfId="38018" xr:uid="{98F48BBA-C80E-417D-8546-66373E765D76}"/>
    <cellStyle name="Normal 6 2 4 2 2 2 2 2 2 4" xfId="38019" xr:uid="{6405BEE5-4A3F-451E-A781-259EBF5214ED}"/>
    <cellStyle name="Normal 6 2 4 2 2 2 2 2 2 5" xfId="38020" xr:uid="{A7E38B5D-8AE1-48B7-9728-4CC54751D13B}"/>
    <cellStyle name="Normal 6 2 4 2 2 2 2 2 3" xfId="38021" xr:uid="{0CA7EA42-EB2D-4FFF-8640-0A08BBCA1556}"/>
    <cellStyle name="Normal 6 2 4 2 2 2 2 2 3 2" xfId="38022" xr:uid="{E100B0A9-C215-4C12-B9B9-5EAA8B9D5443}"/>
    <cellStyle name="Normal 6 2 4 2 2 2 2 2 4" xfId="38023" xr:uid="{409086E7-2A2D-46F3-985E-E374955533E2}"/>
    <cellStyle name="Normal 6 2 4 2 2 2 2 2 5" xfId="38024" xr:uid="{C1BCAE64-6228-470E-AD0D-06C5D719183F}"/>
    <cellStyle name="Normal 6 2 4 2 2 2 2 3" xfId="38025" xr:uid="{BC9465CC-5F57-40EB-967D-D09601FCA680}"/>
    <cellStyle name="Normal 6 2 4 2 2 2 2 4" xfId="38026" xr:uid="{6F458F95-4091-40F4-9752-6D4FB0A6CC82}"/>
    <cellStyle name="Normal 6 2 4 2 2 2 2 5" xfId="38027" xr:uid="{2B55A64C-08B5-4865-9F9E-625549E7FC3B}"/>
    <cellStyle name="Normal 6 2 4 2 2 2 2 6" xfId="38028" xr:uid="{AF3FE20D-6898-4725-83C1-56077A9A8E3A}"/>
    <cellStyle name="Normal 6 2 4 2 2 2 2 6 2" xfId="38029" xr:uid="{36655CD0-FE75-49B1-A864-1293CCF37721}"/>
    <cellStyle name="Normal 6 2 4 2 2 2 2 7" xfId="38030" xr:uid="{76C58D0D-540F-4650-8784-196722976D40}"/>
    <cellStyle name="Normal 6 2 4 2 2 2 2 8" xfId="38031" xr:uid="{1F81E6DF-921A-4073-8EDD-A594A275D587}"/>
    <cellStyle name="Normal 6 2 4 2 2 2 2 9" xfId="38032" xr:uid="{76782594-4CAE-43A2-BE77-169FC616902F}"/>
    <cellStyle name="Normal 6 2 4 2 2 2 3" xfId="38033" xr:uid="{3FC86208-7782-41E5-BF03-363CE16A4682}"/>
    <cellStyle name="Normal 6 2 4 2 2 2 3 2" xfId="38034" xr:uid="{4FFEC28E-C6DE-483E-B8A0-EEC04F2A5C1C}"/>
    <cellStyle name="Normal 6 2 4 2 2 2 3 2 2" xfId="38035" xr:uid="{DC960329-4FBB-4DE6-B7D5-1767E8542804}"/>
    <cellStyle name="Normal 6 2 4 2 2 2 3 2 2 2" xfId="38036" xr:uid="{1742AC3C-168E-462D-B9B3-FB5EE5F1FF60}"/>
    <cellStyle name="Normal 6 2 4 2 2 2 3 2 3" xfId="38037" xr:uid="{0CB155E3-439A-46C7-9656-065AA7F36E04}"/>
    <cellStyle name="Normal 6 2 4 2 2 2 3 2 4" xfId="38038" xr:uid="{E63E227F-1C84-40D6-9C4C-7E7B989B13C1}"/>
    <cellStyle name="Normal 6 2 4 2 2 2 3 2 5" xfId="38039" xr:uid="{FF40A12B-5962-4834-9D99-AC9117C847B5}"/>
    <cellStyle name="Normal 6 2 4 2 2 2 3 3" xfId="38040" xr:uid="{6DF9365D-7EC4-4A44-BA35-A632AD086906}"/>
    <cellStyle name="Normal 6 2 4 2 2 2 3 3 2" xfId="38041" xr:uid="{106D6E64-10BA-429A-BBFB-6D4AB95B49DE}"/>
    <cellStyle name="Normal 6 2 4 2 2 2 3 4" xfId="38042" xr:uid="{E55C39C9-9D44-437D-B99A-6D4608B04A33}"/>
    <cellStyle name="Normal 6 2 4 2 2 2 3 5" xfId="38043" xr:uid="{C3D0E32B-442D-42E3-AD12-E25EE907DE1D}"/>
    <cellStyle name="Normal 6 2 4 2 2 2 4" xfId="38044" xr:uid="{563C21F9-E1EE-49B7-A46B-2EDE243998B3}"/>
    <cellStyle name="Normal 6 2 4 2 2 2 5" xfId="38045" xr:uid="{F2463A36-2D4C-4731-BE9F-FA358E04C968}"/>
    <cellStyle name="Normal 6 2 4 2 2 2 6" xfId="38046" xr:uid="{CEDCA5B1-1797-40A0-A6A4-EF488CEC52C8}"/>
    <cellStyle name="Normal 6 2 4 2 2 2 6 2" xfId="38047" xr:uid="{F7459D4B-D49E-48F7-9643-9BB7A97FA4AC}"/>
    <cellStyle name="Normal 6 2 4 2 2 2 7" xfId="38048" xr:uid="{31ADEE16-92F3-4953-84B2-65D8C3BAF0A7}"/>
    <cellStyle name="Normal 6 2 4 2 2 2 8" xfId="38049" xr:uid="{8B454394-F199-455E-AE8A-DE00492853E7}"/>
    <cellStyle name="Normal 6 2 4 2 2 2 9" xfId="38050" xr:uid="{0CC407C1-B0D1-492F-A9C3-6A1DCAF46BAE}"/>
    <cellStyle name="Normal 6 2 4 2 2 3" xfId="38051" xr:uid="{04E32D1A-44F4-4770-B425-1850EDA96CBA}"/>
    <cellStyle name="Normal 6 2 4 2 2 3 2" xfId="38052" xr:uid="{F47975A7-5B99-4F22-9F9D-A6FD986FC3B1}"/>
    <cellStyle name="Normal 6 2 4 2 2 3 3" xfId="38053" xr:uid="{B5F2E1E5-8F55-4316-9331-F3ED19DC2EDF}"/>
    <cellStyle name="Normal 6 2 4 2 2 4" xfId="38054" xr:uid="{DADFD4E1-CE3A-48B8-B207-B6ED7FEC6A67}"/>
    <cellStyle name="Normal 6 2 4 2 2 4 2" xfId="38055" xr:uid="{4B9EAC6F-D11C-4684-BD41-036C13D15BED}"/>
    <cellStyle name="Normal 6 2 4 2 2 4 3" xfId="38056" xr:uid="{4691CBBF-A1BE-47F7-88D9-52E395DD5538}"/>
    <cellStyle name="Normal 6 2 4 2 2 5" xfId="38057" xr:uid="{59EFE747-F91A-4FE9-988B-B9D8A028C01B}"/>
    <cellStyle name="Normal 6 2 4 2 2 5 2" xfId="38058" xr:uid="{6A7FB895-567A-43AC-B179-C65F58B8DA62}"/>
    <cellStyle name="Normal 6 2 4 2 2 5 3" xfId="38059" xr:uid="{4CA36953-92B3-4201-AB4A-C92518A9170D}"/>
    <cellStyle name="Normal 6 2 4 2 2 6" xfId="38060" xr:uid="{0A8ABB3C-8E88-4F41-9863-12BC4FFA5C82}"/>
    <cellStyle name="Normal 6 2 4 2 2 6 2" xfId="38061" xr:uid="{D684BB12-9AD4-4CF2-ADB2-EAAB433AABD7}"/>
    <cellStyle name="Normal 6 2 4 2 2 6 3" xfId="38062" xr:uid="{9E6640BC-E885-487E-BDEE-3F5ECE76BC36}"/>
    <cellStyle name="Normal 6 2 4 2 2 7" xfId="38063" xr:uid="{3B7C9D9E-0ABE-44C8-A6E2-30CDE9D74524}"/>
    <cellStyle name="Normal 6 2 4 2 2 7 2" xfId="38064" xr:uid="{6DCBB241-CD54-485E-9521-A6E4F0E3BFC1}"/>
    <cellStyle name="Normal 6 2 4 2 2 7 3" xfId="38065" xr:uid="{223386B4-8636-436A-B73B-B1618D95CEF6}"/>
    <cellStyle name="Normal 6 2 4 2 2 8" xfId="38066" xr:uid="{62602DDA-EADB-4EFF-BC50-D8CE821615EC}"/>
    <cellStyle name="Normal 6 2 4 2 2 8 2" xfId="38067" xr:uid="{E56DA033-48E4-4E80-91E6-CE24CC6BAF56}"/>
    <cellStyle name="Normal 6 2 4 2 2 8 2 2" xfId="38068" xr:uid="{F2D6BA55-DE22-4076-93FA-DF70FF92E556}"/>
    <cellStyle name="Normal 6 2 4 2 2 8 2 2 2" xfId="38069" xr:uid="{4DAE2954-515C-4B5B-B6C9-C97313B8F0A9}"/>
    <cellStyle name="Normal 6 2 4 2 2 8 2 3" xfId="38070" xr:uid="{5F557E6E-B0FA-45BF-B3BA-55134C07B151}"/>
    <cellStyle name="Normal 6 2 4 2 2 8 2 4" xfId="38071" xr:uid="{3CDDEC9D-5C22-4391-9909-1E5637D5BD7F}"/>
    <cellStyle name="Normal 6 2 4 2 2 8 2 5" xfId="38072" xr:uid="{1CFD921F-4AE2-4044-BF77-0BCFBCD60457}"/>
    <cellStyle name="Normal 6 2 4 2 2 8 3" xfId="38073" xr:uid="{F6665D97-769A-4922-8995-A5DEEF9D26B3}"/>
    <cellStyle name="Normal 6 2 4 2 2 8 3 2" xfId="38074" xr:uid="{66FA0DC0-79FB-485C-BDC1-2BC5057EBC9A}"/>
    <cellStyle name="Normal 6 2 4 2 2 8 4" xfId="38075" xr:uid="{E509494B-8A77-47DA-B0BB-9A310C3E2F67}"/>
    <cellStyle name="Normal 6 2 4 2 2 8 5" xfId="38076" xr:uid="{9B1A74A5-7ED3-417C-9813-85E114D9CF5C}"/>
    <cellStyle name="Normal 6 2 4 2 2 9" xfId="38077" xr:uid="{389C8D8E-1B9A-457D-9800-E01A5E41475A}"/>
    <cellStyle name="Normal 6 2 4 2 3" xfId="38078" xr:uid="{BD26A246-9498-40CF-A8E9-833B1E1020EE}"/>
    <cellStyle name="Normal 6 2 4 2 3 2" xfId="38079" xr:uid="{916588F2-AF1E-4717-9D94-E0413729F389}"/>
    <cellStyle name="Normal 6 2 4 2 3 3" xfId="38080" xr:uid="{E8FC649A-9FB4-4E5D-9522-924B37F224FB}"/>
    <cellStyle name="Normal 6 2 4 2 4" xfId="38081" xr:uid="{B8E4FA37-1106-4722-BC5C-AA253CAC6A5B}"/>
    <cellStyle name="Normal 6 2 4 2 4 2" xfId="38082" xr:uid="{53EE3458-D479-4CB1-995E-C9E4112AC2CD}"/>
    <cellStyle name="Normal 6 2 4 2 4 2 2" xfId="38083" xr:uid="{AB21F3DF-59E5-44D2-AE00-FF69FA81F406}"/>
    <cellStyle name="Normal 6 2 4 2 4 2 2 2" xfId="38084" xr:uid="{7DC740E1-A07B-4420-9B99-2C2AF3C1B373}"/>
    <cellStyle name="Normal 6 2 4 2 4 2 2 2 2" xfId="38085" xr:uid="{8C2F3279-984A-493F-BCC8-0E8A67F73CCC}"/>
    <cellStyle name="Normal 6 2 4 2 4 2 2 2 2 2" xfId="38086" xr:uid="{7BECCBEE-09AA-4394-B74D-96E8D1724608}"/>
    <cellStyle name="Normal 6 2 4 2 4 2 2 2 3" xfId="38087" xr:uid="{DA872CA3-633C-46FE-B17E-F0B59B179B32}"/>
    <cellStyle name="Normal 6 2 4 2 4 2 2 2 4" xfId="38088" xr:uid="{A04D1551-08D6-4DA8-9CFC-845FA066214A}"/>
    <cellStyle name="Normal 6 2 4 2 4 2 2 2 5" xfId="38089" xr:uid="{DA19BA63-9E5A-4769-9036-B86349FEBB1E}"/>
    <cellStyle name="Normal 6 2 4 2 4 2 2 3" xfId="38090" xr:uid="{74101FFB-355D-47FF-A2D0-922FB6CF4FCC}"/>
    <cellStyle name="Normal 6 2 4 2 4 2 2 3 2" xfId="38091" xr:uid="{98E658B5-9ABB-4DFC-9F3F-FBB24070DB3A}"/>
    <cellStyle name="Normal 6 2 4 2 4 2 2 4" xfId="38092" xr:uid="{031824A8-9D4C-44FB-B0E4-C7E20E9E67E0}"/>
    <cellStyle name="Normal 6 2 4 2 4 2 2 5" xfId="38093" xr:uid="{72DE61FC-D266-4755-82D7-788404D0A1CB}"/>
    <cellStyle name="Normal 6 2 4 2 4 2 3" xfId="38094" xr:uid="{502B16EA-C68C-45F1-98D2-4BF6CAE49B55}"/>
    <cellStyle name="Normal 6 2 4 2 4 2 4" xfId="38095" xr:uid="{DB788F62-5161-40BA-AA11-58D26DB2F460}"/>
    <cellStyle name="Normal 6 2 4 2 4 2 5" xfId="38096" xr:uid="{C3935F61-BD5A-41D4-B68D-B57A6B708416}"/>
    <cellStyle name="Normal 6 2 4 2 4 2 6" xfId="38097" xr:uid="{72CA1C69-B5AC-4085-83FD-5F9576B918F6}"/>
    <cellStyle name="Normal 6 2 4 2 4 2 6 2" xfId="38098" xr:uid="{879AEB4C-9460-4A5B-AFEE-5CAF6C779C17}"/>
    <cellStyle name="Normal 6 2 4 2 4 2 7" xfId="38099" xr:uid="{EC50A49B-A0D6-43A1-A253-90C0BE1C0CE2}"/>
    <cellStyle name="Normal 6 2 4 2 4 2 8" xfId="38100" xr:uid="{12FF4A08-1428-47DB-B205-EFA8B549011D}"/>
    <cellStyle name="Normal 6 2 4 2 4 2 9" xfId="38101" xr:uid="{E981D760-E6FC-4AD1-AF96-4ACA071CA3DA}"/>
    <cellStyle name="Normal 6 2 4 2 4 3" xfId="38102" xr:uid="{C60DC12C-9FC3-4907-9ACC-88E9D4991765}"/>
    <cellStyle name="Normal 6 2 4 2 4 3 2" xfId="38103" xr:uid="{60208862-7A49-4BB6-A29A-0827C94AAE07}"/>
    <cellStyle name="Normal 6 2 4 2 4 3 2 2" xfId="38104" xr:uid="{ADBEBBCF-108F-4A1C-A520-B2135742750B}"/>
    <cellStyle name="Normal 6 2 4 2 4 3 2 2 2" xfId="38105" xr:uid="{D2780C03-1E7E-426B-BB03-127DCF916DCA}"/>
    <cellStyle name="Normal 6 2 4 2 4 3 2 3" xfId="38106" xr:uid="{2903746F-DFD7-4FB7-9E9D-8C8D76008D91}"/>
    <cellStyle name="Normal 6 2 4 2 4 3 2 4" xfId="38107" xr:uid="{CEDC0A51-92A7-41B2-916E-02E213D63EA6}"/>
    <cellStyle name="Normal 6 2 4 2 4 3 2 5" xfId="38108" xr:uid="{300F7B89-D905-4973-A01F-9F8727822CA5}"/>
    <cellStyle name="Normal 6 2 4 2 4 3 3" xfId="38109" xr:uid="{7ADEEBF7-1D05-4BD8-BB33-C472DB3DAD90}"/>
    <cellStyle name="Normal 6 2 4 2 4 3 3 2" xfId="38110" xr:uid="{15411F96-68D2-466E-9D12-8FF83E143AB5}"/>
    <cellStyle name="Normal 6 2 4 2 4 3 4" xfId="38111" xr:uid="{527A055F-EBD5-4750-82A0-FCBC4DBCCA83}"/>
    <cellStyle name="Normal 6 2 4 2 4 3 5" xfId="38112" xr:uid="{DAD5DF20-6F30-4DE5-AD6A-7D5CC99EE61D}"/>
    <cellStyle name="Normal 6 2 4 2 4 4" xfId="38113" xr:uid="{2E23119D-7E93-4B93-9A30-1F93C055C1BF}"/>
    <cellStyle name="Normal 6 2 4 2 4 5" xfId="38114" xr:uid="{6BD4BBBD-7405-415D-ADC0-334EE49A8C01}"/>
    <cellStyle name="Normal 6 2 4 2 4 6" xfId="38115" xr:uid="{A744250E-DA18-4982-B050-2A18113BAEC4}"/>
    <cellStyle name="Normal 6 2 4 2 4 6 2" xfId="38116" xr:uid="{01978ABA-3A05-4681-BD32-AA2E32763AC7}"/>
    <cellStyle name="Normal 6 2 4 2 4 7" xfId="38117" xr:uid="{7DAB40AC-7D47-4BFE-A764-955520FBFCED}"/>
    <cellStyle name="Normal 6 2 4 2 4 8" xfId="38118" xr:uid="{EBDA9470-C8D2-4559-8819-5917C6EC4AFB}"/>
    <cellStyle name="Normal 6 2 4 2 4 9" xfId="38119" xr:uid="{F8CCE0DF-C69F-4C61-AF34-9BF297E55378}"/>
    <cellStyle name="Normal 6 2 4 2 5" xfId="38120" xr:uid="{011D8AB1-4E1A-4F3A-B05C-AD71A278CEE1}"/>
    <cellStyle name="Normal 6 2 4 2 6" xfId="38121" xr:uid="{34584A22-61D7-4CE3-997A-D60E050D35B3}"/>
    <cellStyle name="Normal 6 2 4 2 7" xfId="38122" xr:uid="{C643A7A6-0956-4966-804D-137F3D1EDADD}"/>
    <cellStyle name="Normal 6 2 4 2 8" xfId="38123" xr:uid="{29AEF649-5312-4F32-A00F-70EE1F3CEB5E}"/>
    <cellStyle name="Normal 6 2 4 2 9" xfId="38124" xr:uid="{6BA0C0BF-413B-434A-B948-0AA42F6D4859}"/>
    <cellStyle name="Normal 6 2 4 2 9 2" xfId="38125" xr:uid="{AF73FE03-FD1C-4C3D-B01A-24F4C2AB0D35}"/>
    <cellStyle name="Normal 6 2 4 2 9 2 2" xfId="38126" xr:uid="{32E58027-8C3F-46ED-9BDC-2BB9206C4999}"/>
    <cellStyle name="Normal 6 2 4 2 9 2 2 2" xfId="38127" xr:uid="{40E16A26-6882-484C-B25D-BE44FF38050B}"/>
    <cellStyle name="Normal 6 2 4 2 9 2 3" xfId="38128" xr:uid="{6577B13D-2F22-4F1F-830A-F92578B41C53}"/>
    <cellStyle name="Normal 6 2 4 2 9 2 4" xfId="38129" xr:uid="{1EEB53CB-24B8-4794-8381-0C219312051E}"/>
    <cellStyle name="Normal 6 2 4 2 9 2 5" xfId="38130" xr:uid="{6A6D0A06-4AF6-416D-9D7B-ED0E7B6BA5A6}"/>
    <cellStyle name="Normal 6 2 4 2 9 3" xfId="38131" xr:uid="{6366C718-9DBC-440F-89D8-BFE1566EC080}"/>
    <cellStyle name="Normal 6 2 4 2 9 3 2" xfId="38132" xr:uid="{09B303F3-6E72-4D67-9D55-9C5BD86414FA}"/>
    <cellStyle name="Normal 6 2 4 2 9 4" xfId="38133" xr:uid="{7B23BC15-5679-4B8A-B8C6-3FCA6BF806A3}"/>
    <cellStyle name="Normal 6 2 4 2 9 5" xfId="38134" xr:uid="{D3674B60-A1DC-40B9-8BBC-7916E5263AB3}"/>
    <cellStyle name="Normal 6 2 4 3" xfId="38135" xr:uid="{5486A1FC-4731-48D0-A12E-A62F6499B500}"/>
    <cellStyle name="Normal 6 2 4 3 10" xfId="38136" xr:uid="{273B5F27-875C-44DD-BBF3-C1A0A6D27573}"/>
    <cellStyle name="Normal 6 2 4 3 11" xfId="38137" xr:uid="{C0FA7345-FCB2-45B4-B298-44829F8C0282}"/>
    <cellStyle name="Normal 6 2 4 3 12" xfId="38138" xr:uid="{B839C49B-D1F2-46B8-9128-4AD478BF6B47}"/>
    <cellStyle name="Normal 6 2 4 3 12 2" xfId="38139" xr:uid="{544BD28E-D062-40AD-BFD5-AB3D46207F48}"/>
    <cellStyle name="Normal 6 2 4 3 13" xfId="38140" xr:uid="{EAA768C0-96B3-40F4-B9C8-32958985F33A}"/>
    <cellStyle name="Normal 6 2 4 3 14" xfId="38141" xr:uid="{97D43E18-8081-49B2-A881-5FF2F82F7328}"/>
    <cellStyle name="Normal 6 2 4 3 15" xfId="38142" xr:uid="{088E4E26-A137-4DC7-8E49-9E71193EA671}"/>
    <cellStyle name="Normal 6 2 4 3 2" xfId="38143" xr:uid="{FBCE86DB-E8B3-4BCD-B428-03E614503FED}"/>
    <cellStyle name="Normal 6 2 4 3 2 2" xfId="38144" xr:uid="{DCF6E8F5-E439-49F0-ACBB-7AD292460DEC}"/>
    <cellStyle name="Normal 6 2 4 3 2 2 2" xfId="38145" xr:uid="{EF92F61A-D747-47E8-BF4C-EA5D332A7C0B}"/>
    <cellStyle name="Normal 6 2 4 3 2 2 2 2" xfId="38146" xr:uid="{13E68431-5B9A-465C-B65E-7A45FFE7B230}"/>
    <cellStyle name="Normal 6 2 4 3 2 2 2 2 2" xfId="38147" xr:uid="{B01C590D-CB99-4445-89AA-4AAB8350073B}"/>
    <cellStyle name="Normal 6 2 4 3 2 2 2 2 2 2" xfId="38148" xr:uid="{D825EE7D-0AF4-4AF7-8749-4060FB7A438A}"/>
    <cellStyle name="Normal 6 2 4 3 2 2 2 2 3" xfId="38149" xr:uid="{ED4D2347-02F5-4956-B6CA-CC375EA81745}"/>
    <cellStyle name="Normal 6 2 4 3 2 2 2 2 4" xfId="38150" xr:uid="{A0911780-F5F1-4AA8-8397-52172A135DE7}"/>
    <cellStyle name="Normal 6 2 4 3 2 2 2 2 5" xfId="38151" xr:uid="{0ECCC258-860C-4CAA-B545-E0E894240109}"/>
    <cellStyle name="Normal 6 2 4 3 2 2 2 3" xfId="38152" xr:uid="{BDCA547C-9EF6-4382-ABEC-A206D601D2B9}"/>
    <cellStyle name="Normal 6 2 4 3 2 2 2 3 2" xfId="38153" xr:uid="{E0B4491E-CC15-4A8D-81F8-733C92481A2F}"/>
    <cellStyle name="Normal 6 2 4 3 2 2 2 4" xfId="38154" xr:uid="{E4AA87BD-C6AF-4824-8948-63C91E193FF3}"/>
    <cellStyle name="Normal 6 2 4 3 2 2 2 5" xfId="38155" xr:uid="{8DAA6B9E-D83C-4481-B75B-8D8C67A70A85}"/>
    <cellStyle name="Normal 6 2 4 3 2 2 3" xfId="38156" xr:uid="{8CEDCBC2-6F82-49B6-96CF-EF7E2B5B57B8}"/>
    <cellStyle name="Normal 6 2 4 3 2 2 4" xfId="38157" xr:uid="{1CBBD3F7-E8DE-4D8D-870E-A2D3895C530E}"/>
    <cellStyle name="Normal 6 2 4 3 2 2 5" xfId="38158" xr:uid="{07C5D4DB-C0F6-499E-90A9-666C03E39733}"/>
    <cellStyle name="Normal 6 2 4 3 2 2 6" xfId="38159" xr:uid="{77E6EAA2-DFF1-455A-BA82-7C9199926C7B}"/>
    <cellStyle name="Normal 6 2 4 3 2 2 6 2" xfId="38160" xr:uid="{B3DAA880-8962-493A-A65E-087ECCB7577C}"/>
    <cellStyle name="Normal 6 2 4 3 2 2 7" xfId="38161" xr:uid="{B0DF9923-9222-4DEB-B713-706C9E4010F6}"/>
    <cellStyle name="Normal 6 2 4 3 2 2 8" xfId="38162" xr:uid="{451557D3-E7CE-49D7-AFBB-47FDE4C4FA1D}"/>
    <cellStyle name="Normal 6 2 4 3 2 2 9" xfId="38163" xr:uid="{C40FB163-A4F0-467E-ACF8-F9E2A3C83039}"/>
    <cellStyle name="Normal 6 2 4 3 2 3" xfId="38164" xr:uid="{70A97110-6F6A-4613-9FFD-2DA904611769}"/>
    <cellStyle name="Normal 6 2 4 3 2 3 2" xfId="38165" xr:uid="{F0359FA5-755E-4058-B7C5-19B3AE0E6725}"/>
    <cellStyle name="Normal 6 2 4 3 2 3 2 2" xfId="38166" xr:uid="{C9993C42-FD6A-44FB-91C8-3FE2A4F2CA91}"/>
    <cellStyle name="Normal 6 2 4 3 2 3 2 2 2" xfId="38167" xr:uid="{A39D8DF1-A979-45B4-A9A2-772D68316118}"/>
    <cellStyle name="Normal 6 2 4 3 2 3 2 3" xfId="38168" xr:uid="{ADE76A4E-6FB6-4B51-8092-063DE21D7C2D}"/>
    <cellStyle name="Normal 6 2 4 3 2 3 2 4" xfId="38169" xr:uid="{6E887AFD-9533-4837-A5F0-A23AC733C854}"/>
    <cellStyle name="Normal 6 2 4 3 2 3 2 5" xfId="38170" xr:uid="{E0B41DF8-8994-4340-8157-EEFE01932866}"/>
    <cellStyle name="Normal 6 2 4 3 2 3 3" xfId="38171" xr:uid="{AF040485-ABB7-422B-A0F0-6A7465722A1A}"/>
    <cellStyle name="Normal 6 2 4 3 2 3 3 2" xfId="38172" xr:uid="{0C35E4D2-B532-4CEE-9279-4EDF15D1F1DE}"/>
    <cellStyle name="Normal 6 2 4 3 2 3 4" xfId="38173" xr:uid="{971853C4-95EC-4116-B1EF-592E72FCD863}"/>
    <cellStyle name="Normal 6 2 4 3 2 3 5" xfId="38174" xr:uid="{C475AF4D-C199-4B59-94FF-C51C3E3B235C}"/>
    <cellStyle name="Normal 6 2 4 3 2 4" xfId="38175" xr:uid="{36A4F854-BAC5-4080-BD32-23F2CE7B59D2}"/>
    <cellStyle name="Normal 6 2 4 3 2 5" xfId="38176" xr:uid="{4175E3F9-DD9E-4486-8B6B-738D94F35549}"/>
    <cellStyle name="Normal 6 2 4 3 2 6" xfId="38177" xr:uid="{36662657-CD51-447D-A306-63F6B344C93A}"/>
    <cellStyle name="Normal 6 2 4 3 2 6 2" xfId="38178" xr:uid="{18E02CF6-68D3-4E54-8FCA-D57FE762E2BE}"/>
    <cellStyle name="Normal 6 2 4 3 2 7" xfId="38179" xr:uid="{78C1CA32-70B3-4B92-9A69-09387755F884}"/>
    <cellStyle name="Normal 6 2 4 3 2 8" xfId="38180" xr:uid="{088EBE6B-062C-4908-8F23-FB2E02A86F14}"/>
    <cellStyle name="Normal 6 2 4 3 2 9" xfId="38181" xr:uid="{2793DD8A-E9F2-436F-9216-68ECA9A4DEE0}"/>
    <cellStyle name="Normal 6 2 4 3 3" xfId="38182" xr:uid="{96B6BA38-DFB4-4091-AA55-43F8B36ACAB9}"/>
    <cellStyle name="Normal 6 2 4 3 4" xfId="38183" xr:uid="{08205A71-0604-4248-A81B-F9492EB2EA41}"/>
    <cellStyle name="Normal 6 2 4 3 5" xfId="38184" xr:uid="{2CF71D95-6195-4FEB-94D2-D431630DF7F2}"/>
    <cellStyle name="Normal 6 2 4 3 6" xfId="38185" xr:uid="{BCFDC60B-1959-491E-9B6F-D53893775F87}"/>
    <cellStyle name="Normal 6 2 4 3 7" xfId="38186" xr:uid="{6F3DDCC7-5C61-45F5-919F-FEB7AD9EC891}"/>
    <cellStyle name="Normal 6 2 4 3 8" xfId="38187" xr:uid="{1F0B6786-A1B2-4CF5-8BAD-30B2BD6F548A}"/>
    <cellStyle name="Normal 6 2 4 3 8 2" xfId="38188" xr:uid="{FA12DE72-AB33-4A6A-876F-E958ACC24913}"/>
    <cellStyle name="Normal 6 2 4 3 8 2 2" xfId="38189" xr:uid="{0D319C18-EE2A-4E93-9AC2-FDA1415426E0}"/>
    <cellStyle name="Normal 6 2 4 3 8 2 2 2" xfId="38190" xr:uid="{97A38964-226A-480D-8254-CC4D6D05C89C}"/>
    <cellStyle name="Normal 6 2 4 3 8 2 3" xfId="38191" xr:uid="{8166F61F-B327-4EC3-A978-7E607FEB03B5}"/>
    <cellStyle name="Normal 6 2 4 3 8 2 4" xfId="38192" xr:uid="{D98B9E38-8E59-4F86-BC97-9AE5900CCE08}"/>
    <cellStyle name="Normal 6 2 4 3 8 2 5" xfId="38193" xr:uid="{52ACA790-ADD4-4CCD-B4A5-E8CCA2E6AB64}"/>
    <cellStyle name="Normal 6 2 4 3 8 3" xfId="38194" xr:uid="{455B0C88-EE91-4494-A872-EC87C5781AF8}"/>
    <cellStyle name="Normal 6 2 4 3 8 3 2" xfId="38195" xr:uid="{519CAC83-E916-411C-BE9A-9778ECCB0920}"/>
    <cellStyle name="Normal 6 2 4 3 8 4" xfId="38196" xr:uid="{87EBABC1-2EEF-4A07-9EED-A99B1CE033E9}"/>
    <cellStyle name="Normal 6 2 4 3 8 5" xfId="38197" xr:uid="{2688A3F1-A3E1-4C3D-858E-D1D0DF508AAD}"/>
    <cellStyle name="Normal 6 2 4 3 9" xfId="38198" xr:uid="{B9712528-D6BF-4214-A736-2B737CB72318}"/>
    <cellStyle name="Normal 6 2 4 4" xfId="38199" xr:uid="{18781421-28FC-4A64-92B8-B20F9135B057}"/>
    <cellStyle name="Normal 6 2 4 4 2" xfId="38200" xr:uid="{94ABF243-4F7C-4832-B448-49727BCAF763}"/>
    <cellStyle name="Normal 6 2 4 4 2 2" xfId="38201" xr:uid="{8BD0B895-93AC-4268-89A8-B2E108BCACF8}"/>
    <cellStyle name="Normal 6 2 4 4 2 2 2" xfId="38202" xr:uid="{3E84D515-E924-43B8-9812-7EB45BE89C69}"/>
    <cellStyle name="Normal 6 2 4 4 2 2 2 2" xfId="38203" xr:uid="{698322C2-B5F7-486D-AB01-32DC9F65B338}"/>
    <cellStyle name="Normal 6 2 4 4 2 2 2 2 2" xfId="38204" xr:uid="{46CD6809-59A6-47A8-9175-376980A5AFF4}"/>
    <cellStyle name="Normal 6 2 4 4 2 2 2 3" xfId="38205" xr:uid="{1296501B-5D26-43C3-93AE-8347CE001E83}"/>
    <cellStyle name="Normal 6 2 4 4 2 2 2 4" xfId="38206" xr:uid="{D4C1F494-FA68-4C89-A433-D3383158E756}"/>
    <cellStyle name="Normal 6 2 4 4 2 2 2 5" xfId="38207" xr:uid="{1C95823D-B95B-4BE7-B5CA-96B7C090225A}"/>
    <cellStyle name="Normal 6 2 4 4 2 2 3" xfId="38208" xr:uid="{4D09D527-3496-40BE-BF47-466EA6DBCD79}"/>
    <cellStyle name="Normal 6 2 4 4 2 2 3 2" xfId="38209" xr:uid="{9C4D59E1-8018-4A6F-A5FA-5398A758628E}"/>
    <cellStyle name="Normal 6 2 4 4 2 2 4" xfId="38210" xr:uid="{53014AD9-8E11-4FA6-BA3D-22ABA0D67CAC}"/>
    <cellStyle name="Normal 6 2 4 4 2 2 5" xfId="38211" xr:uid="{851FE4DA-FAB5-4909-8A25-AD3AB302208A}"/>
    <cellStyle name="Normal 6 2 4 4 2 3" xfId="38212" xr:uid="{C1D4E239-24D7-4F76-979E-1C2B74FD9E22}"/>
    <cellStyle name="Normal 6 2 4 4 2 4" xfId="38213" xr:uid="{561CF30A-01D0-4AF4-8D74-6CC2071CDDF0}"/>
    <cellStyle name="Normal 6 2 4 4 2 5" xfId="38214" xr:uid="{59938E5A-15B5-4C17-835C-D9963AC40D16}"/>
    <cellStyle name="Normal 6 2 4 4 2 6" xfId="38215" xr:uid="{3862FFDD-8728-43EF-8CE1-50107DDD66E7}"/>
    <cellStyle name="Normal 6 2 4 4 2 6 2" xfId="38216" xr:uid="{D641EF9F-0131-4748-BB9D-14153493BA40}"/>
    <cellStyle name="Normal 6 2 4 4 2 7" xfId="38217" xr:uid="{78261DA7-C7C7-4C7A-AE73-BAB75E14CB58}"/>
    <cellStyle name="Normal 6 2 4 4 2 8" xfId="38218" xr:uid="{43A2B3AC-0894-4497-B90D-BCC9AFA89D8F}"/>
    <cellStyle name="Normal 6 2 4 4 2 9" xfId="38219" xr:uid="{E4C4F411-A0CB-4FB6-99A2-D698F7C95855}"/>
    <cellStyle name="Normal 6 2 4 4 3" xfId="38220" xr:uid="{0D9438F4-D82F-4871-967C-C3FA4F1A6813}"/>
    <cellStyle name="Normal 6 2 4 4 3 2" xfId="38221" xr:uid="{AC4226B0-2364-4FC8-9D8F-F48708851FFC}"/>
    <cellStyle name="Normal 6 2 4 4 3 2 2" xfId="38222" xr:uid="{0B301EE4-796A-4942-8DA5-9EBA751B68D4}"/>
    <cellStyle name="Normal 6 2 4 4 3 2 2 2" xfId="38223" xr:uid="{1A429784-4712-4A68-B257-F63F9B02FEF5}"/>
    <cellStyle name="Normal 6 2 4 4 3 2 3" xfId="38224" xr:uid="{60898DF5-9793-46ED-BEA7-365ECFD6CDB6}"/>
    <cellStyle name="Normal 6 2 4 4 3 2 4" xfId="38225" xr:uid="{5AE166AF-A2BA-4ADA-BF89-61F4B97985DA}"/>
    <cellStyle name="Normal 6 2 4 4 3 2 5" xfId="38226" xr:uid="{5F1EA18F-4D99-4651-B3B6-8730F610E45E}"/>
    <cellStyle name="Normal 6 2 4 4 3 3" xfId="38227" xr:uid="{9BE66902-B161-4705-8ECB-5CC7163920A1}"/>
    <cellStyle name="Normal 6 2 4 4 3 3 2" xfId="38228" xr:uid="{AA1695AB-2BFA-4030-8482-9CC69C7E51E9}"/>
    <cellStyle name="Normal 6 2 4 4 3 4" xfId="38229" xr:uid="{11093958-6EBC-48D0-9797-7584ECAA5F68}"/>
    <cellStyle name="Normal 6 2 4 4 3 5" xfId="38230" xr:uid="{6F3C54DF-8D68-424B-892E-6CA7A81906FB}"/>
    <cellStyle name="Normal 6 2 4 4 4" xfId="38231" xr:uid="{4E48F80E-B0CC-481F-AC7E-6EB65B360BC2}"/>
    <cellStyle name="Normal 6 2 4 4 5" xfId="38232" xr:uid="{A7402748-2C87-4E6F-8881-0089E2CF8B1C}"/>
    <cellStyle name="Normal 6 2 4 4 6" xfId="38233" xr:uid="{ED147332-12F6-42DD-B958-F06660928B3A}"/>
    <cellStyle name="Normal 6 2 4 4 6 2" xfId="38234" xr:uid="{37FC08E2-9E4B-4E3A-940E-8E90C43D527D}"/>
    <cellStyle name="Normal 6 2 4 4 7" xfId="38235" xr:uid="{7FD64C14-DE13-4573-82C1-2784231D9868}"/>
    <cellStyle name="Normal 6 2 4 4 8" xfId="38236" xr:uid="{0AD60E79-BF23-4E57-93B4-908C7C4264F1}"/>
    <cellStyle name="Normal 6 2 4 4 9" xfId="38237" xr:uid="{72E51CAB-E74C-455C-BA90-A9A176A2AAB0}"/>
    <cellStyle name="Normal 6 2 4 5" xfId="38238" xr:uid="{C2B0076E-128F-4883-9D70-68E989AE8F86}"/>
    <cellStyle name="Normal 6 2 4 5 2" xfId="38239" xr:uid="{85914211-218B-4AEE-93AB-9D0A349E42A2}"/>
    <cellStyle name="Normal 6 2 4 5 3" xfId="38240" xr:uid="{97279D1C-55AD-4B9F-BFCD-34759CCA99BD}"/>
    <cellStyle name="Normal 6 2 4 6" xfId="38241" xr:uid="{8AB8D1C0-3963-4C61-8D92-B67296A3C6D8}"/>
    <cellStyle name="Normal 6 2 4 6 2" xfId="38242" xr:uid="{CC82F879-5AB0-4B94-8206-A3F41A9BB7A1}"/>
    <cellStyle name="Normal 6 2 4 6 3" xfId="38243" xr:uid="{50AF5A93-50BD-4390-9712-225982770040}"/>
    <cellStyle name="Normal 6 2 4 7" xfId="38244" xr:uid="{1741E145-2E0D-471D-A9DB-4EA346D385A0}"/>
    <cellStyle name="Normal 6 2 4 7 2" xfId="38245" xr:uid="{EB6F132A-1F7A-4ACB-B3AA-BF85713433BE}"/>
    <cellStyle name="Normal 6 2 4 7 3" xfId="38246" xr:uid="{F1D61611-E31B-41FB-B741-349EDFAB272C}"/>
    <cellStyle name="Normal 6 2 4 8" xfId="38247" xr:uid="{C361B8D1-9582-44B2-BFF1-18997A52D3B1}"/>
    <cellStyle name="Normal 6 2 4 8 2" xfId="38248" xr:uid="{9A2B32DE-C6FF-4800-A6A9-E0214DF6749A}"/>
    <cellStyle name="Normal 6 2 4 8 3" xfId="38249" xr:uid="{C8B9D930-3CC5-4C2E-B238-42E07A5A17D5}"/>
    <cellStyle name="Normal 6 2 4 9" xfId="38250" xr:uid="{5A1DC268-ABD8-42D3-AA43-D40969E18E33}"/>
    <cellStyle name="Normal 6 2 4 9 2" xfId="38251" xr:uid="{3BF4217D-58FB-4CE6-AA82-83F70E07F91E}"/>
    <cellStyle name="Normal 6 2 4 9 2 2" xfId="38252" xr:uid="{A7A101BD-9E7C-4DB6-8354-726AD4EA3B9C}"/>
    <cellStyle name="Normal 6 2 4 9 2 2 2" xfId="38253" xr:uid="{B737AE54-9398-4D2B-B851-1086D951A895}"/>
    <cellStyle name="Normal 6 2 4 9 2 3" xfId="38254" xr:uid="{C4F16951-8FDD-42FD-AA1F-35B8CA107B12}"/>
    <cellStyle name="Normal 6 2 4 9 2 4" xfId="38255" xr:uid="{26AC7B81-5B5F-4805-9B6C-F5C1F4F5B4CA}"/>
    <cellStyle name="Normal 6 2 4 9 2 5" xfId="38256" xr:uid="{0CF7D491-86F4-4B63-81A0-2A0DE178E98C}"/>
    <cellStyle name="Normal 6 2 4 9 3" xfId="38257" xr:uid="{78C2160B-4986-4668-865F-01E35E68254F}"/>
    <cellStyle name="Normal 6 2 4 9 3 2" xfId="38258" xr:uid="{E78BB994-49CF-443C-ABCE-BD7A9CE6504A}"/>
    <cellStyle name="Normal 6 2 4 9 4" xfId="38259" xr:uid="{D73E1CE4-F428-45CE-94C3-B924A8C39290}"/>
    <cellStyle name="Normal 6 2 4 9 5" xfId="38260" xr:uid="{EC79F0D8-2499-4033-9E49-EB88A2097C60}"/>
    <cellStyle name="Normal 6 2 5" xfId="38261" xr:uid="{51224EA7-553E-4293-9322-E18DE3D8DDE1}"/>
    <cellStyle name="Normal 6 2 5 10" xfId="38262" xr:uid="{CA0ECBD3-7DCC-4779-86D6-AFBA38951C65}"/>
    <cellStyle name="Normal 6 2 5 11" xfId="38263" xr:uid="{FD2CD26E-638D-45F1-87BB-4939412745BB}"/>
    <cellStyle name="Normal 6 2 5 12" xfId="38264" xr:uid="{6D9CA42A-2BCD-4058-B83C-4023ED369D77}"/>
    <cellStyle name="Normal 6 2 5 12 2" xfId="38265" xr:uid="{7668335D-4B79-423C-9F83-D029786CAF36}"/>
    <cellStyle name="Normal 6 2 5 13" xfId="38266" xr:uid="{B664727D-DAC7-41C3-8FC6-582118E5BDA1}"/>
    <cellStyle name="Normal 6 2 5 14" xfId="38267" xr:uid="{A22A3DD4-1E46-4F8D-8A18-BAFB14290768}"/>
    <cellStyle name="Normal 6 2 5 15" xfId="38268" xr:uid="{2638C4E6-6665-4565-BFC1-3477E079103B}"/>
    <cellStyle name="Normal 6 2 5 2" xfId="38269" xr:uid="{7D681937-92B2-4EFB-8A67-D1A0B23C0D64}"/>
    <cellStyle name="Normal 6 2 5 2 2" xfId="38270" xr:uid="{1CB5BA34-C36C-4581-8C7A-58F43F6816AA}"/>
    <cellStyle name="Normal 6 2 5 2 2 2" xfId="38271" xr:uid="{E239B507-51C2-454D-B64C-F418901E8813}"/>
    <cellStyle name="Normal 6 2 5 2 2 2 2" xfId="38272" xr:uid="{2BD59C01-9318-4554-A263-A5478EE3AA40}"/>
    <cellStyle name="Normal 6 2 5 2 2 2 2 2" xfId="38273" xr:uid="{3072D8FA-1B29-412E-B57A-F655F6E8E075}"/>
    <cellStyle name="Normal 6 2 5 2 2 2 2 2 2" xfId="38274" xr:uid="{0F4738E0-D022-4D01-A3D5-9C6B7C32C222}"/>
    <cellStyle name="Normal 6 2 5 2 2 2 2 3" xfId="38275" xr:uid="{DDA09C77-E282-41E1-82D5-700FBEA3FE3A}"/>
    <cellStyle name="Normal 6 2 5 2 2 2 2 4" xfId="38276" xr:uid="{8DCA0745-00B1-4C2D-8953-5E77E16DF63C}"/>
    <cellStyle name="Normal 6 2 5 2 2 2 2 5" xfId="38277" xr:uid="{C8D5F28A-52F7-4B03-8DF9-5C2770D16858}"/>
    <cellStyle name="Normal 6 2 5 2 2 2 3" xfId="38278" xr:uid="{07CDB141-10AB-444B-9A33-3FC330B0F43D}"/>
    <cellStyle name="Normal 6 2 5 2 2 2 3 2" xfId="38279" xr:uid="{C8A83158-EA61-4216-8EFF-8AB8BDE114A9}"/>
    <cellStyle name="Normal 6 2 5 2 2 2 4" xfId="38280" xr:uid="{152007D3-B759-423C-89C0-4A328FA7BF5F}"/>
    <cellStyle name="Normal 6 2 5 2 2 2 5" xfId="38281" xr:uid="{D9FFB658-D9AC-44F6-9AEB-29E5F4A639E6}"/>
    <cellStyle name="Normal 6 2 5 2 2 3" xfId="38282" xr:uid="{B9E6966F-5FD8-47BB-AFC2-59FCD4CA8EC7}"/>
    <cellStyle name="Normal 6 2 5 2 2 4" xfId="38283" xr:uid="{EF3F754C-B962-405E-8033-A2A8556FE448}"/>
    <cellStyle name="Normal 6 2 5 2 2 5" xfId="38284" xr:uid="{6559FD9A-7E8C-4093-92F4-995335BEA5F5}"/>
    <cellStyle name="Normal 6 2 5 2 2 6" xfId="38285" xr:uid="{15D4D559-D1B9-410A-853E-BE0ED5073393}"/>
    <cellStyle name="Normal 6 2 5 2 2 6 2" xfId="38286" xr:uid="{43A3836B-D024-4F57-89C2-5FE16D6654F5}"/>
    <cellStyle name="Normal 6 2 5 2 2 7" xfId="38287" xr:uid="{BA0D1CB1-650F-4335-90EF-7DAD703197D3}"/>
    <cellStyle name="Normal 6 2 5 2 2 8" xfId="38288" xr:uid="{AADFCC4F-C4CF-4554-A719-9C4FA3325316}"/>
    <cellStyle name="Normal 6 2 5 2 2 9" xfId="38289" xr:uid="{8AF9F89D-A282-49F6-A613-860193F0F562}"/>
    <cellStyle name="Normal 6 2 5 2 3" xfId="38290" xr:uid="{E8C5B34B-1ECE-44A2-A0EA-672261E950D6}"/>
    <cellStyle name="Normal 6 2 5 2 3 2" xfId="38291" xr:uid="{C5E77135-663F-4FE9-AA98-A45E9FB642CE}"/>
    <cellStyle name="Normal 6 2 5 2 3 2 2" xfId="38292" xr:uid="{F12D5C40-6C90-4C44-8D54-9306A5AA1809}"/>
    <cellStyle name="Normal 6 2 5 2 3 2 2 2" xfId="38293" xr:uid="{53EAB6C0-9D69-432D-9C91-155AC7FA7BCB}"/>
    <cellStyle name="Normal 6 2 5 2 3 2 3" xfId="38294" xr:uid="{F2651AE4-8CD0-4FAC-822F-5856FDF8BF1B}"/>
    <cellStyle name="Normal 6 2 5 2 3 2 4" xfId="38295" xr:uid="{EBAB7B4B-1033-4294-86A6-78BAC8C0F0ED}"/>
    <cellStyle name="Normal 6 2 5 2 3 2 5" xfId="38296" xr:uid="{F383A1EC-7ED8-4767-81EA-3DF7C223C8F9}"/>
    <cellStyle name="Normal 6 2 5 2 3 3" xfId="38297" xr:uid="{A64E200D-6232-40DC-8F05-93514CB33D6C}"/>
    <cellStyle name="Normal 6 2 5 2 3 3 2" xfId="38298" xr:uid="{6F6A1049-E8DD-43F1-8E3B-A448080D0C5B}"/>
    <cellStyle name="Normal 6 2 5 2 3 4" xfId="38299" xr:uid="{BE1E4D84-375E-415C-904B-058EEDF62458}"/>
    <cellStyle name="Normal 6 2 5 2 3 5" xfId="38300" xr:uid="{A3696478-9C2F-4A66-8FC8-E57E6BF06AAD}"/>
    <cellStyle name="Normal 6 2 5 2 4" xfId="38301" xr:uid="{AE84ECC8-9F26-4C3D-8E04-284458F279C7}"/>
    <cellStyle name="Normal 6 2 5 2 5" xfId="38302" xr:uid="{323DD6DD-A193-4B2C-B208-8B472043F1BD}"/>
    <cellStyle name="Normal 6 2 5 2 6" xfId="38303" xr:uid="{98B1A87F-B274-4F04-8AA1-A8073B86D4C7}"/>
    <cellStyle name="Normal 6 2 5 2 6 2" xfId="38304" xr:uid="{3481798A-C8AD-4BE5-9F65-809BB925FA4E}"/>
    <cellStyle name="Normal 6 2 5 2 7" xfId="38305" xr:uid="{A3E55639-E4C6-432F-9284-027D2921FBF5}"/>
    <cellStyle name="Normal 6 2 5 2 8" xfId="38306" xr:uid="{5407A17A-B38B-4670-BAF4-39C65FB2B1D8}"/>
    <cellStyle name="Normal 6 2 5 2 9" xfId="38307" xr:uid="{DC188F9C-9653-4953-B53B-F8EE5A61E48A}"/>
    <cellStyle name="Normal 6 2 5 3" xfId="38308" xr:uid="{9C2871D2-A8EE-4CC5-8692-ADBC177E0B9B}"/>
    <cellStyle name="Normal 6 2 5 3 2" xfId="38309" xr:uid="{9C3A80E3-1D76-4D7C-9239-8A2B420773D0}"/>
    <cellStyle name="Normal 6 2 5 3 3" xfId="38310" xr:uid="{F4676DAD-D3FA-4BFC-88FF-C5CCCE8007AA}"/>
    <cellStyle name="Normal 6 2 5 4" xfId="38311" xr:uid="{FDA93343-6199-49B8-A11A-475C4CE03A51}"/>
    <cellStyle name="Normal 6 2 5 4 2" xfId="38312" xr:uid="{F5222E2C-753C-4256-BB24-3EA13A8285AD}"/>
    <cellStyle name="Normal 6 2 5 4 3" xfId="38313" xr:uid="{7B374147-3118-41F1-8E5D-71BAF6871AEF}"/>
    <cellStyle name="Normal 6 2 5 5" xfId="38314" xr:uid="{8F6EFB81-C689-4D91-A141-457E3C9DAC85}"/>
    <cellStyle name="Normal 6 2 5 5 2" xfId="38315" xr:uid="{1DC86573-9130-41DB-933E-18A8311D34BA}"/>
    <cellStyle name="Normal 6 2 5 5 3" xfId="38316" xr:uid="{B6C637DD-B6A7-4AED-908F-3F1236613E9C}"/>
    <cellStyle name="Normal 6 2 5 6" xfId="38317" xr:uid="{B7D2E5B3-B232-475B-8CA1-ADD2181176DD}"/>
    <cellStyle name="Normal 6 2 5 6 2" xfId="38318" xr:uid="{D2AE885A-FDA9-445C-B739-70E3DBA2EE8B}"/>
    <cellStyle name="Normal 6 2 5 6 3" xfId="38319" xr:uid="{68CC0352-5390-4319-83FD-CF371DD0C68E}"/>
    <cellStyle name="Normal 6 2 5 7" xfId="38320" xr:uid="{1AEF437F-3FDE-487C-BB0A-CCB09FA8E652}"/>
    <cellStyle name="Normal 6 2 5 7 2" xfId="38321" xr:uid="{0A74698C-F808-448E-A277-20E130EE5D37}"/>
    <cellStyle name="Normal 6 2 5 7 3" xfId="38322" xr:uid="{58C3F2A0-5F29-4290-AAE5-6A25E2D24B0D}"/>
    <cellStyle name="Normal 6 2 5 8" xfId="38323" xr:uid="{86C0E526-FD5A-4151-B01D-DB574929C8EE}"/>
    <cellStyle name="Normal 6 2 5 8 2" xfId="38324" xr:uid="{A89B9087-36DF-41A3-A77B-7EC0432D7438}"/>
    <cellStyle name="Normal 6 2 5 8 2 2" xfId="38325" xr:uid="{375A649A-B13D-4D6E-9E74-014976861201}"/>
    <cellStyle name="Normal 6 2 5 8 2 2 2" xfId="38326" xr:uid="{50A3708D-22E3-4E00-AB0C-30631165E674}"/>
    <cellStyle name="Normal 6 2 5 8 2 3" xfId="38327" xr:uid="{26DFADDE-A3D1-4696-817D-2B1950A41B74}"/>
    <cellStyle name="Normal 6 2 5 8 2 4" xfId="38328" xr:uid="{7C81ED2B-7A15-4F8C-9C5E-255DD57BBEC3}"/>
    <cellStyle name="Normal 6 2 5 8 2 5" xfId="38329" xr:uid="{52BDDC42-E75D-4CDF-8BFC-BBD0CE9494C5}"/>
    <cellStyle name="Normal 6 2 5 8 3" xfId="38330" xr:uid="{A4C1CB2B-B7F1-489A-9D92-CB569DE15AFE}"/>
    <cellStyle name="Normal 6 2 5 8 3 2" xfId="38331" xr:uid="{54DC2672-1C8E-4EF7-BFF9-21E5C4586762}"/>
    <cellStyle name="Normal 6 2 5 8 4" xfId="38332" xr:uid="{87327344-0E4B-48EF-8106-8F5C1D9ED530}"/>
    <cellStyle name="Normal 6 2 5 8 5" xfId="38333" xr:uid="{07E16E31-9A0A-4F17-8E4E-F9EEC39CFA58}"/>
    <cellStyle name="Normal 6 2 5 9" xfId="38334" xr:uid="{B14637A0-86A4-4B1E-961C-CA9DE10FEB01}"/>
    <cellStyle name="Normal 6 2 6" xfId="38335" xr:uid="{E49BA581-374E-4609-BAB4-D17708C1B315}"/>
    <cellStyle name="Normal 6 2 6 2" xfId="38336" xr:uid="{551AC9F3-E8FC-4067-B604-96DB663A77C2}"/>
    <cellStyle name="Normal 6 2 6 3" xfId="38337" xr:uid="{E053587E-A525-47D4-AEE6-730FEEECCEE4}"/>
    <cellStyle name="Normal 6 2 7" xfId="38338" xr:uid="{8F9E6A69-4F09-4214-87D5-D247DF215BDD}"/>
    <cellStyle name="Normal 6 2 7 2" xfId="38339" xr:uid="{13467B75-2F7F-42F6-87E2-0683502526ED}"/>
    <cellStyle name="Normal 6 2 7 2 2" xfId="38340" xr:uid="{8FED1E26-0928-40DD-AB57-657C703375AC}"/>
    <cellStyle name="Normal 6 2 7 2 2 2" xfId="38341" xr:uid="{7DC67199-A038-4A0F-95A4-5FC2D63907A0}"/>
    <cellStyle name="Normal 6 2 7 2 2 2 2" xfId="38342" xr:uid="{1FD02E7C-9D96-4676-BA20-EA3B2D301DB7}"/>
    <cellStyle name="Normal 6 2 7 2 2 2 2 2" xfId="38343" xr:uid="{930DA5C3-27C6-49C9-A600-ED3A7207B811}"/>
    <cellStyle name="Normal 6 2 7 2 2 2 3" xfId="38344" xr:uid="{615A2D2C-EB65-4A15-988F-89CE560C961E}"/>
    <cellStyle name="Normal 6 2 7 2 2 2 4" xfId="38345" xr:uid="{7D8F407E-AF8D-419E-BCF3-CD28547DC295}"/>
    <cellStyle name="Normal 6 2 7 2 2 2 5" xfId="38346" xr:uid="{224006E0-A33D-4410-9FDE-CCC7AD9D6F26}"/>
    <cellStyle name="Normal 6 2 7 2 2 3" xfId="38347" xr:uid="{730D7336-2447-454B-A8DE-2E1007C147D4}"/>
    <cellStyle name="Normal 6 2 7 2 2 3 2" xfId="38348" xr:uid="{649C149F-9E0E-4D1C-B7C6-BB675D665CF4}"/>
    <cellStyle name="Normal 6 2 7 2 2 4" xfId="38349" xr:uid="{5A8DAFA5-DB29-45E4-B7E3-D318DAFD154E}"/>
    <cellStyle name="Normal 6 2 7 2 2 5" xfId="38350" xr:uid="{339184ED-8F80-43B6-BBD8-5EB664C9005E}"/>
    <cellStyle name="Normal 6 2 7 2 3" xfId="38351" xr:uid="{A93F0C1D-0147-40C5-9D16-D73E1AD3F35A}"/>
    <cellStyle name="Normal 6 2 7 2 4" xfId="38352" xr:uid="{295BCD21-6B43-47A4-A38C-297D8EB2C8A9}"/>
    <cellStyle name="Normal 6 2 7 2 5" xfId="38353" xr:uid="{FEF895A5-B848-4171-BC93-5CA7AEA5F4A4}"/>
    <cellStyle name="Normal 6 2 7 2 6" xfId="38354" xr:uid="{D2936023-1B1D-4EF7-AE5D-2011CC3AD653}"/>
    <cellStyle name="Normal 6 2 7 2 6 2" xfId="38355" xr:uid="{8447AC28-07C6-43D8-9C0D-7B7B99FF2268}"/>
    <cellStyle name="Normal 6 2 7 2 7" xfId="38356" xr:uid="{89E391D9-F892-446D-A608-067BDA5256D7}"/>
    <cellStyle name="Normal 6 2 7 2 8" xfId="38357" xr:uid="{EBB084B4-37C3-4C7B-85BA-56C47D307B6E}"/>
    <cellStyle name="Normal 6 2 7 2 9" xfId="38358" xr:uid="{C8BAE03E-628C-4B21-B09E-B81DD7E71EC5}"/>
    <cellStyle name="Normal 6 2 7 3" xfId="38359" xr:uid="{86C31A6F-0D6E-4BF1-9E0C-97CCDC7860EA}"/>
    <cellStyle name="Normal 6 2 7 3 2" xfId="38360" xr:uid="{D0EF334A-CB6F-4527-AC52-E592421FF6D2}"/>
    <cellStyle name="Normal 6 2 7 3 2 2" xfId="38361" xr:uid="{4A0B28F3-9E59-4991-8B04-61F7E2B816F2}"/>
    <cellStyle name="Normal 6 2 7 3 2 2 2" xfId="38362" xr:uid="{A957E02F-1587-4716-99BF-13D3B25E236C}"/>
    <cellStyle name="Normal 6 2 7 3 2 3" xfId="38363" xr:uid="{891957EB-7347-496F-B8DA-9F83714E2E1E}"/>
    <cellStyle name="Normal 6 2 7 3 2 4" xfId="38364" xr:uid="{8486E715-85D6-45CE-8BED-3771BBA27529}"/>
    <cellStyle name="Normal 6 2 7 3 2 5" xfId="38365" xr:uid="{355F5DF4-5DE3-4214-A3B2-5AACFADF119C}"/>
    <cellStyle name="Normal 6 2 7 3 3" xfId="38366" xr:uid="{BF4369FA-42C7-4A8E-BAD2-8D4D6C59D860}"/>
    <cellStyle name="Normal 6 2 7 3 3 2" xfId="38367" xr:uid="{E5176E66-CC39-4BF6-B60B-1AB0886A231B}"/>
    <cellStyle name="Normal 6 2 7 3 4" xfId="38368" xr:uid="{FAE81A88-2CBF-45DD-93FA-729846254008}"/>
    <cellStyle name="Normal 6 2 7 3 5" xfId="38369" xr:uid="{9CE45A05-8E35-4B46-A0A0-993BCB7D8F34}"/>
    <cellStyle name="Normal 6 2 7 4" xfId="38370" xr:uid="{6DF4580D-39BA-491A-BB00-3ABD346F1DC0}"/>
    <cellStyle name="Normal 6 2 7 5" xfId="38371" xr:uid="{3875785D-8FA8-4050-BB5B-B28B443D6584}"/>
    <cellStyle name="Normal 6 2 7 6" xfId="38372" xr:uid="{AA6B5D08-ABCA-49C0-A7BC-6C4E0EDEA054}"/>
    <cellStyle name="Normal 6 2 7 6 2" xfId="38373" xr:uid="{FB9E78D3-EDD9-43E1-858A-C2BF316270F4}"/>
    <cellStyle name="Normal 6 2 7 7" xfId="38374" xr:uid="{726DFA81-2AA0-43E2-A99B-E0BD5107553D}"/>
    <cellStyle name="Normal 6 2 7 8" xfId="38375" xr:uid="{49DF1DED-3FCD-4CD4-9DE8-80541CD057D3}"/>
    <cellStyle name="Normal 6 2 7 9" xfId="38376" xr:uid="{C2EDB316-9972-4763-A250-A3F5E829E904}"/>
    <cellStyle name="Normal 6 2 8" xfId="38377" xr:uid="{236B2F63-5101-46C5-BC5A-564193F3E13D}"/>
    <cellStyle name="Normal 6 2 9" xfId="38378" xr:uid="{B88427F6-19F0-4CC2-9B9D-A2199FE94315}"/>
    <cellStyle name="Normal 6 20" xfId="38379" xr:uid="{3D54E141-D465-49FE-94A4-32AEABACF666}"/>
    <cellStyle name="Normal 6 20 2" xfId="38380" xr:uid="{DB8D2463-C62D-47F1-BC30-D3E57E0CC559}"/>
    <cellStyle name="Normal 6 20 3" xfId="38381" xr:uid="{ED1A81DC-F0D3-4095-BEB5-29813A430A6F}"/>
    <cellStyle name="Normal 6 21" xfId="38382" xr:uid="{27D4B2C3-151B-4FEC-BCFC-641B4607AFAD}"/>
    <cellStyle name="Normal 6 21 2" xfId="38383" xr:uid="{6FEE5E35-A1FB-49B1-80B9-E5568096BF01}"/>
    <cellStyle name="Normal 6 21 3" xfId="38384" xr:uid="{7671DB50-BB29-423D-AC51-A0865A4C06F1}"/>
    <cellStyle name="Normal 6 22" xfId="38385" xr:uid="{9C6A8A5B-0767-4D0B-9ED7-76D7785A8AE2}"/>
    <cellStyle name="Normal 6 22 2" xfId="38386" xr:uid="{2CCBBA14-8D8C-4FB1-910C-38B22DE7B8D1}"/>
    <cellStyle name="Normal 6 22 3" xfId="38387" xr:uid="{07A4E20B-319D-48CE-82B1-C0BA1ED0B201}"/>
    <cellStyle name="Normal 6 23" xfId="38388" xr:uid="{EC5E50EE-257F-430C-A848-104327086C57}"/>
    <cellStyle name="Normal 6 23 2" xfId="38389" xr:uid="{C79BB9FF-B48D-4EDE-91F3-E79C5CBAE0F6}"/>
    <cellStyle name="Normal 6 23 3" xfId="38390" xr:uid="{BC252BD1-79DD-49B0-879A-81F9925C13D3}"/>
    <cellStyle name="Normal 6 24" xfId="38391" xr:uid="{EA3775E6-CDCD-41CD-ABFD-8231E20FB39F}"/>
    <cellStyle name="Normal 6 24 2" xfId="38392" xr:uid="{39B93127-28F6-4E80-B1E3-AF9A8239C41A}"/>
    <cellStyle name="Normal 6 24 3" xfId="38393" xr:uid="{E6649FDF-B560-4CCF-A679-96700846A890}"/>
    <cellStyle name="Normal 6 25" xfId="38394" xr:uid="{0D6CF38D-68E1-456B-B947-F621BECF98B0}"/>
    <cellStyle name="Normal 6 25 2" xfId="38395" xr:uid="{9ED7C28E-2B64-403C-BDCF-E049BF87982D}"/>
    <cellStyle name="Normal 6 25 3" xfId="38396" xr:uid="{DC830D38-45D1-46D1-A275-0874C89961E3}"/>
    <cellStyle name="Normal 6 26" xfId="38397" xr:uid="{CD5CD3CA-9B8A-40B2-A032-E90FD31A20BE}"/>
    <cellStyle name="Normal 6 26 2" xfId="38398" xr:uid="{D13A2634-90BA-4DFD-BAD7-EDBE67781AEC}"/>
    <cellStyle name="Normal 6 26 3" xfId="38399" xr:uid="{921920F7-8BC2-4351-8C46-6198785A2785}"/>
    <cellStyle name="Normal 6 27" xfId="38400" xr:uid="{3D4ED805-D00E-4051-AC23-1BF3536833A8}"/>
    <cellStyle name="Normal 6 27 2" xfId="38401" xr:uid="{24910719-B2C4-4F49-88D3-65B28D5487BD}"/>
    <cellStyle name="Normal 6 27 3" xfId="38402" xr:uid="{9E3F56C2-D58C-4B28-B277-36B2DF0205A0}"/>
    <cellStyle name="Normal 6 28" xfId="38403" xr:uid="{9C8812A2-D72E-407E-B029-70C84663BF92}"/>
    <cellStyle name="Normal 6 28 2" xfId="38404" xr:uid="{9CCCA308-10C0-4CD9-A09D-F79181CBE90F}"/>
    <cellStyle name="Normal 6 28 3" xfId="38405" xr:uid="{73D622A9-BBAE-4560-B923-D98C248AC1EA}"/>
    <cellStyle name="Normal 6 29" xfId="38406" xr:uid="{F5506E12-5AE6-40E4-89FA-897419DFBA2A}"/>
    <cellStyle name="Normal 6 29 2" xfId="38407" xr:uid="{7C19292C-D6C8-4E4F-838D-A7B8076A3779}"/>
    <cellStyle name="Normal 6 29 3" xfId="38408" xr:uid="{B95B3439-C5A1-4EA1-A92E-BF8F96155B70}"/>
    <cellStyle name="Normal 6 3" xfId="326" xr:uid="{D41AE6A6-F532-4F6C-AFA4-78125C54B4F2}"/>
    <cellStyle name="Normal 6 3 2" xfId="38410" xr:uid="{88BB8DDC-C76F-4DF3-BC13-C09B1CD68875}"/>
    <cellStyle name="Normal 6 3 2 2" xfId="38411" xr:uid="{532E3166-2790-401E-9A2A-046E0245537E}"/>
    <cellStyle name="Normal 6 3 2 3" xfId="38412" xr:uid="{8FCA9AC6-6566-44A7-9F55-03515D82FE77}"/>
    <cellStyle name="Normal 6 3 3" xfId="38413" xr:uid="{AC44CF31-9ED6-421E-B6E8-E0E561DB0834}"/>
    <cellStyle name="Normal 6 3 3 2" xfId="38414" xr:uid="{8FF31838-5E18-45A9-A2A7-90CE83FB8EF8}"/>
    <cellStyle name="Normal 6 3 3 3" xfId="38415" xr:uid="{727279B8-DD8D-47D2-A2C0-4D8FFA0B0AB7}"/>
    <cellStyle name="Normal 6 3 4" xfId="38416" xr:uid="{AA581A26-3A6F-4C81-ABA4-09BFBC9CE057}"/>
    <cellStyle name="Normal 6 3 5" xfId="38417" xr:uid="{6F8E6D65-0077-4687-A043-4CA79E86A14A}"/>
    <cellStyle name="Normal 6 3 6" xfId="38409" xr:uid="{20196086-7DE1-4991-BC0B-23FF5B307735}"/>
    <cellStyle name="Normal 6 30" xfId="38418" xr:uid="{338786F4-72E7-4B40-BD86-2398C21584EA}"/>
    <cellStyle name="Normal 6 30 2" xfId="38419" xr:uid="{FACB80D5-2C51-403D-86D3-C024DE68897A}"/>
    <cellStyle name="Normal 6 30 3" xfId="38420" xr:uid="{F2DBBE24-5F9A-4E38-BE40-062371E35952}"/>
    <cellStyle name="Normal 6 31" xfId="38421" xr:uid="{3398FC9A-D597-4AD7-84F9-B85FB7529542}"/>
    <cellStyle name="Normal 6 31 2" xfId="38422" xr:uid="{7DBADD51-B7B1-4815-96E7-79CE3F729C90}"/>
    <cellStyle name="Normal 6 31 3" xfId="38423" xr:uid="{D75C272C-5D0B-4275-9793-8875EC713331}"/>
    <cellStyle name="Normal 6 32" xfId="38424" xr:uid="{88848867-A8FA-4EA1-83D1-109F7E2C7729}"/>
    <cellStyle name="Normal 6 32 2" xfId="38425" xr:uid="{2D42BE7B-6DF0-42F6-B402-A91D8FA700E3}"/>
    <cellStyle name="Normal 6 32 3" xfId="38426" xr:uid="{95087E04-787B-436F-A8A0-C901B256D556}"/>
    <cellStyle name="Normal 6 33" xfId="38427" xr:uid="{99F2F20E-C771-44ED-AD44-C015CF1F9B6D}"/>
    <cellStyle name="Normal 6 33 2" xfId="38428" xr:uid="{7A5A15DC-7D10-4FF7-8D91-9E8C28A9BE59}"/>
    <cellStyle name="Normal 6 33 3" xfId="38429" xr:uid="{CCF85AAD-7F61-4EBA-8763-3BAF1E01F6F2}"/>
    <cellStyle name="Normal 6 34" xfId="38430" xr:uid="{C45C6517-7015-44FD-96C2-CA10400B161F}"/>
    <cellStyle name="Normal 6 34 2" xfId="38431" xr:uid="{54A43F9E-7A46-424D-A4F9-A62161A7EC4E}"/>
    <cellStyle name="Normal 6 34 3" xfId="38432" xr:uid="{38644E25-9BBD-4740-8661-6FB3BAC89F5A}"/>
    <cellStyle name="Normal 6 35" xfId="38433" xr:uid="{64CE297E-C0DF-4A02-A67B-9606E6617DFE}"/>
    <cellStyle name="Normal 6 35 2" xfId="38434" xr:uid="{CF970B0B-5B7F-400C-8E24-F21010CC35BD}"/>
    <cellStyle name="Normal 6 35 3" xfId="38435" xr:uid="{01868738-29CE-4338-AC78-CDCB6F64D1FC}"/>
    <cellStyle name="Normal 6 36" xfId="38436" xr:uid="{3BF6097E-D109-4680-98D5-63B8511D12E3}"/>
    <cellStyle name="Normal 6 36 2" xfId="38437" xr:uid="{35499E63-4BC4-456A-B404-738883D052CC}"/>
    <cellStyle name="Normal 6 36 3" xfId="38438" xr:uid="{4BFD3BB9-8C43-4538-9DBA-2C0273C9B67B}"/>
    <cellStyle name="Normal 6 37" xfId="38439" xr:uid="{908F2E7D-7E00-4A58-9EA6-78D98A23955D}"/>
    <cellStyle name="Normal 6 38" xfId="38440" xr:uid="{69429818-2154-4DAC-BF55-92E706B5F2B6}"/>
    <cellStyle name="Normal 6 38 2" xfId="38441" xr:uid="{32D1C166-B144-4619-898B-B959201330DD}"/>
    <cellStyle name="Normal 6 39" xfId="38442" xr:uid="{194F3A56-C71A-46DC-9A71-70F0C5566DA1}"/>
    <cellStyle name="Normal 6 39 2" xfId="38443" xr:uid="{18D0450C-DF01-4D7A-AFE4-EB779510D412}"/>
    <cellStyle name="Normal 6 39 3" xfId="38444" xr:uid="{E7A30332-590F-46F4-B4F7-8C201F354C49}"/>
    <cellStyle name="Normal 6 4" xfId="327" xr:uid="{25E012A9-EDED-48A3-BD9D-EC5CB71AAA07}"/>
    <cellStyle name="Normal 6 4 2" xfId="38445" xr:uid="{A6E3A4AC-04D0-4555-9D86-8CA128437690}"/>
    <cellStyle name="Normal 6 4 2 2" xfId="38446" xr:uid="{21923C8A-200A-43D4-BE94-58D29DBC19AA}"/>
    <cellStyle name="Normal 6 4 2 2 2" xfId="43231" xr:uid="{39A24147-C134-40BE-9160-4D81293C6C32}"/>
    <cellStyle name="Normal 6 4 2 3" xfId="38447" xr:uid="{E46CCFD5-E3B4-4DEC-BDE6-515CB0639EFC}"/>
    <cellStyle name="Normal 6 4 2 3 2" xfId="43232" xr:uid="{DC366F1F-578C-444E-9E8F-821EAEF5FE88}"/>
    <cellStyle name="Normal 6 4 2 4" xfId="43233" xr:uid="{17575D06-0025-43FB-9673-7C136BD278FA}"/>
    <cellStyle name="Normal 6 4 3" xfId="38448" xr:uid="{75A8E8CA-72A9-40B8-BF8E-D58D443EF64A}"/>
    <cellStyle name="Normal 6 4 3 2" xfId="43234" xr:uid="{37FF149C-7A5C-47C6-A553-CFCB1B717887}"/>
    <cellStyle name="Normal 6 4 4" xfId="38449" xr:uid="{504370C3-A067-438C-94D0-D638D5EC401E}"/>
    <cellStyle name="Normal 6 4 4 2" xfId="43235" xr:uid="{7865EFEA-1EAB-42C1-8528-72B6BC12FBE7}"/>
    <cellStyle name="Normal 6 4 5" xfId="43236" xr:uid="{4EA67CAC-2EF4-4A23-9605-4A93FE26236B}"/>
    <cellStyle name="Normal 6 40" xfId="38450" xr:uid="{9CF4140D-8D52-4014-8589-4F15E3A47646}"/>
    <cellStyle name="Normal 6 40 2" xfId="38451" xr:uid="{E8ED0479-3B26-47B1-B32E-F3C25B4858E0}"/>
    <cellStyle name="Normal 6 40 3" xfId="38452" xr:uid="{1ADDD7D3-4F10-4F22-99C8-C218A2819412}"/>
    <cellStyle name="Normal 6 41" xfId="38453" xr:uid="{8CA14A60-5EB2-410C-9926-0725310BCB93}"/>
    <cellStyle name="Normal 6 41 2" xfId="38454" xr:uid="{94996E57-7D2B-4AB5-B0CC-8589AB4A73A7}"/>
    <cellStyle name="Normal 6 41 3" xfId="38455" xr:uid="{8DD06CBC-BDAD-4626-81D4-843C3B7075ED}"/>
    <cellStyle name="Normal 6 42" xfId="38456" xr:uid="{CDCC206E-8483-4628-8236-418DCA6A1D32}"/>
    <cellStyle name="Normal 6 42 2" xfId="38457" xr:uid="{3AF619D5-8C20-4567-9C0D-8AC5BD6ADA7A}"/>
    <cellStyle name="Normal 6 42 3" xfId="38458" xr:uid="{698A536E-2CBB-45A4-B5C2-DB1ECF2D0AF2}"/>
    <cellStyle name="Normal 6 43" xfId="38459" xr:uid="{72A30E70-2A27-484D-B9E9-04C0CEF4C2F5}"/>
    <cellStyle name="Normal 6 43 2" xfId="38460" xr:uid="{C0240EE1-0F30-4FAC-A58A-E241806211CA}"/>
    <cellStyle name="Normal 6 43 3" xfId="38461" xr:uid="{E274FF7D-79C2-4DCB-ADF3-8E4FB221BD42}"/>
    <cellStyle name="Normal 6 44" xfId="38462" xr:uid="{C0A5E8CD-6452-47CC-8033-D3E982C8024F}"/>
    <cellStyle name="Normal 6 44 2" xfId="38463" xr:uid="{EAB7ECD8-6826-431C-AD95-1489279E3B93}"/>
    <cellStyle name="Normal 6 44 3" xfId="38464" xr:uid="{B953BF77-FEDE-4C95-91D8-09A8C81B06FB}"/>
    <cellStyle name="Normal 6 45" xfId="38465" xr:uid="{1FD55DE7-6F2C-49D4-8DA2-CFFFD866A4C1}"/>
    <cellStyle name="Normal 6 45 2" xfId="38466" xr:uid="{2B9EEC96-4976-4620-AAC3-99395ECC4C1D}"/>
    <cellStyle name="Normal 6 45 3" xfId="38467" xr:uid="{FB6192D3-EB73-4BB5-917D-CBAA9712767A}"/>
    <cellStyle name="Normal 6 46" xfId="38468" xr:uid="{19EB4267-2C22-46AE-8CF3-467421C14E15}"/>
    <cellStyle name="Normal 6 46 2" xfId="38469" xr:uid="{62AC8254-5856-4784-ABF5-157F3D58289F}"/>
    <cellStyle name="Normal 6 46 3" xfId="38470" xr:uid="{0B2EA9CC-A4C1-46FE-9C93-81C964C3DAC4}"/>
    <cellStyle name="Normal 6 47" xfId="38471" xr:uid="{00E357D1-85BB-4A4E-A8AA-25DAA324664A}"/>
    <cellStyle name="Normal 6 47 2" xfId="38472" xr:uid="{02087643-B00B-4F7F-B701-BD957C062E5E}"/>
    <cellStyle name="Normal 6 47 3" xfId="38473" xr:uid="{656C7D75-1EE7-43DC-B42B-FBAE8A28FB53}"/>
    <cellStyle name="Normal 6 48" xfId="38474" xr:uid="{9336F7C8-D6F3-456C-8104-5B7C42BB9066}"/>
    <cellStyle name="Normal 6 48 2" xfId="38475" xr:uid="{1B252CF6-46CD-4BDF-9DC1-F7D4E183C3F3}"/>
    <cellStyle name="Normal 6 48 3" xfId="38476" xr:uid="{0BA34762-95BF-4F46-81DE-86CBE8FCFB9C}"/>
    <cellStyle name="Normal 6 49" xfId="38477" xr:uid="{B2DBCE4E-F1F4-43D9-84F5-39AA862B861C}"/>
    <cellStyle name="Normal 6 49 2" xfId="38478" xr:uid="{F9526547-7DF8-4D45-8C7F-1F502E4BC0C9}"/>
    <cellStyle name="Normal 6 49 3" xfId="38479" xr:uid="{801FDF0D-4CE7-48A5-A448-C622653A61FC}"/>
    <cellStyle name="Normal 6 5" xfId="38480" xr:uid="{D414F183-DCFF-4950-A11C-BFA77813EC4D}"/>
    <cellStyle name="Normal 6 5 2" xfId="38481" xr:uid="{947CFB23-CC5A-40C3-A53E-F4A5A55DC925}"/>
    <cellStyle name="Normal 6 5 3" xfId="38482" xr:uid="{157718BA-9FBA-4C08-BFDA-EA927D804D5D}"/>
    <cellStyle name="Normal 6 50" xfId="38483" xr:uid="{DCE4863A-2DC8-4CAD-84C4-E4B62D44B233}"/>
    <cellStyle name="Normal 6 50 2" xfId="38484" xr:uid="{F3CA889D-CCCD-4B55-A0C4-AEEE34FB6742}"/>
    <cellStyle name="Normal 6 50 3" xfId="38485" xr:uid="{C4CEEA93-D1EA-42CC-A227-9D24BA656609}"/>
    <cellStyle name="Normal 6 51" xfId="38486" xr:uid="{6679972F-85DA-46B2-8A08-3E82775C97AF}"/>
    <cellStyle name="Normal 6 51 2" xfId="38487" xr:uid="{88EA7644-9E0C-4D86-973D-35D572A80CD6}"/>
    <cellStyle name="Normal 6 51 3" xfId="38488" xr:uid="{E2F6C20F-9FA6-496B-9DA6-E355BB536D59}"/>
    <cellStyle name="Normal 6 52" xfId="38489" xr:uid="{A91C353E-F0EF-4329-83A7-7F40B5D6584A}"/>
    <cellStyle name="Normal 6 52 2" xfId="38490" xr:uid="{6278766C-586F-42DD-8B3B-6CAF74EC64DB}"/>
    <cellStyle name="Normal 6 52 3" xfId="38491" xr:uid="{5B88191A-778D-43ED-96C5-E9B7E5D1E46D}"/>
    <cellStyle name="Normal 6 53" xfId="38492" xr:uid="{DF91E017-FCA6-42B5-A2CF-263E02F68580}"/>
    <cellStyle name="Normal 6 53 2" xfId="38493" xr:uid="{955E4171-EA99-450E-A975-5F8B2619C260}"/>
    <cellStyle name="Normal 6 53 3" xfId="38494" xr:uid="{C8A48E75-A489-4384-844A-18A8A66C2184}"/>
    <cellStyle name="Normal 6 54" xfId="38495" xr:uid="{4885474B-500D-4318-A921-051DF818EDFB}"/>
    <cellStyle name="Normal 6 54 2" xfId="38496" xr:uid="{04BA9045-C826-491E-B774-B1CE5FA13D13}"/>
    <cellStyle name="Normal 6 54 3" xfId="38497" xr:uid="{F7D4C4C5-2DEB-4252-9CF9-9633EA5AE28D}"/>
    <cellStyle name="Normal 6 55" xfId="38498" xr:uid="{5B9940D6-61C6-4E83-9C7B-987270DADA34}"/>
    <cellStyle name="Normal 6 55 2" xfId="38499" xr:uid="{0C63B94F-33FB-421B-84A9-12B723BF3530}"/>
    <cellStyle name="Normal 6 55 3" xfId="38500" xr:uid="{73E20A8A-D78F-4020-86FF-088105566298}"/>
    <cellStyle name="Normal 6 56" xfId="38501" xr:uid="{225FEA0B-813C-4FB9-8288-78A7EEC93D6D}"/>
    <cellStyle name="Normal 6 56 2" xfId="38502" xr:uid="{44B4829C-504D-44D4-B2CE-B10E6B7BC9C6}"/>
    <cellStyle name="Normal 6 56 3" xfId="38503" xr:uid="{B54C7B42-B198-48F0-B531-3400978BD020}"/>
    <cellStyle name="Normal 6 57" xfId="38504" xr:uid="{C5B551E8-27D6-469A-9A41-28C20197304C}"/>
    <cellStyle name="Normal 6 57 2" xfId="38505" xr:uid="{40D17178-3F24-4E14-B915-AA50AD188BAE}"/>
    <cellStyle name="Normal 6 57 3" xfId="38506" xr:uid="{E1089D1C-5B5B-4A5A-9B41-79E94AF3221D}"/>
    <cellStyle name="Normal 6 58" xfId="38507" xr:uid="{1241B024-0D52-425C-95CE-5130B44B1A6F}"/>
    <cellStyle name="Normal 6 58 2" xfId="38508" xr:uid="{552955FA-8118-48CE-A72E-4759041E1AD3}"/>
    <cellStyle name="Normal 6 58 3" xfId="38509" xr:uid="{ECCC96CD-4EE3-478E-BAA1-F7BFE2894ABB}"/>
    <cellStyle name="Normal 6 59" xfId="38510" xr:uid="{CCD55F02-146C-46C0-B618-3415CF4FB861}"/>
    <cellStyle name="Normal 6 59 2" xfId="38511" xr:uid="{1525B3C0-70EE-46CA-8C30-FEB503456175}"/>
    <cellStyle name="Normal 6 59 3" xfId="38512" xr:uid="{E757E32B-8B9C-49FA-80D9-4EDA900C7EC1}"/>
    <cellStyle name="Normal 6 6" xfId="38513" xr:uid="{426E2E29-AA45-4361-B238-60B0CF9D17F5}"/>
    <cellStyle name="Normal 6 6 2" xfId="38514" xr:uid="{09BFCBC9-7340-4C7A-B893-E195D15C52C2}"/>
    <cellStyle name="Normal 6 6 3" xfId="38515" xr:uid="{077A2BDC-E024-4156-A744-7C9BF43C9FB0}"/>
    <cellStyle name="Normal 6 60" xfId="38516" xr:uid="{C5EFEC4C-637E-4311-BD54-08093A0804C0}"/>
    <cellStyle name="Normal 6 60 2" xfId="38517" xr:uid="{239BCFC3-EC9F-4A79-BB49-65431F737D78}"/>
    <cellStyle name="Normal 6 60 3" xfId="38518" xr:uid="{0C93B83B-E19E-4F30-BFE0-E8A0B6D9CBF1}"/>
    <cellStyle name="Normal 6 61" xfId="38519" xr:uid="{861235A7-8802-4DBA-89FC-C300FB59C81E}"/>
    <cellStyle name="Normal 6 61 2" xfId="38520" xr:uid="{F59C3FA5-13CB-48DB-BAEB-699EA4CF4E91}"/>
    <cellStyle name="Normal 6 61 3" xfId="38521" xr:uid="{48C9B9FB-58D6-40CE-BD45-446ADABEA74C}"/>
    <cellStyle name="Normal 6 62" xfId="38522" xr:uid="{3A8A35C0-FCEE-48DD-9C5B-87BCC7E66950}"/>
    <cellStyle name="Normal 6 62 2" xfId="38523" xr:uid="{0C5750C7-AD18-458C-893E-5E503C88C4AB}"/>
    <cellStyle name="Normal 6 62 3" xfId="38524" xr:uid="{FF8E16F5-B9C9-4EFA-A61D-1C249D44F8C2}"/>
    <cellStyle name="Normal 6 63" xfId="38525" xr:uid="{06411B38-1E94-43BE-9E7D-C7BFA251D1D8}"/>
    <cellStyle name="Normal 6 63 2" xfId="38526" xr:uid="{4EE199AD-4BB5-4F99-A3A0-735DA63A32C1}"/>
    <cellStyle name="Normal 6 63 3" xfId="38527" xr:uid="{AA248735-BD80-4613-BEC0-5115199A4BA6}"/>
    <cellStyle name="Normal 6 64" xfId="38528" xr:uid="{936E4741-3D17-4CBA-9F19-FE99999E52B6}"/>
    <cellStyle name="Normal 6 64 2" xfId="38529" xr:uid="{B296CA82-7746-4AE8-9323-7832BB592CB2}"/>
    <cellStyle name="Normal 6 64 3" xfId="38530" xr:uid="{D82C9A03-A33B-40BB-8E2A-085AA2004E77}"/>
    <cellStyle name="Normal 6 65" xfId="38531" xr:uid="{63F48684-1EAE-4740-9CED-9BB01C33074D}"/>
    <cellStyle name="Normal 6 65 2" xfId="38532" xr:uid="{273C4B9D-C673-4EEA-A411-1CFB2647BDC6}"/>
    <cellStyle name="Normal 6 65 3" xfId="38533" xr:uid="{4D5FF196-AAA0-49B4-9761-F4F2E241B6F0}"/>
    <cellStyle name="Normal 6 66" xfId="38534" xr:uid="{92121C02-6F0C-478E-AFD7-7182B785FA4E}"/>
    <cellStyle name="Normal 6 66 2" xfId="38535" xr:uid="{F4AE6108-9645-49D9-AF51-43017092525C}"/>
    <cellStyle name="Normal 6 66 3" xfId="38536" xr:uid="{EA509FCB-7012-4F32-A634-225EA7CC7E13}"/>
    <cellStyle name="Normal 6 67" xfId="38537" xr:uid="{E7E94D9A-917A-444D-B69D-40052A429B74}"/>
    <cellStyle name="Normal 6 67 2" xfId="38538" xr:uid="{F6A2FF6C-140D-4FA3-BAB6-930095995228}"/>
    <cellStyle name="Normal 6 67 3" xfId="38539" xr:uid="{0D2306C1-DCD1-4640-97FF-5E6189233103}"/>
    <cellStyle name="Normal 6 68" xfId="38540" xr:uid="{9C77814F-6E4C-41BB-8ED0-8D72B7BFCDD8}"/>
    <cellStyle name="Normal 6 68 2" xfId="38541" xr:uid="{92A9AED8-B9A4-4002-9D8C-07FE702E6651}"/>
    <cellStyle name="Normal 6 68 3" xfId="38542" xr:uid="{6D51C92D-B790-4A0A-8D16-2003F13EA2F5}"/>
    <cellStyle name="Normal 6 69" xfId="38543" xr:uid="{BA63D946-1B77-4B56-ACA9-130CE450D262}"/>
    <cellStyle name="Normal 6 69 2" xfId="38544" xr:uid="{57B7DEC5-9CD5-48B6-B5AB-9DA60C25DE6F}"/>
    <cellStyle name="Normal 6 69 3" xfId="38545" xr:uid="{12B4E54E-7965-4AA6-86BF-6F5C3C81BA8B}"/>
    <cellStyle name="Normal 6 7" xfId="38546" xr:uid="{E58F3237-ABB9-4294-89AC-0B520BED294E}"/>
    <cellStyle name="Normal 6 7 2" xfId="38547" xr:uid="{29A09877-6D9E-4003-A3D0-F011BE23D8D1}"/>
    <cellStyle name="Normal 6 7 3" xfId="38548" xr:uid="{1107FB7E-5B5C-40C2-94FC-C98399403F53}"/>
    <cellStyle name="Normal 6 70" xfId="38549" xr:uid="{11697595-3D03-41C7-B71C-2E3C1CB5AF70}"/>
    <cellStyle name="Normal 6 70 2" xfId="38550" xr:uid="{C5C50C48-5CED-4157-A360-629B571439CF}"/>
    <cellStyle name="Normal 6 70 3" xfId="38551" xr:uid="{210C4661-8B13-4187-A494-E6305917E39B}"/>
    <cellStyle name="Normal 6 71" xfId="38552" xr:uid="{3C0AD648-3F47-4016-A234-CAE914651596}"/>
    <cellStyle name="Normal 6 71 10" xfId="38553" xr:uid="{2B80BDA0-43E9-4616-B292-C20F4A3AAC25}"/>
    <cellStyle name="Normal 6 71 11" xfId="38554" xr:uid="{DDCE6621-0741-4CF1-A63C-5156FDF73A06}"/>
    <cellStyle name="Normal 6 71 12" xfId="38555" xr:uid="{E9E68FC5-9C2B-4F79-A33B-22C6429CAD56}"/>
    <cellStyle name="Normal 6 71 13" xfId="38556" xr:uid="{5B37E8F7-C8E6-4345-A2DC-F293D49CD8C7}"/>
    <cellStyle name="Normal 6 71 13 2" xfId="38557" xr:uid="{FECC3477-8526-4AFF-BE3A-F96AA06C8292}"/>
    <cellStyle name="Normal 6 71 14" xfId="38558" xr:uid="{B981B905-6020-44FE-BDDE-86F585541284}"/>
    <cellStyle name="Normal 6 71 15" xfId="38559" xr:uid="{72D0F187-9C7E-4457-B6EA-F72BBB060A96}"/>
    <cellStyle name="Normal 6 71 16" xfId="38560" xr:uid="{C3BA7E73-CC1B-40AF-A2FB-3A31E9D37CF1}"/>
    <cellStyle name="Normal 6 71 2" xfId="38561" xr:uid="{A7735A91-F964-4B89-9D80-CD64DF01AC15}"/>
    <cellStyle name="Normal 6 71 2 10" xfId="38562" xr:uid="{E01BA6B0-3697-4D8D-B645-038685B69C7B}"/>
    <cellStyle name="Normal 6 71 2 11" xfId="38563" xr:uid="{8AC0FD3A-15E9-4B67-9A59-F6996FEE03D8}"/>
    <cellStyle name="Normal 6 71 2 12" xfId="38564" xr:uid="{CF2D864A-6793-44E9-9C4F-582ED6E69053}"/>
    <cellStyle name="Normal 6 71 2 13" xfId="38565" xr:uid="{D04DB947-07BA-4D07-895F-B4A371722C83}"/>
    <cellStyle name="Normal 6 71 2 13 2" xfId="38566" xr:uid="{54ED8A5B-0E07-44D2-814F-F364D9BE6EBB}"/>
    <cellStyle name="Normal 6 71 2 14" xfId="38567" xr:uid="{2BC39192-12F4-4234-BDE1-01D68BB11E4E}"/>
    <cellStyle name="Normal 6 71 2 15" xfId="38568" xr:uid="{384F0261-340B-4D9D-85CC-7751D240CB35}"/>
    <cellStyle name="Normal 6 71 2 16" xfId="38569" xr:uid="{27A7D6BC-6E19-4374-B2E1-F08012225389}"/>
    <cellStyle name="Normal 6 71 2 2" xfId="38570" xr:uid="{52F85CC0-4454-4B8C-A5D7-CBEAA9BA3922}"/>
    <cellStyle name="Normal 6 71 2 2 10" xfId="38571" xr:uid="{D0814E7B-212E-4F10-ADAA-690EC1C20E9E}"/>
    <cellStyle name="Normal 6 71 2 2 11" xfId="38572" xr:uid="{FD49CD40-4210-47EB-BB11-75AC8D2E5490}"/>
    <cellStyle name="Normal 6 71 2 2 12" xfId="38573" xr:uid="{A979427D-CB9E-4EA0-BB57-0FDDD9421550}"/>
    <cellStyle name="Normal 6 71 2 2 12 2" xfId="38574" xr:uid="{58F7706E-A14D-4DD0-9A46-0AEDEE214D89}"/>
    <cellStyle name="Normal 6 71 2 2 13" xfId="38575" xr:uid="{788DEE05-0D7D-4E2A-B021-9AF3BE2E5296}"/>
    <cellStyle name="Normal 6 71 2 2 14" xfId="38576" xr:uid="{A4E78ED7-26AF-422A-8798-6E086AA6DC66}"/>
    <cellStyle name="Normal 6 71 2 2 15" xfId="38577" xr:uid="{F6A38AB4-F269-445C-B53A-D9A59E91ADFE}"/>
    <cellStyle name="Normal 6 71 2 2 2" xfId="38578" xr:uid="{1F7D8345-FFC8-4A0F-8F5E-BD1363DE3C95}"/>
    <cellStyle name="Normal 6 71 2 2 2 2" xfId="38579" xr:uid="{E877024C-38AE-4069-82A5-4CF8825AF302}"/>
    <cellStyle name="Normal 6 71 2 2 2 2 2" xfId="38580" xr:uid="{CF4843FC-76A1-4146-9E4E-8477AB7943BC}"/>
    <cellStyle name="Normal 6 71 2 2 2 2 2 2" xfId="38581" xr:uid="{33E8E24E-CFAB-4063-9290-95D2266CD308}"/>
    <cellStyle name="Normal 6 71 2 2 2 2 2 2 2" xfId="38582" xr:uid="{6BC59EEE-5EF4-4A6A-85DF-9B1CC0CCDBF3}"/>
    <cellStyle name="Normal 6 71 2 2 2 2 2 2 2 2" xfId="38583" xr:uid="{80836F8D-D271-4BDA-B016-0F2E696B4AF6}"/>
    <cellStyle name="Normal 6 71 2 2 2 2 2 2 3" xfId="38584" xr:uid="{44206577-7304-40BB-BCCD-3E63189A3456}"/>
    <cellStyle name="Normal 6 71 2 2 2 2 2 2 4" xfId="38585" xr:uid="{767D5079-0830-4C2E-91F1-9EF8A3C136B8}"/>
    <cellStyle name="Normal 6 71 2 2 2 2 2 2 5" xfId="38586" xr:uid="{E4755571-6B9F-4B75-AE5C-CEBE80B89F3E}"/>
    <cellStyle name="Normal 6 71 2 2 2 2 2 3" xfId="38587" xr:uid="{AD2D7232-1946-4AAE-B32E-356641E25732}"/>
    <cellStyle name="Normal 6 71 2 2 2 2 2 3 2" xfId="38588" xr:uid="{633AF42C-12A4-4CC4-A4FC-6B14637AF571}"/>
    <cellStyle name="Normal 6 71 2 2 2 2 2 4" xfId="38589" xr:uid="{AFC7C795-1615-43D3-8319-EF7616352BA3}"/>
    <cellStyle name="Normal 6 71 2 2 2 2 2 5" xfId="38590" xr:uid="{9785596F-86E5-480D-B771-B4B4C24F6A0B}"/>
    <cellStyle name="Normal 6 71 2 2 2 2 3" xfId="38591" xr:uid="{9BE90A75-6EA4-4458-A356-B0ECD9A2B97C}"/>
    <cellStyle name="Normal 6 71 2 2 2 2 4" xfId="38592" xr:uid="{DEF20FD2-82EA-461E-8CA8-94A105976415}"/>
    <cellStyle name="Normal 6 71 2 2 2 2 5" xfId="38593" xr:uid="{911F1BE5-3328-4958-A0D7-735C297EFF87}"/>
    <cellStyle name="Normal 6 71 2 2 2 2 6" xfId="38594" xr:uid="{46724E67-E7AA-4846-9451-9F428DB40AF6}"/>
    <cellStyle name="Normal 6 71 2 2 2 2 6 2" xfId="38595" xr:uid="{8D9359D8-5620-440B-8A85-96CDAE49F84D}"/>
    <cellStyle name="Normal 6 71 2 2 2 2 7" xfId="38596" xr:uid="{E7B82D31-0B62-477D-AA24-63531E7502DD}"/>
    <cellStyle name="Normal 6 71 2 2 2 2 8" xfId="38597" xr:uid="{31D550BB-2812-48B0-9B5F-72544DE9F9E5}"/>
    <cellStyle name="Normal 6 71 2 2 2 2 9" xfId="38598" xr:uid="{54C87D24-8BC8-4B5E-A588-2BD996A56914}"/>
    <cellStyle name="Normal 6 71 2 2 2 3" xfId="38599" xr:uid="{C002F84C-4FB7-42D3-B518-0F61465B6A42}"/>
    <cellStyle name="Normal 6 71 2 2 2 3 2" xfId="38600" xr:uid="{2344200D-E48E-4087-B12C-986827AE7531}"/>
    <cellStyle name="Normal 6 71 2 2 2 3 2 2" xfId="38601" xr:uid="{22239B2A-3B2B-4725-B071-4F7C0BFA2C01}"/>
    <cellStyle name="Normal 6 71 2 2 2 3 2 2 2" xfId="38602" xr:uid="{27B86698-6072-4F8A-95AD-CC7C9BC24D54}"/>
    <cellStyle name="Normal 6 71 2 2 2 3 2 3" xfId="38603" xr:uid="{DE46467D-92C7-4BBE-B4E4-BA2AB1ACF0C5}"/>
    <cellStyle name="Normal 6 71 2 2 2 3 2 4" xfId="38604" xr:uid="{71973499-BB1B-44A0-A134-B0D41AC2FD91}"/>
    <cellStyle name="Normal 6 71 2 2 2 3 2 5" xfId="38605" xr:uid="{A3C37FF9-B7A3-4EE9-BDA8-8804905E7675}"/>
    <cellStyle name="Normal 6 71 2 2 2 3 3" xfId="38606" xr:uid="{23169263-7236-4BEF-9D21-28C75D7DA63E}"/>
    <cellStyle name="Normal 6 71 2 2 2 3 3 2" xfId="38607" xr:uid="{1B9F22B5-AA84-4B15-8CA7-8176587DCE7B}"/>
    <cellStyle name="Normal 6 71 2 2 2 3 4" xfId="38608" xr:uid="{F6A735C2-89BF-4597-B49C-041225C0C862}"/>
    <cellStyle name="Normal 6 71 2 2 2 3 5" xfId="38609" xr:uid="{53ED140C-3231-41EA-BA69-99965611865F}"/>
    <cellStyle name="Normal 6 71 2 2 2 4" xfId="38610" xr:uid="{AF4A2627-1AF4-4FC4-87ED-160E1F73EB33}"/>
    <cellStyle name="Normal 6 71 2 2 2 5" xfId="38611" xr:uid="{2AB7D805-7A5C-4A38-9BE8-56112720CF37}"/>
    <cellStyle name="Normal 6 71 2 2 2 6" xfId="38612" xr:uid="{5934524C-13F7-4423-B6B2-C534EF480584}"/>
    <cellStyle name="Normal 6 71 2 2 2 6 2" xfId="38613" xr:uid="{2B0100C9-1899-4FBD-944C-91CA6F258059}"/>
    <cellStyle name="Normal 6 71 2 2 2 7" xfId="38614" xr:uid="{8DA598A0-9C00-4D28-9636-EDA40461DAD5}"/>
    <cellStyle name="Normal 6 71 2 2 2 8" xfId="38615" xr:uid="{98D9EF26-5C37-4872-A553-60687D095DBF}"/>
    <cellStyle name="Normal 6 71 2 2 2 9" xfId="38616" xr:uid="{B2888489-8656-4534-A480-52F1170347ED}"/>
    <cellStyle name="Normal 6 71 2 2 3" xfId="38617" xr:uid="{9B0C511A-CB4E-42FE-A066-A88743A3C162}"/>
    <cellStyle name="Normal 6 71 2 2 4" xfId="38618" xr:uid="{2508A449-EEF1-4D96-AF33-A3474D3FBED9}"/>
    <cellStyle name="Normal 6 71 2 2 5" xfId="38619" xr:uid="{AC641A49-EE72-4E5F-A3F1-578B694F9813}"/>
    <cellStyle name="Normal 6 71 2 2 6" xfId="38620" xr:uid="{21CC53C8-1450-411F-A579-D23F861D1AED}"/>
    <cellStyle name="Normal 6 71 2 2 7" xfId="38621" xr:uid="{10E5BCD8-3E98-48E3-AD70-C67B35BB0D4D}"/>
    <cellStyle name="Normal 6 71 2 2 8" xfId="38622" xr:uid="{5C1AFE32-2D08-4B48-AC59-78B793FC33D8}"/>
    <cellStyle name="Normal 6 71 2 2 8 2" xfId="38623" xr:uid="{7C38623A-4063-48B5-BDD1-94AFA6AC41A0}"/>
    <cellStyle name="Normal 6 71 2 2 8 2 2" xfId="38624" xr:uid="{6444FCD7-48FF-44EA-8B11-4350F5213218}"/>
    <cellStyle name="Normal 6 71 2 2 8 2 2 2" xfId="38625" xr:uid="{4485B92C-19B0-4568-B5E2-F19B7D43B132}"/>
    <cellStyle name="Normal 6 71 2 2 8 2 3" xfId="38626" xr:uid="{E9C47805-ED6A-42FB-A37F-1A5C9CE94431}"/>
    <cellStyle name="Normal 6 71 2 2 8 2 4" xfId="38627" xr:uid="{0FF6CF9F-161E-4A21-B63B-0E91C19FFFEF}"/>
    <cellStyle name="Normal 6 71 2 2 8 2 5" xfId="38628" xr:uid="{DD258FFB-2AA4-4A48-B2BC-237639F0BA80}"/>
    <cellStyle name="Normal 6 71 2 2 8 3" xfId="38629" xr:uid="{5B832281-7BE3-4CD0-822E-3EAFD5AF2773}"/>
    <cellStyle name="Normal 6 71 2 2 8 3 2" xfId="38630" xr:uid="{3677C42D-610C-49A6-9CF3-28A732B6C1BF}"/>
    <cellStyle name="Normal 6 71 2 2 8 4" xfId="38631" xr:uid="{9A5A603E-0496-4AE1-8840-4E67420D131B}"/>
    <cellStyle name="Normal 6 71 2 2 8 5" xfId="38632" xr:uid="{1B444E06-25A7-4D3A-809B-3077B1E55518}"/>
    <cellStyle name="Normal 6 71 2 2 9" xfId="38633" xr:uid="{F4450A69-370B-48E9-87C3-372A3F6BC925}"/>
    <cellStyle name="Normal 6 71 2 3" xfId="38634" xr:uid="{CE9558ED-7EAC-4652-9D01-4CDCF5CCAD7D}"/>
    <cellStyle name="Normal 6 71 2 4" xfId="38635" xr:uid="{1E1FEB0B-6775-48F8-B587-95306E18B954}"/>
    <cellStyle name="Normal 6 71 2 4 2" xfId="38636" xr:uid="{A2E10A1B-9C81-44EC-AC7C-82444AFD580A}"/>
    <cellStyle name="Normal 6 71 2 4 2 2" xfId="38637" xr:uid="{B3366298-F8FF-45D3-87CA-420EC8106ECE}"/>
    <cellStyle name="Normal 6 71 2 4 2 2 2" xfId="38638" xr:uid="{68B118A1-1940-497D-A182-600A15920678}"/>
    <cellStyle name="Normal 6 71 2 4 2 2 2 2" xfId="38639" xr:uid="{A6287147-DFC2-49BF-B055-B02ECFD4D359}"/>
    <cellStyle name="Normal 6 71 2 4 2 2 2 2 2" xfId="38640" xr:uid="{E64691A7-1DAC-4B73-9547-8F9ADC4C9206}"/>
    <cellStyle name="Normal 6 71 2 4 2 2 2 3" xfId="38641" xr:uid="{89A802DB-D975-481B-AC48-03131952B54B}"/>
    <cellStyle name="Normal 6 71 2 4 2 2 2 4" xfId="38642" xr:uid="{3683987C-5A1F-4C96-8F4C-35B44867A4D6}"/>
    <cellStyle name="Normal 6 71 2 4 2 2 2 5" xfId="38643" xr:uid="{09DB67C8-DC6E-4A5F-8C2D-AC5CFF5FD60C}"/>
    <cellStyle name="Normal 6 71 2 4 2 2 3" xfId="38644" xr:uid="{857441A6-D914-4894-A021-A423DB674061}"/>
    <cellStyle name="Normal 6 71 2 4 2 2 3 2" xfId="38645" xr:uid="{53E7C3E1-448F-47B6-B684-0FE04EDB6ACD}"/>
    <cellStyle name="Normal 6 71 2 4 2 2 4" xfId="38646" xr:uid="{9430FD83-81BD-43F5-807A-C7360D7D736B}"/>
    <cellStyle name="Normal 6 71 2 4 2 2 5" xfId="38647" xr:uid="{17CA7CB8-5F02-4068-8928-CA9754C35F67}"/>
    <cellStyle name="Normal 6 71 2 4 2 3" xfId="38648" xr:uid="{B76D2A1A-3C76-42FF-9CB3-8BE263919F34}"/>
    <cellStyle name="Normal 6 71 2 4 2 4" xfId="38649" xr:uid="{4707AD46-8314-4641-B9A0-1622FC05E714}"/>
    <cellStyle name="Normal 6 71 2 4 2 5" xfId="38650" xr:uid="{256A8DA9-A14B-46E3-842C-6E879EAF4D66}"/>
    <cellStyle name="Normal 6 71 2 4 2 6" xfId="38651" xr:uid="{8AB196A9-809E-45A6-B54B-07696A51CD98}"/>
    <cellStyle name="Normal 6 71 2 4 2 6 2" xfId="38652" xr:uid="{99067923-1C0C-4583-BA4C-3CBDE9FCEB21}"/>
    <cellStyle name="Normal 6 71 2 4 2 7" xfId="38653" xr:uid="{FCDC741F-7CAF-4197-8104-00D8ADAF9E2E}"/>
    <cellStyle name="Normal 6 71 2 4 2 8" xfId="38654" xr:uid="{6E26B49F-5DC8-4F50-A8D1-CC2C34140FED}"/>
    <cellStyle name="Normal 6 71 2 4 2 9" xfId="38655" xr:uid="{E49690CC-2CA0-4079-A848-2F139EEEDAFB}"/>
    <cellStyle name="Normal 6 71 2 4 3" xfId="38656" xr:uid="{6F91C3C9-6CD2-475C-9F3A-0C23667086EA}"/>
    <cellStyle name="Normal 6 71 2 4 3 2" xfId="38657" xr:uid="{C49698E7-5492-4BC8-A95C-68955102D6DD}"/>
    <cellStyle name="Normal 6 71 2 4 3 2 2" xfId="38658" xr:uid="{C03815D5-82A8-4B59-A031-CE9B4D33EC68}"/>
    <cellStyle name="Normal 6 71 2 4 3 2 2 2" xfId="38659" xr:uid="{FDB37C4D-7B0C-4BDE-A5DE-B05D77B28411}"/>
    <cellStyle name="Normal 6 71 2 4 3 2 3" xfId="38660" xr:uid="{59DCBF55-4492-4DE8-9FFB-06E3E1026F15}"/>
    <cellStyle name="Normal 6 71 2 4 3 2 4" xfId="38661" xr:uid="{F8ABED92-328B-4F53-A8CF-13FEE721368A}"/>
    <cellStyle name="Normal 6 71 2 4 3 2 5" xfId="38662" xr:uid="{FE7F7C2A-CF06-4A6D-A464-C5A52723EA30}"/>
    <cellStyle name="Normal 6 71 2 4 3 3" xfId="38663" xr:uid="{CA8BD585-9C46-455C-B276-7E795C9BDDD1}"/>
    <cellStyle name="Normal 6 71 2 4 3 3 2" xfId="38664" xr:uid="{DE5404FD-1544-4DF5-ADCF-05546FA314BA}"/>
    <cellStyle name="Normal 6 71 2 4 3 4" xfId="38665" xr:uid="{768433AC-F214-4B13-A101-CFFD11353B1F}"/>
    <cellStyle name="Normal 6 71 2 4 3 5" xfId="38666" xr:uid="{7099C70C-E773-4142-9146-CB63B6208AE8}"/>
    <cellStyle name="Normal 6 71 2 4 4" xfId="38667" xr:uid="{D6597930-8695-4ABA-82A1-9EA006F0E12E}"/>
    <cellStyle name="Normal 6 71 2 4 5" xfId="38668" xr:uid="{D84F1CB0-F879-40F4-9658-3C317EE58696}"/>
    <cellStyle name="Normal 6 71 2 4 6" xfId="38669" xr:uid="{60A62F8A-B55A-4F60-9E93-78B607D15503}"/>
    <cellStyle name="Normal 6 71 2 4 6 2" xfId="38670" xr:uid="{D2CB3556-94E4-4C99-833B-66523444C528}"/>
    <cellStyle name="Normal 6 71 2 4 7" xfId="38671" xr:uid="{2B3B10EA-73F6-4EDF-A418-45E508670DB6}"/>
    <cellStyle name="Normal 6 71 2 4 8" xfId="38672" xr:uid="{20F1A3BD-BF11-4DCB-8E3B-4851C82F7CC2}"/>
    <cellStyle name="Normal 6 71 2 4 9" xfId="38673" xr:uid="{77861396-DAF5-4792-BCDC-BBA850AF8E36}"/>
    <cellStyle name="Normal 6 71 2 5" xfId="38674" xr:uid="{D3488D4F-9313-493F-829A-31596F2EBA1E}"/>
    <cellStyle name="Normal 6 71 2 5 2" xfId="38675" xr:uid="{2989EBA6-D0D7-4A51-B43F-61643DEF25A4}"/>
    <cellStyle name="Normal 6 71 2 5 3" xfId="38676" xr:uid="{7AD92163-F99D-4C84-9825-7EBFF9A868B4}"/>
    <cellStyle name="Normal 6 71 2 6" xfId="38677" xr:uid="{D33902D1-A232-4FF6-8A46-878AA315104A}"/>
    <cellStyle name="Normal 6 71 2 6 2" xfId="38678" xr:uid="{A38D0105-A19A-4FD5-82D6-60E53D4B0C20}"/>
    <cellStyle name="Normal 6 71 2 6 3" xfId="38679" xr:uid="{7D1BB0F4-104F-44F3-817A-5DA031008EAF}"/>
    <cellStyle name="Normal 6 71 2 7" xfId="38680" xr:uid="{5E5A7C0D-D92E-45D6-AA58-0DD9913619BD}"/>
    <cellStyle name="Normal 6 71 2 7 2" xfId="38681" xr:uid="{5542A477-DAB7-4C36-801A-48E7C7C63B0B}"/>
    <cellStyle name="Normal 6 71 2 7 3" xfId="38682" xr:uid="{8499E2B5-F4AB-4D1D-BBA8-017933C8B1DA}"/>
    <cellStyle name="Normal 6 71 2 8" xfId="38683" xr:uid="{C9766CE5-E061-4E17-A268-4CBF52E81606}"/>
    <cellStyle name="Normal 6 71 2 8 2" xfId="38684" xr:uid="{F545240F-333E-456F-803A-406CE6A5FAED}"/>
    <cellStyle name="Normal 6 71 2 8 3" xfId="38685" xr:uid="{D40DEC49-ECDF-4477-B13C-E671E7C84A2D}"/>
    <cellStyle name="Normal 6 71 2 9" xfId="38686" xr:uid="{5100A79C-8B55-42ED-9121-2A7068290552}"/>
    <cellStyle name="Normal 6 71 2 9 2" xfId="38687" xr:uid="{67E91065-5FA3-40C0-B870-745486B8BEC0}"/>
    <cellStyle name="Normal 6 71 2 9 2 2" xfId="38688" xr:uid="{545A0E07-B97D-4B56-949E-7A849DFFC5E9}"/>
    <cellStyle name="Normal 6 71 2 9 2 2 2" xfId="38689" xr:uid="{8F194E9F-0C83-4155-B29C-08A377FF4AB7}"/>
    <cellStyle name="Normal 6 71 2 9 2 3" xfId="38690" xr:uid="{3AA42D49-1A5F-426C-9770-26DBDF049E1E}"/>
    <cellStyle name="Normal 6 71 2 9 2 4" xfId="38691" xr:uid="{46C66623-636E-4398-A17C-93339271F454}"/>
    <cellStyle name="Normal 6 71 2 9 2 5" xfId="38692" xr:uid="{C84418AC-7C4A-4390-9E5D-C85C33F2B255}"/>
    <cellStyle name="Normal 6 71 2 9 3" xfId="38693" xr:uid="{E59EA976-4696-4E68-AE8B-B009589D0F46}"/>
    <cellStyle name="Normal 6 71 2 9 3 2" xfId="38694" xr:uid="{C525A3D2-7A0C-4EC0-8128-A23914746055}"/>
    <cellStyle name="Normal 6 71 2 9 4" xfId="38695" xr:uid="{3418B9B7-5436-4280-8F4B-00DFDF803A92}"/>
    <cellStyle name="Normal 6 71 2 9 5" xfId="38696" xr:uid="{CF012EBE-49AC-4750-AAD4-31C036D376BA}"/>
    <cellStyle name="Normal 6 71 3" xfId="38697" xr:uid="{40433E89-711B-41B5-988C-99CC7E07312D}"/>
    <cellStyle name="Normal 6 71 3 10" xfId="38698" xr:uid="{22B9BBB9-F81D-46B5-B9F4-82EAA336FF1F}"/>
    <cellStyle name="Normal 6 71 3 11" xfId="38699" xr:uid="{B8AB1360-AB0B-436A-8467-F1D6EA32A1F3}"/>
    <cellStyle name="Normal 6 71 3 12" xfId="38700" xr:uid="{FAAB338E-E997-4F4B-90D3-650401D21F54}"/>
    <cellStyle name="Normal 6 71 3 12 2" xfId="38701" xr:uid="{AC152ED0-F904-4185-B0C9-ECD11C7F8D8E}"/>
    <cellStyle name="Normal 6 71 3 13" xfId="38702" xr:uid="{70D9421C-4BC7-4BBD-915D-C0C31978E3E1}"/>
    <cellStyle name="Normal 6 71 3 14" xfId="38703" xr:uid="{265DC490-A77E-4C77-AF5E-C2C9200408EB}"/>
    <cellStyle name="Normal 6 71 3 15" xfId="38704" xr:uid="{70A55E8E-D412-4738-BC77-9A8EBF4F501C}"/>
    <cellStyle name="Normal 6 71 3 2" xfId="38705" xr:uid="{E4F65F20-5AE9-4DFF-803D-896425E746FA}"/>
    <cellStyle name="Normal 6 71 3 2 2" xfId="38706" xr:uid="{36D6B0E9-294C-485F-A017-0C43510C7F85}"/>
    <cellStyle name="Normal 6 71 3 2 2 2" xfId="38707" xr:uid="{16340750-0531-4743-85EC-B0EEC2C22288}"/>
    <cellStyle name="Normal 6 71 3 2 2 2 2" xfId="38708" xr:uid="{45D60358-A15B-4093-A8DF-E04EF4FBEC30}"/>
    <cellStyle name="Normal 6 71 3 2 2 2 2 2" xfId="38709" xr:uid="{62F17ABB-14A5-4A85-AE66-08F6597AFE89}"/>
    <cellStyle name="Normal 6 71 3 2 2 2 2 2 2" xfId="38710" xr:uid="{52266B64-02D9-4EE0-A09A-F5778C02CE0E}"/>
    <cellStyle name="Normal 6 71 3 2 2 2 2 3" xfId="38711" xr:uid="{E7F6EEB7-FDAE-4810-A516-BC94068C09C6}"/>
    <cellStyle name="Normal 6 71 3 2 2 2 2 4" xfId="38712" xr:uid="{A66D7493-D699-4606-953B-EB28301FD074}"/>
    <cellStyle name="Normal 6 71 3 2 2 2 2 5" xfId="38713" xr:uid="{116E2308-D08F-46A7-823A-729ACAA7D399}"/>
    <cellStyle name="Normal 6 71 3 2 2 2 3" xfId="38714" xr:uid="{E5419235-FC74-4709-A84A-51C9ED233FE1}"/>
    <cellStyle name="Normal 6 71 3 2 2 2 3 2" xfId="38715" xr:uid="{D5D485EF-22F1-4217-A1FD-4B42080FB4CE}"/>
    <cellStyle name="Normal 6 71 3 2 2 2 4" xfId="38716" xr:uid="{05795EE2-2067-4275-A7B6-B70B565E9A20}"/>
    <cellStyle name="Normal 6 71 3 2 2 2 5" xfId="38717" xr:uid="{2D3C51C2-505B-4DCB-B1E1-13099A72CE9A}"/>
    <cellStyle name="Normal 6 71 3 2 2 3" xfId="38718" xr:uid="{34B158A7-3EBA-4677-8091-7CCB486A00A1}"/>
    <cellStyle name="Normal 6 71 3 2 2 4" xfId="38719" xr:uid="{CE0EE7C4-8764-46C3-B0B0-CE0DBAE42056}"/>
    <cellStyle name="Normal 6 71 3 2 2 5" xfId="38720" xr:uid="{50BE6B80-C3C4-40B8-B93A-AE20A135F13E}"/>
    <cellStyle name="Normal 6 71 3 2 2 6" xfId="38721" xr:uid="{6E589A3C-B6C4-436D-8200-9149E0102772}"/>
    <cellStyle name="Normal 6 71 3 2 2 6 2" xfId="38722" xr:uid="{2CFCD7E2-5CD0-4486-901C-1519C93BD635}"/>
    <cellStyle name="Normal 6 71 3 2 2 7" xfId="38723" xr:uid="{DAB1C68B-5E0C-4283-98DB-D02DDC7393B5}"/>
    <cellStyle name="Normal 6 71 3 2 2 8" xfId="38724" xr:uid="{F0D51FB1-5E10-4A20-8918-CC6183CCAB6D}"/>
    <cellStyle name="Normal 6 71 3 2 2 9" xfId="38725" xr:uid="{071F291F-ED3B-460D-99D3-3A399C4EBA03}"/>
    <cellStyle name="Normal 6 71 3 2 3" xfId="38726" xr:uid="{C7467910-8F72-44B6-A900-7ACE2CDF13C1}"/>
    <cellStyle name="Normal 6 71 3 2 3 2" xfId="38727" xr:uid="{E5EEE4E1-0059-4472-86AF-F279DDC6E800}"/>
    <cellStyle name="Normal 6 71 3 2 3 2 2" xfId="38728" xr:uid="{ECE1AD30-93BE-483E-B8F1-4E064539409D}"/>
    <cellStyle name="Normal 6 71 3 2 3 2 2 2" xfId="38729" xr:uid="{80406030-B9B0-4CD5-AB10-AFAA1502181B}"/>
    <cellStyle name="Normal 6 71 3 2 3 2 3" xfId="38730" xr:uid="{0961A990-9199-41E0-8C9D-DF2B51E7BCE6}"/>
    <cellStyle name="Normal 6 71 3 2 3 2 4" xfId="38731" xr:uid="{E19FF3E5-4DC9-448A-A007-061FFA2B2241}"/>
    <cellStyle name="Normal 6 71 3 2 3 2 5" xfId="38732" xr:uid="{2C326D8C-1E12-4C31-9221-14801C9E15D7}"/>
    <cellStyle name="Normal 6 71 3 2 3 3" xfId="38733" xr:uid="{14246FA4-BBCE-4BA2-84FD-B9D061BC4A63}"/>
    <cellStyle name="Normal 6 71 3 2 3 3 2" xfId="38734" xr:uid="{D7801019-4B99-4C99-A6B4-DFF65090B578}"/>
    <cellStyle name="Normal 6 71 3 2 3 4" xfId="38735" xr:uid="{D5E904C7-C23E-4E00-AC84-0D206BB2234B}"/>
    <cellStyle name="Normal 6 71 3 2 3 5" xfId="38736" xr:uid="{1DF0123A-5ABA-4184-95E7-88E4764518E2}"/>
    <cellStyle name="Normal 6 71 3 2 4" xfId="38737" xr:uid="{69910D5A-AEDE-46BF-B082-6F7BCC914125}"/>
    <cellStyle name="Normal 6 71 3 2 5" xfId="38738" xr:uid="{D7B7B727-D5A2-4438-852F-47B6315D6299}"/>
    <cellStyle name="Normal 6 71 3 2 6" xfId="38739" xr:uid="{BD136A28-5A18-4800-841F-7A3DE3127A8B}"/>
    <cellStyle name="Normal 6 71 3 2 6 2" xfId="38740" xr:uid="{6D80027F-A57D-4CB1-8335-2829B14CEC91}"/>
    <cellStyle name="Normal 6 71 3 2 7" xfId="38741" xr:uid="{8A47930E-E907-4A34-B4FE-6EF492B841D2}"/>
    <cellStyle name="Normal 6 71 3 2 8" xfId="38742" xr:uid="{B35FD3A4-D373-428C-9958-EAA60F3C7041}"/>
    <cellStyle name="Normal 6 71 3 2 9" xfId="38743" xr:uid="{C48149E2-49DF-4BE8-8D27-101F446CCF32}"/>
    <cellStyle name="Normal 6 71 3 3" xfId="38744" xr:uid="{8C69EE75-D572-426C-BCDF-1768A821168F}"/>
    <cellStyle name="Normal 6 71 3 3 2" xfId="38745" xr:uid="{ACE1D38D-C3B2-4DEE-97AA-2F6EA999F53B}"/>
    <cellStyle name="Normal 6 71 3 3 3" xfId="38746" xr:uid="{A6996772-5C97-4942-B25F-95D571C99945}"/>
    <cellStyle name="Normal 6 71 3 4" xfId="38747" xr:uid="{C41053BF-EFD8-42F5-B045-018747F1FFFF}"/>
    <cellStyle name="Normal 6 71 3 4 2" xfId="38748" xr:uid="{7CD33649-B11B-431B-B5D4-BB99146C3F28}"/>
    <cellStyle name="Normal 6 71 3 4 3" xfId="38749" xr:uid="{E5184047-68DB-4710-B9BE-F12FB50C54D5}"/>
    <cellStyle name="Normal 6 71 3 5" xfId="38750" xr:uid="{EE804258-6E90-43DF-AE05-ED9BB551B123}"/>
    <cellStyle name="Normal 6 71 3 5 2" xfId="38751" xr:uid="{89215BCF-FC02-4E29-83E6-DFD78775671E}"/>
    <cellStyle name="Normal 6 71 3 5 3" xfId="38752" xr:uid="{0042ED60-30AD-4871-92F4-0FD6D590D942}"/>
    <cellStyle name="Normal 6 71 3 6" xfId="38753" xr:uid="{59FCA269-4789-49CF-BE2A-EDE4415D4940}"/>
    <cellStyle name="Normal 6 71 3 6 2" xfId="38754" xr:uid="{B3E58558-789A-4894-BBEC-5085B4EFE702}"/>
    <cellStyle name="Normal 6 71 3 6 3" xfId="38755" xr:uid="{63309C27-A94F-4415-9CE7-9C48F785AFC5}"/>
    <cellStyle name="Normal 6 71 3 7" xfId="38756" xr:uid="{65FE5131-8122-4FDC-BAC1-00637215A847}"/>
    <cellStyle name="Normal 6 71 3 7 2" xfId="38757" xr:uid="{5226C62C-1154-44AA-8F57-385D79EE01E7}"/>
    <cellStyle name="Normal 6 71 3 7 3" xfId="38758" xr:uid="{672EDB66-88A8-4559-BDED-1F97C28B7535}"/>
    <cellStyle name="Normal 6 71 3 8" xfId="38759" xr:uid="{3424D2A8-6FF8-4A35-9E5D-8DD361212E9A}"/>
    <cellStyle name="Normal 6 71 3 8 2" xfId="38760" xr:uid="{344003EE-1A22-4B08-9C3A-548868723B4C}"/>
    <cellStyle name="Normal 6 71 3 8 2 2" xfId="38761" xr:uid="{EB5A353A-A0CA-4EC7-BEBE-70B84CD9E98B}"/>
    <cellStyle name="Normal 6 71 3 8 2 2 2" xfId="38762" xr:uid="{3636617D-C75C-4F2A-B6DC-74BAD727F5DC}"/>
    <cellStyle name="Normal 6 71 3 8 2 3" xfId="38763" xr:uid="{D62CA488-0F9F-495F-BDC8-F7C77D3EC903}"/>
    <cellStyle name="Normal 6 71 3 8 2 4" xfId="38764" xr:uid="{5E6B558A-D9D2-4116-AFA6-A7F66FE3E6D2}"/>
    <cellStyle name="Normal 6 71 3 8 2 5" xfId="38765" xr:uid="{1A72563B-8E48-4E35-872C-4C1D32C0BCE0}"/>
    <cellStyle name="Normal 6 71 3 8 3" xfId="38766" xr:uid="{7C52C8C4-BDD8-4B57-90CD-F2BEFF2F0A69}"/>
    <cellStyle name="Normal 6 71 3 8 3 2" xfId="38767" xr:uid="{40D54DB3-6C76-463B-9330-FA09E8078734}"/>
    <cellStyle name="Normal 6 71 3 8 4" xfId="38768" xr:uid="{47EFEE25-104B-4EE6-AAA6-0B609655FDE8}"/>
    <cellStyle name="Normal 6 71 3 8 5" xfId="38769" xr:uid="{69AE0402-1736-48ED-B9EF-93431CD06194}"/>
    <cellStyle name="Normal 6 71 3 9" xfId="38770" xr:uid="{9A96DE52-A533-4D0D-B144-1B8331E213B1}"/>
    <cellStyle name="Normal 6 71 4" xfId="38771" xr:uid="{BCAD8A66-BB5D-4CC8-94C8-1EFE2AB1F534}"/>
    <cellStyle name="Normal 6 71 4 2" xfId="38772" xr:uid="{A3291894-2796-4771-B5E7-8A52C9ABA1F9}"/>
    <cellStyle name="Normal 6 71 4 2 2" xfId="38773" xr:uid="{77A26924-53EB-4A8B-B5D2-5D0499F55033}"/>
    <cellStyle name="Normal 6 71 4 2 2 2" xfId="38774" xr:uid="{5E0CBDC6-861C-46BD-BBEA-7801DAE049DF}"/>
    <cellStyle name="Normal 6 71 4 2 2 2 2" xfId="38775" xr:uid="{4A91C7DF-0836-47AA-AA6D-99758B5A9891}"/>
    <cellStyle name="Normal 6 71 4 2 2 2 2 2" xfId="38776" xr:uid="{50697DB8-C03C-4C3B-89B0-49D0E1CDBA0D}"/>
    <cellStyle name="Normal 6 71 4 2 2 2 3" xfId="38777" xr:uid="{377585B8-A9F7-43C4-94BE-0DE7A350484F}"/>
    <cellStyle name="Normal 6 71 4 2 2 2 4" xfId="38778" xr:uid="{9858EA9C-A1EA-4A30-AF84-FBF560368CD6}"/>
    <cellStyle name="Normal 6 71 4 2 2 2 5" xfId="38779" xr:uid="{935790A0-5BA6-4CA3-B56D-BE2BF4333FF2}"/>
    <cellStyle name="Normal 6 71 4 2 2 3" xfId="38780" xr:uid="{81AEA3CC-F257-4114-9C9D-BEC06090FD82}"/>
    <cellStyle name="Normal 6 71 4 2 2 3 2" xfId="38781" xr:uid="{AB7B5977-E5E2-468E-A1E5-6367525E8737}"/>
    <cellStyle name="Normal 6 71 4 2 2 4" xfId="38782" xr:uid="{989F3617-A34C-46D1-AAD7-F79A035BCB98}"/>
    <cellStyle name="Normal 6 71 4 2 2 5" xfId="38783" xr:uid="{606CC746-9F2F-4B25-972F-7FEC195A36A3}"/>
    <cellStyle name="Normal 6 71 4 2 3" xfId="38784" xr:uid="{48A7CE10-AE76-47FE-9D8E-3FBA3CA5338D}"/>
    <cellStyle name="Normal 6 71 4 2 4" xfId="38785" xr:uid="{4C88D0A9-3EA1-46C3-86E6-36876353DBE3}"/>
    <cellStyle name="Normal 6 71 4 2 5" xfId="38786" xr:uid="{175FA4BF-77DB-4D7D-AFA4-EE54F43033E8}"/>
    <cellStyle name="Normal 6 71 4 2 6" xfId="38787" xr:uid="{B8C37C8C-0959-4288-9114-C177BA3B48A4}"/>
    <cellStyle name="Normal 6 71 4 2 6 2" xfId="38788" xr:uid="{7F436347-3EBA-48A1-A8C9-91460B0A5409}"/>
    <cellStyle name="Normal 6 71 4 2 7" xfId="38789" xr:uid="{CEFFDF1F-3020-4FE5-845A-405F244D4CBD}"/>
    <cellStyle name="Normal 6 71 4 2 8" xfId="38790" xr:uid="{87F94E71-0BD0-48ED-A27A-5D22DC5317C5}"/>
    <cellStyle name="Normal 6 71 4 2 9" xfId="38791" xr:uid="{D6EA219E-38F0-451C-B009-0CA8CFE13C47}"/>
    <cellStyle name="Normal 6 71 4 3" xfId="38792" xr:uid="{EFA16987-21BA-450E-8223-41AD6AE76A81}"/>
    <cellStyle name="Normal 6 71 4 3 2" xfId="38793" xr:uid="{4C2205B2-DF12-4120-A4FC-24A022AFB384}"/>
    <cellStyle name="Normal 6 71 4 3 2 2" xfId="38794" xr:uid="{8AD61FCE-85CB-4FC6-8584-D0F970C1B851}"/>
    <cellStyle name="Normal 6 71 4 3 2 2 2" xfId="38795" xr:uid="{9281235E-E776-4FD9-B1B0-36E4B08B744B}"/>
    <cellStyle name="Normal 6 71 4 3 2 3" xfId="38796" xr:uid="{6A9174D2-E092-4EC7-8869-7C0282C21B19}"/>
    <cellStyle name="Normal 6 71 4 3 2 4" xfId="38797" xr:uid="{DA6A1205-D815-430C-A4F3-863F5F9809B0}"/>
    <cellStyle name="Normal 6 71 4 3 2 5" xfId="38798" xr:uid="{ED9F144F-34F8-42F3-BB58-5EE6976C10B3}"/>
    <cellStyle name="Normal 6 71 4 3 3" xfId="38799" xr:uid="{DC5B0159-5AEC-42C2-8226-62912792E738}"/>
    <cellStyle name="Normal 6 71 4 3 3 2" xfId="38800" xr:uid="{F86F4E51-A1CE-4AC0-A58B-8EE56F5F6519}"/>
    <cellStyle name="Normal 6 71 4 3 4" xfId="38801" xr:uid="{2E334C90-7BFE-4F97-89AB-BF4E9F057CCB}"/>
    <cellStyle name="Normal 6 71 4 3 5" xfId="38802" xr:uid="{41A9709C-BF2B-4EE9-80DC-E43D71E4E4A3}"/>
    <cellStyle name="Normal 6 71 4 4" xfId="38803" xr:uid="{319B22E6-2D6C-4062-9D9D-4C477817CFF9}"/>
    <cellStyle name="Normal 6 71 4 5" xfId="38804" xr:uid="{20BED107-E621-40CE-8E01-5F3388CAB410}"/>
    <cellStyle name="Normal 6 71 4 6" xfId="38805" xr:uid="{322EEC5C-93AB-4B59-A20E-EED615450D60}"/>
    <cellStyle name="Normal 6 71 4 6 2" xfId="38806" xr:uid="{1FAB791F-37AB-4E3E-AE12-22431AB4ED17}"/>
    <cellStyle name="Normal 6 71 4 7" xfId="38807" xr:uid="{98E8CFD6-70F6-4D8C-8FC5-0D131F6ABA1B}"/>
    <cellStyle name="Normal 6 71 4 8" xfId="38808" xr:uid="{C50FC683-33E9-453D-A87D-89C8064BBCC9}"/>
    <cellStyle name="Normal 6 71 4 9" xfId="38809" xr:uid="{23E40FB0-FA9C-42F7-8236-F60CAA319512}"/>
    <cellStyle name="Normal 6 71 5" xfId="38810" xr:uid="{B0C4A324-0A7D-4C06-971E-1309F1141731}"/>
    <cellStyle name="Normal 6 71 6" xfId="38811" xr:uid="{28A0C786-714F-413C-B59D-C9E55D514223}"/>
    <cellStyle name="Normal 6 71 7" xfId="38812" xr:uid="{5ACFBF6D-C131-459A-9938-5B03F61E958C}"/>
    <cellStyle name="Normal 6 71 8" xfId="38813" xr:uid="{3A3E66B3-B89C-4F21-A3F4-3B7C1619B7A3}"/>
    <cellStyle name="Normal 6 71 9" xfId="38814" xr:uid="{5DE14166-9EA8-426D-8BEC-CE13B74AAFA2}"/>
    <cellStyle name="Normal 6 71 9 2" xfId="38815" xr:uid="{B807080A-2265-465F-9368-9B56E0B64A4F}"/>
    <cellStyle name="Normal 6 71 9 2 2" xfId="38816" xr:uid="{85AEFE33-0F88-4D41-A660-96A682DFBA4F}"/>
    <cellStyle name="Normal 6 71 9 2 2 2" xfId="38817" xr:uid="{843F7EC0-100C-4FA8-A215-3D9A11E07F56}"/>
    <cellStyle name="Normal 6 71 9 2 3" xfId="38818" xr:uid="{663C5AD4-9B7B-451A-B6EE-675D129FA2EB}"/>
    <cellStyle name="Normal 6 71 9 2 4" xfId="38819" xr:uid="{418B24AE-42E7-4F88-B121-D1EE8D2A87D5}"/>
    <cellStyle name="Normal 6 71 9 2 5" xfId="38820" xr:uid="{FC2DD526-8CC1-41EC-BC8B-EDEC6E600D52}"/>
    <cellStyle name="Normal 6 71 9 3" xfId="38821" xr:uid="{6B46A474-03DD-45DB-8CCB-3BE4FA714DD9}"/>
    <cellStyle name="Normal 6 71 9 3 2" xfId="38822" xr:uid="{93EC0F0C-504B-4A2C-A792-68BFA02FE188}"/>
    <cellStyle name="Normal 6 71 9 4" xfId="38823" xr:uid="{C701517F-3ED4-4F45-A265-31B3F5A28649}"/>
    <cellStyle name="Normal 6 71 9 5" xfId="38824" xr:uid="{2C9FBC75-DD13-4B9A-89D8-67E8EB7EAFF3}"/>
    <cellStyle name="Normal 6 72" xfId="38825" xr:uid="{CD4DAB44-45F2-47AC-820F-26486665D0E8}"/>
    <cellStyle name="Normal 6 72 10" xfId="38826" xr:uid="{87419751-FED0-4FFA-9376-0348DCFDE979}"/>
    <cellStyle name="Normal 6 72 11" xfId="38827" xr:uid="{2352E40A-806B-4458-A131-DC4F23164689}"/>
    <cellStyle name="Normal 6 72 12" xfId="38828" xr:uid="{864C0841-83E5-49CC-A5DB-18226CCBB245}"/>
    <cellStyle name="Normal 6 72 12 2" xfId="38829" xr:uid="{AF6EA090-2EB7-47E5-B39A-58223FE63F86}"/>
    <cellStyle name="Normal 6 72 13" xfId="38830" xr:uid="{AFC5C09A-8AAC-43BC-B46A-80BD4A6D3658}"/>
    <cellStyle name="Normal 6 72 14" xfId="38831" xr:uid="{15A372C0-3737-4470-9A7C-4BFFBEF5B369}"/>
    <cellStyle name="Normal 6 72 15" xfId="38832" xr:uid="{3443176C-8B20-480F-9AF5-815C9B03D63F}"/>
    <cellStyle name="Normal 6 72 2" xfId="38833" xr:uid="{FD411C32-C04B-4169-BD91-CC9F2D7BA977}"/>
    <cellStyle name="Normal 6 72 2 2" xfId="38834" xr:uid="{8EBA0144-5C4C-4FEE-A0FF-4D0AA18E4A6D}"/>
    <cellStyle name="Normal 6 72 2 2 2" xfId="38835" xr:uid="{D0DE3B99-6B30-493F-8743-B87D54FD871D}"/>
    <cellStyle name="Normal 6 72 2 2 2 2" xfId="38836" xr:uid="{107E4521-73C9-4B2F-AA0A-375B479A330F}"/>
    <cellStyle name="Normal 6 72 2 2 2 2 2" xfId="38837" xr:uid="{054A526D-65B7-44A2-B6E8-62DE68B4E187}"/>
    <cellStyle name="Normal 6 72 2 2 2 2 2 2" xfId="38838" xr:uid="{2BEC3F1C-47E8-465A-9815-CBA4F884C468}"/>
    <cellStyle name="Normal 6 72 2 2 2 2 3" xfId="38839" xr:uid="{0F630980-FB34-4150-9124-8DAEFEBB5617}"/>
    <cellStyle name="Normal 6 72 2 2 2 2 4" xfId="38840" xr:uid="{17302122-F7CB-47AD-B216-8C278A39ABBB}"/>
    <cellStyle name="Normal 6 72 2 2 2 2 5" xfId="38841" xr:uid="{89DA87FD-AAF1-4CB0-B9FF-48DFB24D8DAE}"/>
    <cellStyle name="Normal 6 72 2 2 2 3" xfId="38842" xr:uid="{13F92860-9CAF-4448-929C-962DB904C15A}"/>
    <cellStyle name="Normal 6 72 2 2 2 3 2" xfId="38843" xr:uid="{FD99E68F-F0E8-485B-B93F-B416137A6544}"/>
    <cellStyle name="Normal 6 72 2 2 2 4" xfId="38844" xr:uid="{A8976E09-A926-404D-BD59-3270AF7E13FB}"/>
    <cellStyle name="Normal 6 72 2 2 2 5" xfId="38845" xr:uid="{026B097C-DAD4-40BA-A0C9-FD2E067845DC}"/>
    <cellStyle name="Normal 6 72 2 2 3" xfId="38846" xr:uid="{FDDBA690-087C-4C4B-8401-6AF014FDF42C}"/>
    <cellStyle name="Normal 6 72 2 2 4" xfId="38847" xr:uid="{1F4ACB20-345A-42C9-8863-865DC8E8903B}"/>
    <cellStyle name="Normal 6 72 2 2 5" xfId="38848" xr:uid="{C37BFE0C-1B90-4801-BCC4-E10A9D8D0D0A}"/>
    <cellStyle name="Normal 6 72 2 2 6" xfId="38849" xr:uid="{8207127A-B7A8-42D8-9022-D11D74D77263}"/>
    <cellStyle name="Normal 6 72 2 2 6 2" xfId="38850" xr:uid="{ECD2D55D-E8C5-40FD-891F-0A09EBF6E9CA}"/>
    <cellStyle name="Normal 6 72 2 2 7" xfId="38851" xr:uid="{90CC4EB7-4ED8-4FBF-97C1-22EF181ABD8B}"/>
    <cellStyle name="Normal 6 72 2 2 8" xfId="38852" xr:uid="{F7285753-408B-457B-B290-F42624234566}"/>
    <cellStyle name="Normal 6 72 2 2 9" xfId="38853" xr:uid="{A73CA53A-68A0-4AEE-91FA-B0047FE66BA3}"/>
    <cellStyle name="Normal 6 72 2 3" xfId="38854" xr:uid="{C65ECB08-1B77-49B9-813F-A8265E651498}"/>
    <cellStyle name="Normal 6 72 2 3 2" xfId="38855" xr:uid="{9E10A715-7C01-47EC-8C16-05A1DF6BCC59}"/>
    <cellStyle name="Normal 6 72 2 3 2 2" xfId="38856" xr:uid="{37642784-6BA8-4A20-AA12-9FD9471FF8E7}"/>
    <cellStyle name="Normal 6 72 2 3 2 2 2" xfId="38857" xr:uid="{DFC3DEA3-4D4B-493D-B820-56F003519CC7}"/>
    <cellStyle name="Normal 6 72 2 3 2 3" xfId="38858" xr:uid="{D2E44DBF-4A6A-4426-BCC9-33B6DFCFC312}"/>
    <cellStyle name="Normal 6 72 2 3 2 4" xfId="38859" xr:uid="{90C674C4-5AEC-452E-960A-4F1838EDC846}"/>
    <cellStyle name="Normal 6 72 2 3 2 5" xfId="38860" xr:uid="{E6A1CCD3-5F47-4A87-B406-F107BCD50DEA}"/>
    <cellStyle name="Normal 6 72 2 3 3" xfId="38861" xr:uid="{70C1689E-A141-4723-B4DF-45F681D3CF3D}"/>
    <cellStyle name="Normal 6 72 2 3 3 2" xfId="38862" xr:uid="{C9233F86-5D0F-41B7-B6C2-079D337F748F}"/>
    <cellStyle name="Normal 6 72 2 3 4" xfId="38863" xr:uid="{79C0CFD7-36D3-47D9-BD61-EC0FDD70C7AB}"/>
    <cellStyle name="Normal 6 72 2 3 5" xfId="38864" xr:uid="{D43A32B5-E847-4101-A128-22174D56E50B}"/>
    <cellStyle name="Normal 6 72 2 4" xfId="38865" xr:uid="{069CEE68-7CAD-44DF-8B10-DBC2B30CE1C3}"/>
    <cellStyle name="Normal 6 72 2 5" xfId="38866" xr:uid="{3E9622A8-3F68-4CE3-AB92-CB2D78F7EE29}"/>
    <cellStyle name="Normal 6 72 2 6" xfId="38867" xr:uid="{2C05E8D4-5870-48C8-A137-AA96DBF28D6C}"/>
    <cellStyle name="Normal 6 72 2 6 2" xfId="38868" xr:uid="{2953FF35-1FB2-427E-8BEF-98D1055EFA36}"/>
    <cellStyle name="Normal 6 72 2 7" xfId="38869" xr:uid="{318DDEEB-A80E-4DC0-BE18-75E08516D47B}"/>
    <cellStyle name="Normal 6 72 2 8" xfId="38870" xr:uid="{372F0979-F2F9-477D-A220-452567BD4996}"/>
    <cellStyle name="Normal 6 72 2 9" xfId="38871" xr:uid="{C5B11188-CF7B-442C-A342-6EA92F465A0E}"/>
    <cellStyle name="Normal 6 72 3" xfId="38872" xr:uid="{DA0C6737-1AFD-4737-AC6C-00D7CAD75829}"/>
    <cellStyle name="Normal 6 72 4" xfId="38873" xr:uid="{C9C4D100-F1CF-4013-AE93-B30005C0ED0D}"/>
    <cellStyle name="Normal 6 72 5" xfId="38874" xr:uid="{B2094F0E-5F5E-433E-AB0B-6D6581D3C442}"/>
    <cellStyle name="Normal 6 72 6" xfId="38875" xr:uid="{58EE952D-AC70-4CCB-88DB-3F0338E04B9F}"/>
    <cellStyle name="Normal 6 72 7" xfId="38876" xr:uid="{71EF6900-17A6-45FE-9C7A-2B23587222D2}"/>
    <cellStyle name="Normal 6 72 8" xfId="38877" xr:uid="{062F537A-66DA-4C72-B58A-F3361EC1942B}"/>
    <cellStyle name="Normal 6 72 8 2" xfId="38878" xr:uid="{633828BF-AF6A-459C-B29F-5B2F830D4767}"/>
    <cellStyle name="Normal 6 72 8 2 2" xfId="38879" xr:uid="{CBB26C05-6AEC-4639-8129-C2A1C7C9647D}"/>
    <cellStyle name="Normal 6 72 8 2 2 2" xfId="38880" xr:uid="{9DBDA163-0A42-477B-86B8-CC5FD5B43C2A}"/>
    <cellStyle name="Normal 6 72 8 2 3" xfId="38881" xr:uid="{27D75704-5B31-4175-B3AA-C24772F0EF49}"/>
    <cellStyle name="Normal 6 72 8 2 4" xfId="38882" xr:uid="{C1CDF3AF-171D-4A0E-8CA1-4DED90AE372B}"/>
    <cellStyle name="Normal 6 72 8 2 5" xfId="38883" xr:uid="{06FE5EF2-D2D8-4F0E-801D-92C0B2DCB088}"/>
    <cellStyle name="Normal 6 72 8 3" xfId="38884" xr:uid="{DE38DC85-36CA-47AD-BB99-06E75A889A20}"/>
    <cellStyle name="Normal 6 72 8 3 2" xfId="38885" xr:uid="{32505B15-7755-48FF-B267-512E21C399D0}"/>
    <cellStyle name="Normal 6 72 8 4" xfId="38886" xr:uid="{59577848-DEDB-41D0-ABA7-F6FF73CD99BA}"/>
    <cellStyle name="Normal 6 72 8 5" xfId="38887" xr:uid="{184C680E-32AB-4905-970F-DE9307C9F04B}"/>
    <cellStyle name="Normal 6 72 9" xfId="38888" xr:uid="{9640B605-E242-4473-8838-01F5D13CEFCE}"/>
    <cellStyle name="Normal 6 73" xfId="38889" xr:uid="{571E4EBC-0876-48B7-B999-D4631FB16AA6}"/>
    <cellStyle name="Normal 6 74" xfId="38890" xr:uid="{E483B189-34C3-474F-9A78-69AC77C53AE9}"/>
    <cellStyle name="Normal 6 74 2" xfId="38891" xr:uid="{41FEB0B8-A525-4E5A-A45E-CD15E6CA69FC}"/>
    <cellStyle name="Normal 6 74 2 2" xfId="38892" xr:uid="{C1426455-4AE9-4FD4-8C99-4BDC449ECD31}"/>
    <cellStyle name="Normal 6 74 2 2 2" xfId="38893" xr:uid="{B96D0DA1-B0F1-4EF0-AAAD-E27C10002234}"/>
    <cellStyle name="Normal 6 74 2 2 2 2" xfId="38894" xr:uid="{AFF41A12-D8CF-4467-8BF8-CEE231B960DF}"/>
    <cellStyle name="Normal 6 74 2 2 2 2 2" xfId="38895" xr:uid="{4EBCD8A9-0800-4E9E-83DE-BD2A083BC225}"/>
    <cellStyle name="Normal 6 74 2 2 2 3" xfId="38896" xr:uid="{8F544006-DAD6-4CB4-9CB4-993873D7A955}"/>
    <cellStyle name="Normal 6 74 2 2 2 4" xfId="38897" xr:uid="{9D7AC6BF-BB48-46A0-B576-981A5C83058E}"/>
    <cellStyle name="Normal 6 74 2 2 2 5" xfId="38898" xr:uid="{25047F8F-8234-42BF-A7C0-3869BE7599E1}"/>
    <cellStyle name="Normal 6 74 2 2 3" xfId="38899" xr:uid="{FB54B46A-C182-4D8F-8D73-40C9782C6C76}"/>
    <cellStyle name="Normal 6 74 2 2 3 2" xfId="38900" xr:uid="{D262C7E4-F2F3-4115-80FF-BCD3815400EE}"/>
    <cellStyle name="Normal 6 74 2 2 4" xfId="38901" xr:uid="{4B50DF32-BF2A-43A5-B19F-4388AFF88BBF}"/>
    <cellStyle name="Normal 6 74 2 2 5" xfId="38902" xr:uid="{DC676958-92EA-4B9C-89EF-A7F19B6AB8E3}"/>
    <cellStyle name="Normal 6 74 2 3" xfId="38903" xr:uid="{0CA96772-249F-4F1B-926B-519A5705573E}"/>
    <cellStyle name="Normal 6 74 2 4" xfId="38904" xr:uid="{2BF0566F-C689-4EE5-BA0F-1D571DAC7DA5}"/>
    <cellStyle name="Normal 6 74 2 5" xfId="38905" xr:uid="{048C7691-565F-45FE-ACCA-F7C5A363800F}"/>
    <cellStyle name="Normal 6 74 2 6" xfId="38906" xr:uid="{6CE89F58-C0B6-4390-BAFF-86CAED6AE107}"/>
    <cellStyle name="Normal 6 74 2 6 2" xfId="38907" xr:uid="{3C415519-DA06-4FDA-9E9F-4B262E42CA1A}"/>
    <cellStyle name="Normal 6 74 2 7" xfId="38908" xr:uid="{1ED4A4A4-C586-4DB8-8BDD-F524E594C850}"/>
    <cellStyle name="Normal 6 74 2 8" xfId="38909" xr:uid="{655CAD94-F4AF-4B81-9FAD-C1C538F7B7CF}"/>
    <cellStyle name="Normal 6 74 2 9" xfId="38910" xr:uid="{4051F7E1-6B8F-424B-9F29-BBB19E0544BF}"/>
    <cellStyle name="Normal 6 74 3" xfId="38911" xr:uid="{4E455B42-A4EF-4828-8440-D2724C26D278}"/>
    <cellStyle name="Normal 6 74 3 2" xfId="38912" xr:uid="{15EE559C-E77F-46D5-9562-631279B08D00}"/>
    <cellStyle name="Normal 6 74 3 2 2" xfId="38913" xr:uid="{A0937E55-8FEB-4C2C-8BC3-AAE6F5AF399D}"/>
    <cellStyle name="Normal 6 74 3 2 2 2" xfId="38914" xr:uid="{0BCEA40B-FB6B-4A12-9F8F-A91CCB1652EF}"/>
    <cellStyle name="Normal 6 74 3 2 3" xfId="38915" xr:uid="{0C15829B-E78A-4940-99A8-F5755848EF4A}"/>
    <cellStyle name="Normal 6 74 3 2 4" xfId="38916" xr:uid="{E6BC5697-47F2-4C7A-B43A-28755DAD3739}"/>
    <cellStyle name="Normal 6 74 3 2 5" xfId="38917" xr:uid="{CE33C213-36B8-486A-96D3-B7A2C1734721}"/>
    <cellStyle name="Normal 6 74 3 3" xfId="38918" xr:uid="{2375EBCB-A7A7-4EFE-8027-3F05269BB3BE}"/>
    <cellStyle name="Normal 6 74 3 3 2" xfId="38919" xr:uid="{625550B4-6BCF-4593-A184-547FFE3E7F6E}"/>
    <cellStyle name="Normal 6 74 3 4" xfId="38920" xr:uid="{663C3E3A-844C-4F68-91D5-69DCBE94580B}"/>
    <cellStyle name="Normal 6 74 3 5" xfId="38921" xr:uid="{AA4CACBD-98E2-430D-90E8-F6768EC82CD6}"/>
    <cellStyle name="Normal 6 74 4" xfId="38922" xr:uid="{EA48D878-5855-48EE-8261-B2FE1F7027F2}"/>
    <cellStyle name="Normal 6 74 5" xfId="38923" xr:uid="{61198BDA-70E0-4240-B23E-588750943378}"/>
    <cellStyle name="Normal 6 74 6" xfId="38924" xr:uid="{DE5E9C72-72AE-45F2-AEBE-D56CA11E4D55}"/>
    <cellStyle name="Normal 6 74 6 2" xfId="38925" xr:uid="{B0BE1103-FF0C-43DA-97C6-7BD967BBF8AA}"/>
    <cellStyle name="Normal 6 74 7" xfId="38926" xr:uid="{9F5E3F93-9A67-419C-B1BE-CE6253A8DA6F}"/>
    <cellStyle name="Normal 6 74 8" xfId="38927" xr:uid="{4016A97C-D65E-46AC-82C3-F7A80DD576F0}"/>
    <cellStyle name="Normal 6 74 9" xfId="38928" xr:uid="{8B2F39BE-2F24-42B7-9B46-00195834B79F}"/>
    <cellStyle name="Normal 6 75" xfId="38929" xr:uid="{BDD294C3-931D-4D9B-977E-18C305FCC9FE}"/>
    <cellStyle name="Normal 6 75 2" xfId="38930" xr:uid="{3176473D-0A1F-4A71-B435-7A9C5EB5B1CD}"/>
    <cellStyle name="Normal 6 75 3" xfId="38931" xr:uid="{61709472-63DD-47E3-8146-FD174B1FC67B}"/>
    <cellStyle name="Normal 6 76" xfId="38932" xr:uid="{221B832D-E4F8-4A6E-B750-D56914AD2015}"/>
    <cellStyle name="Normal 6 76 2" xfId="38933" xr:uid="{7EE06267-C9F7-4F68-9855-737933B372F8}"/>
    <cellStyle name="Normal 6 76 3" xfId="38934" xr:uid="{6978BB26-6106-4187-9E0F-B8E970FB68AE}"/>
    <cellStyle name="Normal 6 77" xfId="38935" xr:uid="{0C97270D-C19F-4781-AB54-AEAB4A533C6F}"/>
    <cellStyle name="Normal 6 77 2" xfId="38936" xr:uid="{788324EC-991A-4D80-B269-D3F01A30705B}"/>
    <cellStyle name="Normal 6 77 3" xfId="38937" xr:uid="{43A894F1-AF9D-4556-B7D0-2B644C2AC0DE}"/>
    <cellStyle name="Normal 6 78" xfId="38938" xr:uid="{33ED7FF3-A520-47BA-B513-AD244C3B8D36}"/>
    <cellStyle name="Normal 6 78 2" xfId="38939" xr:uid="{98986A95-60A4-4B03-99FB-EA437A546F41}"/>
    <cellStyle name="Normal 6 78 3" xfId="38940" xr:uid="{9EF02CE7-CD06-4715-9173-ED6EAEAAB316}"/>
    <cellStyle name="Normal 6 79" xfId="38941" xr:uid="{DC68CF32-66C1-4734-893B-0759E7FBBE92}"/>
    <cellStyle name="Normal 6 79 2" xfId="38942" xr:uid="{ACA11677-662F-4B1D-8000-54EBA360BFDB}"/>
    <cellStyle name="Normal 6 79 2 2" xfId="38943" xr:uid="{4E0D6F07-152D-4DA7-B959-3ABFE54DC8D9}"/>
    <cellStyle name="Normal 6 79 2 2 2" xfId="38944" xr:uid="{3E5BA456-C139-4DDD-904F-C61881474EDB}"/>
    <cellStyle name="Normal 6 79 2 3" xfId="38945" xr:uid="{E4F3D1FE-9539-4476-A561-E918834081CD}"/>
    <cellStyle name="Normal 6 79 2 4" xfId="38946" xr:uid="{603F1718-DD8B-4843-8B1A-68F3BE7F2DB8}"/>
    <cellStyle name="Normal 6 79 2 5" xfId="38947" xr:uid="{D7B0C080-6B6D-40F5-B0B2-03BF53A6EE84}"/>
    <cellStyle name="Normal 6 79 3" xfId="38948" xr:uid="{FB24C38E-0688-4CFD-8E71-C21035531DB1}"/>
    <cellStyle name="Normal 6 79 3 2" xfId="38949" xr:uid="{004653FE-A650-40FA-947E-0E43870D4409}"/>
    <cellStyle name="Normal 6 79 4" xfId="38950" xr:uid="{ADFB0B9D-F549-480B-BDE5-016EAEF348D1}"/>
    <cellStyle name="Normal 6 79 5" xfId="38951" xr:uid="{6B00B908-0E13-46A6-90C5-0466DE29AFD7}"/>
    <cellStyle name="Normal 6 8" xfId="38952" xr:uid="{EF54D4E6-4FFC-42AF-8304-CE3115805A79}"/>
    <cellStyle name="Normal 6 8 2" xfId="38953" xr:uid="{785C30BB-6511-4B93-9D20-9913FE87CF25}"/>
    <cellStyle name="Normal 6 8 3" xfId="38954" xr:uid="{97D8EA66-4327-4A9E-9CA7-9718CC0DD688}"/>
    <cellStyle name="Normal 6 80" xfId="38955" xr:uid="{128FADAF-4E01-4768-9F5A-AFE5420B48CF}"/>
    <cellStyle name="Normal 6 81" xfId="38956" xr:uid="{66893018-9EC9-45FC-9AA5-8E3D7BF57D89}"/>
    <cellStyle name="Normal 6 82" xfId="38957" xr:uid="{F8FB2042-BD87-4ECF-B554-E043BB76553C}"/>
    <cellStyle name="Normal 6 83" xfId="38958" xr:uid="{5D7F647C-6A91-4D78-BD3A-BCF092A90E8F}"/>
    <cellStyle name="Normal 6 84" xfId="38959" xr:uid="{98FF59D9-3D36-4C0A-95AD-D05728D9D89F}"/>
    <cellStyle name="Normal 6 85" xfId="38960" xr:uid="{23F66502-F83B-46C4-BBBA-6414AD882913}"/>
    <cellStyle name="Normal 6 86" xfId="38961" xr:uid="{B35CB1F1-7A0C-4FA1-8B57-933608F64D80}"/>
    <cellStyle name="Normal 6 87" xfId="38962" xr:uid="{8224CF33-F31E-4EEE-8016-D7BF431E505E}"/>
    <cellStyle name="Normal 6 88" xfId="38963" xr:uid="{C7E7FD1A-D1A4-4BC3-AA04-E92F7DF54594}"/>
    <cellStyle name="Normal 6 89" xfId="38964" xr:uid="{82CC1CF2-5C2A-4603-9127-72CABE8D3BB4}"/>
    <cellStyle name="Normal 6 9" xfId="38965" xr:uid="{CFF4D024-6B5E-4D49-BAA6-F0BA20774692}"/>
    <cellStyle name="Normal 6 9 2" xfId="38966" xr:uid="{75AEBD67-0D6A-46E5-A109-0318009D131C}"/>
    <cellStyle name="Normal 6 9 3" xfId="38967" xr:uid="{DDB0E685-413C-4DCF-979B-A727E66F3859}"/>
    <cellStyle name="Normal 6 90" xfId="38968" xr:uid="{C4FE3000-9F31-4318-94A8-65AFA50CD806}"/>
    <cellStyle name="Normal 6 91" xfId="38969" xr:uid="{FF1833EB-7C6A-435E-A790-4936AAF98FAE}"/>
    <cellStyle name="Normal 6 92" xfId="38970" xr:uid="{6461FF8A-6FB6-45AC-A637-0400D64A6ED4}"/>
    <cellStyle name="Normal 6 93" xfId="38971" xr:uid="{FA248135-818C-4441-B2CE-6CEBFBE6E108}"/>
    <cellStyle name="Normal 6 94" xfId="38972" xr:uid="{CFB4AF50-B804-4D1E-963E-C44A618E1E9F}"/>
    <cellStyle name="Normal 6 95" xfId="38973" xr:uid="{CE79BA82-7805-4BB5-8EC0-4B5B2B8ECDDE}"/>
    <cellStyle name="Normal 6 96" xfId="38974" xr:uid="{2D15967D-D8B8-43C4-9BAA-97526D72E95C}"/>
    <cellStyle name="Normal 6 97" xfId="38975" xr:uid="{86EB95D6-B657-4E18-9220-C81A0E886CED}"/>
    <cellStyle name="Normal 6 98" xfId="38976" xr:uid="{68F39693-9E01-4B08-AB3A-BAA779D233E8}"/>
    <cellStyle name="Normal 6 99" xfId="38977" xr:uid="{D813BDED-DBD4-43CC-A698-C0902013163C}"/>
    <cellStyle name="Normal 6_2006-2009 Updated Graph" xfId="38978" xr:uid="{ABA3E383-431B-4A24-A119-22D891D9E6ED}"/>
    <cellStyle name="Normal 60" xfId="38979" xr:uid="{FDB3017F-777C-4F05-857A-560C892A5790}"/>
    <cellStyle name="Normal 61" xfId="38980" xr:uid="{F28F41DF-5004-45AB-9FB0-A9D7CF4CA6C4}"/>
    <cellStyle name="Normal 62" xfId="38981" xr:uid="{91384F23-B0AB-49B8-92D9-999BF0E0471E}"/>
    <cellStyle name="Normal 63" xfId="38982" xr:uid="{C0CABCC7-AD8D-4170-B468-21B4267E7E24}"/>
    <cellStyle name="Normal 63 2" xfId="38983" xr:uid="{6D64AF40-B573-4319-96D4-AB2F4AD0F22D}"/>
    <cellStyle name="Normal 63 3" xfId="38984" xr:uid="{9E7B2C16-EAE6-4BE2-AF4C-17C9A15ABE64}"/>
    <cellStyle name="Normal 64" xfId="38985" xr:uid="{4FC76E09-EDA8-48FD-AE80-59B0364C1B4E}"/>
    <cellStyle name="Normal 64 2" xfId="38986" xr:uid="{91197106-A120-4F89-9A62-DAC41A2A7428}"/>
    <cellStyle name="Normal 64 3" xfId="38987" xr:uid="{94F81CA2-DE30-4BA1-8B7F-EF104A237D66}"/>
    <cellStyle name="Normal 65" xfId="38988" xr:uid="{8A0646F5-15C4-4A9A-8233-167AC5B83222}"/>
    <cellStyle name="Normal 66" xfId="38989" xr:uid="{55C84FEF-2B13-40C7-8E16-1A3E84BE0D75}"/>
    <cellStyle name="Normal 66 2" xfId="38990" xr:uid="{E8330B46-6162-44E9-AFA1-1BB1CBD60B5A}"/>
    <cellStyle name="Normal 66 3" xfId="38991" xr:uid="{17AD4C45-CD88-4C3E-826A-5752A58714D9}"/>
    <cellStyle name="Normal 67" xfId="38992" xr:uid="{0FD40B8F-AC00-40CF-A100-03AA3EC9BFBF}"/>
    <cellStyle name="Normal 68" xfId="38993" xr:uid="{583DEC80-884D-4A6C-ABAE-17B6198E38FA}"/>
    <cellStyle name="Normal 69" xfId="38994" xr:uid="{BF86EE22-89D6-4A44-9EF8-12B088612E0B}"/>
    <cellStyle name="Normal 69 2" xfId="38995" xr:uid="{CC96AF78-B3D0-4466-8F64-87EA512FEF45}"/>
    <cellStyle name="Normal 69 3" xfId="38996" xr:uid="{550A3BFA-7FFC-48B8-B8FF-D4A118B5D6F8}"/>
    <cellStyle name="Normal 7" xfId="328" xr:uid="{AD452005-C078-437B-8412-C27F8F0DCC9F}"/>
    <cellStyle name="Normal 7 10" xfId="38998" xr:uid="{6FBDC133-CF29-4C02-97BF-38B039FBE63A}"/>
    <cellStyle name="Normal 7 10 2" xfId="38999" xr:uid="{A181D3A2-B5B4-4150-A830-A08425F85756}"/>
    <cellStyle name="Normal 7 10 2 2" xfId="39000" xr:uid="{C0B26698-162E-4BFD-A534-BD8F2FD82CBA}"/>
    <cellStyle name="Normal 7 10 2 3" xfId="39001" xr:uid="{30BBEB75-3CF4-4131-A0B7-94FB07147AC8}"/>
    <cellStyle name="Normal 7 10 3" xfId="39002" xr:uid="{F318FAA9-727B-4507-8445-9939859A9C6B}"/>
    <cellStyle name="Normal 7 10 3 2" xfId="39003" xr:uid="{C0A6B1F0-00B3-4CAC-AF70-D149885D6069}"/>
    <cellStyle name="Normal 7 10 3 3" xfId="39004" xr:uid="{E4DF869B-BB7A-46D6-97CE-6EC0EE5F3173}"/>
    <cellStyle name="Normal 7 10 4" xfId="39005" xr:uid="{A9ADE46A-9803-4793-80FA-A3EFD8FBC42B}"/>
    <cellStyle name="Normal 7 10 5" xfId="39006" xr:uid="{DF963B5E-4B11-4C50-9BBA-6437F53DB061}"/>
    <cellStyle name="Normal 7 11" xfId="39007" xr:uid="{8CB26385-4504-431D-8BFA-BF28F9518648}"/>
    <cellStyle name="Normal 7 11 2" xfId="39008" xr:uid="{77256B45-24FE-4A1C-9E76-FE24A52DCF43}"/>
    <cellStyle name="Normal 7 11 2 2" xfId="39009" xr:uid="{04ECD519-115F-4FF3-87D0-1A3D4DBF2A66}"/>
    <cellStyle name="Normal 7 11 2 3" xfId="39010" xr:uid="{6360611B-EA4D-43D0-A2FA-9E09F86D3105}"/>
    <cellStyle name="Normal 7 11 3" xfId="39011" xr:uid="{6A415F24-C9EE-4AEC-BB90-90D4C29A1561}"/>
    <cellStyle name="Normal 7 11 3 2" xfId="39012" xr:uid="{FB92CBD6-5D4B-4C76-AFE7-296E627C9C81}"/>
    <cellStyle name="Normal 7 11 3 3" xfId="39013" xr:uid="{FB78FDD1-90CC-49F3-ACAB-4448FF8967F8}"/>
    <cellStyle name="Normal 7 11 4" xfId="39014" xr:uid="{C0382395-FE69-46AA-979F-ED294B4A367F}"/>
    <cellStyle name="Normal 7 11 5" xfId="39015" xr:uid="{3BB10D7C-2AA7-4DB0-A9A9-142D63076717}"/>
    <cellStyle name="Normal 7 12" xfId="39016" xr:uid="{993AB656-8BFA-47AA-8427-2EB683709E7A}"/>
    <cellStyle name="Normal 7 12 2" xfId="39017" xr:uid="{5F95AC88-260B-4880-BE76-51B6A65F1490}"/>
    <cellStyle name="Normal 7 12 2 2" xfId="39018" xr:uid="{810821D1-FFA7-4FB9-97C0-3F46D4CEFB6F}"/>
    <cellStyle name="Normal 7 12 2 3" xfId="39019" xr:uid="{A36A7D14-DEE8-47CE-9A6B-775632927F1C}"/>
    <cellStyle name="Normal 7 12 3" xfId="39020" xr:uid="{F738DC71-0B68-4215-AE44-EAC9E0882590}"/>
    <cellStyle name="Normal 7 12 3 2" xfId="39021" xr:uid="{E9ACF770-6786-4BD6-83D6-0ABCB77BFA99}"/>
    <cellStyle name="Normal 7 12 3 3" xfId="39022" xr:uid="{A9A96476-4057-4715-959D-588C2962FD5D}"/>
    <cellStyle name="Normal 7 12 4" xfId="39023" xr:uid="{4D64CA98-133B-421D-ABC8-9384DCBED294}"/>
    <cellStyle name="Normal 7 12 5" xfId="39024" xr:uid="{2C2E5CA4-28F2-4BB1-9FB4-26ADB5655B7C}"/>
    <cellStyle name="Normal 7 13" xfId="39025" xr:uid="{FB4B64E1-8D78-4AE7-9E4B-A789557CC375}"/>
    <cellStyle name="Normal 7 13 2" xfId="39026" xr:uid="{787C2CDC-665F-4E61-9B71-18FB809728DE}"/>
    <cellStyle name="Normal 7 13 2 2" xfId="39027" xr:uid="{DDDB5952-6442-4303-9910-835002C5897B}"/>
    <cellStyle name="Normal 7 13 2 3" xfId="39028" xr:uid="{2E87584F-CA09-4154-818D-DA811BB92B48}"/>
    <cellStyle name="Normal 7 13 3" xfId="39029" xr:uid="{E7A2CB79-4551-4988-94ED-3C73A28626CF}"/>
    <cellStyle name="Normal 7 13 3 2" xfId="39030" xr:uid="{103643DD-E1CF-49A7-836C-98623BF054BB}"/>
    <cellStyle name="Normal 7 13 3 3" xfId="39031" xr:uid="{7BCAD8F9-C210-41B6-AFDA-39E22E388859}"/>
    <cellStyle name="Normal 7 13 4" xfId="39032" xr:uid="{21F1F63E-8A5A-4A65-BD26-D235B3926194}"/>
    <cellStyle name="Normal 7 13 5" xfId="39033" xr:uid="{4038E3EA-067C-462C-8B68-C4D1DF821B80}"/>
    <cellStyle name="Normal 7 14" xfId="39034" xr:uid="{9A541A02-2D7B-41C7-BBF5-ED1710958468}"/>
    <cellStyle name="Normal 7 14 2" xfId="39035" xr:uid="{8FBB30B6-7324-4508-835D-E847B9C529FE}"/>
    <cellStyle name="Normal 7 14 2 2" xfId="39036" xr:uid="{EEA2C7D6-92C4-451F-977D-DDD1BE80F3DF}"/>
    <cellStyle name="Normal 7 14 2 3" xfId="39037" xr:uid="{9716DB1C-304F-4D0E-A922-502FE63152BC}"/>
    <cellStyle name="Normal 7 14 3" xfId="39038" xr:uid="{6E88BDA2-B7C3-4F41-B960-A8512BAD153A}"/>
    <cellStyle name="Normal 7 14 3 2" xfId="39039" xr:uid="{B117C425-5D2B-4599-B3F5-8F92FB035FBB}"/>
    <cellStyle name="Normal 7 14 3 3" xfId="39040" xr:uid="{E2B310CD-79E8-434C-B7BD-CA65835984F9}"/>
    <cellStyle name="Normal 7 14 4" xfId="39041" xr:uid="{2B5C1309-5F42-4464-B3BA-88216011DA8B}"/>
    <cellStyle name="Normal 7 14 5" xfId="39042" xr:uid="{0D8CBF9D-AC4D-4D52-8649-4D5982990AAB}"/>
    <cellStyle name="Normal 7 15" xfId="39043" xr:uid="{3422C3DB-B343-4A72-8C5A-A088CB2D10EF}"/>
    <cellStyle name="Normal 7 15 2" xfId="39044" xr:uid="{AC74FA90-8F2A-481E-9BAE-57351D947864}"/>
    <cellStyle name="Normal 7 15 2 2" xfId="39045" xr:uid="{F2D560A3-5240-4AA0-9BE6-2BEC174B2EB4}"/>
    <cellStyle name="Normal 7 15 2 3" xfId="39046" xr:uid="{E8C92761-5988-43B8-93FB-7845816A5976}"/>
    <cellStyle name="Normal 7 15 3" xfId="39047" xr:uid="{5F5AE8D8-088E-4E43-9EAB-575DF5CCA765}"/>
    <cellStyle name="Normal 7 15 3 2" xfId="39048" xr:uid="{40A8C3A6-625F-4C98-88BD-6ADA736C1F69}"/>
    <cellStyle name="Normal 7 15 3 3" xfId="39049" xr:uid="{53245124-5257-4F6F-99BF-7E2BD9DDF5BE}"/>
    <cellStyle name="Normal 7 15 4" xfId="39050" xr:uid="{AC3EE017-ACA4-462F-8A2E-BB73C3DCB072}"/>
    <cellStyle name="Normal 7 15 5" xfId="39051" xr:uid="{872BAD76-210F-498E-BE54-9E61E966B1EF}"/>
    <cellStyle name="Normal 7 16" xfId="39052" xr:uid="{E4AF93DA-4BFF-40A0-AC64-83D24E133D5C}"/>
    <cellStyle name="Normal 7 16 2" xfId="39053" xr:uid="{8B86E12A-2DC5-416D-AAF1-A564D077D863}"/>
    <cellStyle name="Normal 7 16 2 2" xfId="39054" xr:uid="{E0C86830-57D2-4080-A640-38F07E41C6C6}"/>
    <cellStyle name="Normal 7 16 2 3" xfId="39055" xr:uid="{7B6AD609-8B5D-4D3F-8757-F3F45CBDA885}"/>
    <cellStyle name="Normal 7 16 3" xfId="39056" xr:uid="{AE3C58AD-E3E1-4C57-BB0E-CF8287CB3FBB}"/>
    <cellStyle name="Normal 7 16 3 2" xfId="39057" xr:uid="{0B2DC8C0-027A-4D57-B15E-02E6ADD5C440}"/>
    <cellStyle name="Normal 7 16 3 3" xfId="39058" xr:uid="{E417DD4F-359A-4DB1-B8A3-2F538BBB4D11}"/>
    <cellStyle name="Normal 7 16 4" xfId="39059" xr:uid="{1B4BDCB4-1ECA-47DD-87A4-57ABA6178034}"/>
    <cellStyle name="Normal 7 16 5" xfId="39060" xr:uid="{C1C43209-D609-4C7B-BAF9-39966563DD34}"/>
    <cellStyle name="Normal 7 17" xfId="39061" xr:uid="{FD691471-6AA0-4210-A1BE-AE3A0D10ECC1}"/>
    <cellStyle name="Normal 7 17 2" xfId="39062" xr:uid="{1F507BE9-B442-42EE-BFBA-449F374033D9}"/>
    <cellStyle name="Normal 7 17 2 2" xfId="39063" xr:uid="{7C0B4661-DAE5-4A1A-A98A-7C092B06352E}"/>
    <cellStyle name="Normal 7 17 2 3" xfId="39064" xr:uid="{3B8E1314-9FCD-4CB5-A1E3-B549865063E6}"/>
    <cellStyle name="Normal 7 17 3" xfId="39065" xr:uid="{961C2920-89E2-4686-97A3-07AA64A1A34E}"/>
    <cellStyle name="Normal 7 17 3 2" xfId="39066" xr:uid="{56093D17-D59B-4F49-B6B3-DB02D193F6AC}"/>
    <cellStyle name="Normal 7 17 3 3" xfId="39067" xr:uid="{EC9EA9BB-DA97-40EF-853E-2E9137CC05CC}"/>
    <cellStyle name="Normal 7 17 4" xfId="39068" xr:uid="{46CE5F72-9E19-498F-AC54-EE6729C8ED92}"/>
    <cellStyle name="Normal 7 17 5" xfId="39069" xr:uid="{7299113E-5B61-4C2C-8B97-E109F6B64C90}"/>
    <cellStyle name="Normal 7 18" xfId="39070" xr:uid="{1A6DACB4-2F09-4419-8020-8883C267B573}"/>
    <cellStyle name="Normal 7 18 2" xfId="39071" xr:uid="{F221B8BF-73AB-4C2B-BED3-55F0D1F24456}"/>
    <cellStyle name="Normal 7 18 2 2" xfId="39072" xr:uid="{895D319C-A5B8-4FCA-BB12-A3BE993AA2ED}"/>
    <cellStyle name="Normal 7 18 2 3" xfId="39073" xr:uid="{A8621A08-CD0A-41CB-91F0-1227DDA51FB7}"/>
    <cellStyle name="Normal 7 18 3" xfId="39074" xr:uid="{FA7299E9-9306-4A0B-B3C9-B784BCF048FF}"/>
    <cellStyle name="Normal 7 18 3 2" xfId="39075" xr:uid="{5860D57F-3A42-488E-A97C-6C41716164FF}"/>
    <cellStyle name="Normal 7 18 3 3" xfId="39076" xr:uid="{813F5878-6993-4C10-AC0F-210E15EF0D5C}"/>
    <cellStyle name="Normal 7 18 4" xfId="39077" xr:uid="{FDC7303C-F2F5-44A0-B73A-8126F9EA29B5}"/>
    <cellStyle name="Normal 7 18 5" xfId="39078" xr:uid="{91534E36-E393-485E-8EDC-AB8945087CE6}"/>
    <cellStyle name="Normal 7 19" xfId="39079" xr:uid="{3A2C0CD4-FC84-4658-959B-92438F044BD1}"/>
    <cellStyle name="Normal 7 19 2" xfId="39080" xr:uid="{DE21287B-7C91-48EC-BF55-1F6D4C60DCB2}"/>
    <cellStyle name="Normal 7 19 2 2" xfId="39081" xr:uid="{08255AE0-03DF-477C-BD28-663648572811}"/>
    <cellStyle name="Normal 7 19 2 3" xfId="39082" xr:uid="{F98CD551-F40B-4209-B02D-053C2B76370C}"/>
    <cellStyle name="Normal 7 19 3" xfId="39083" xr:uid="{10E2A0EB-5BF4-4433-8299-76E01AD62788}"/>
    <cellStyle name="Normal 7 19 3 2" xfId="39084" xr:uid="{F4E9DAF6-576E-4DF7-B9EE-F6871A78D71E}"/>
    <cellStyle name="Normal 7 19 3 3" xfId="39085" xr:uid="{3E0DDBDA-CD51-44F7-A82E-D291F8E64D5A}"/>
    <cellStyle name="Normal 7 19 4" xfId="39086" xr:uid="{C8D22A46-90AA-4132-BE44-D79A7CC1BA14}"/>
    <cellStyle name="Normal 7 19 5" xfId="39087" xr:uid="{1DF79833-1F52-4194-AB6B-20A6395C9990}"/>
    <cellStyle name="Normal 7 2" xfId="39088" xr:uid="{32330B82-D38F-40EE-9428-356BD247C392}"/>
    <cellStyle name="Normal 7 2 10" xfId="39089" xr:uid="{DB8FD6D6-7D95-4DA1-B1B8-981C1E5EA679}"/>
    <cellStyle name="Normal 7 2 10 2" xfId="39090" xr:uid="{F6CAAE35-6ECB-4203-AC7D-0C4012FFAEF3}"/>
    <cellStyle name="Normal 7 2 10 2 2" xfId="39091" xr:uid="{25B60186-70F4-4267-B483-DB86656191C0}"/>
    <cellStyle name="Normal 7 2 10 2 3" xfId="39092" xr:uid="{6BDFD51A-EB4F-45AF-9B96-85E43AD89AFB}"/>
    <cellStyle name="Normal 7 2 10 3" xfId="39093" xr:uid="{19515C45-6BDF-4747-A5D0-386979E66E60}"/>
    <cellStyle name="Normal 7 2 10 3 2" xfId="39094" xr:uid="{61D48463-9813-4151-9D1F-EA21D179190E}"/>
    <cellStyle name="Normal 7 2 10 3 3" xfId="39095" xr:uid="{53336C49-58E4-4AA1-9A8C-EB62FBF50F34}"/>
    <cellStyle name="Normal 7 2 10 4" xfId="39096" xr:uid="{9925CFDE-0BBB-4981-AC6A-6FDAED8A5122}"/>
    <cellStyle name="Normal 7 2 10 5" xfId="39097" xr:uid="{CFB624D8-1891-42EF-BDA4-C26DE4DB8D0D}"/>
    <cellStyle name="Normal 7 2 11" xfId="39098" xr:uid="{D79B9439-CA43-4297-AC93-37855C1CCBC1}"/>
    <cellStyle name="Normal 7 2 11 2" xfId="39099" xr:uid="{BFAECAE2-35E7-4F85-B56F-A79CF68F2F5C}"/>
    <cellStyle name="Normal 7 2 11 2 2" xfId="39100" xr:uid="{55DE3569-BCC5-4EF3-84C0-DEBC75FAC1CA}"/>
    <cellStyle name="Normal 7 2 11 2 3" xfId="39101" xr:uid="{6C177532-805D-4592-BFF8-92FF5A5499C5}"/>
    <cellStyle name="Normal 7 2 11 3" xfId="39102" xr:uid="{5B44CF62-3EE8-47A3-B28E-903AD041B6C2}"/>
    <cellStyle name="Normal 7 2 11 3 2" xfId="39103" xr:uid="{FA0434B7-4C40-4BFA-A004-136C1D1E4F03}"/>
    <cellStyle name="Normal 7 2 11 3 3" xfId="39104" xr:uid="{15B1C1C7-9178-4F9D-9485-D3D54EAF310F}"/>
    <cellStyle name="Normal 7 2 11 4" xfId="39105" xr:uid="{29298339-B0DB-4052-AEBF-414CE658F7F9}"/>
    <cellStyle name="Normal 7 2 11 5" xfId="39106" xr:uid="{BF7E319E-ED31-42E7-BECD-E7D2726DCFA1}"/>
    <cellStyle name="Normal 7 2 12" xfId="39107" xr:uid="{38CB95AA-777C-43B9-9B03-F3F320777A29}"/>
    <cellStyle name="Normal 7 2 12 2" xfId="39108" xr:uid="{E97D9C15-8888-400A-BC58-EE0E8AF9EA98}"/>
    <cellStyle name="Normal 7 2 12 2 2" xfId="39109" xr:uid="{FD3515F4-F0A2-47AC-89FC-2DE643F4573F}"/>
    <cellStyle name="Normal 7 2 12 2 3" xfId="39110" xr:uid="{8DE8D673-895A-4533-B0A2-3BDDDBDB70E1}"/>
    <cellStyle name="Normal 7 2 12 3" xfId="39111" xr:uid="{692DAFD4-2E9C-4C86-BBF8-DDC745553891}"/>
    <cellStyle name="Normal 7 2 12 3 2" xfId="39112" xr:uid="{B6431D22-EC4D-47A0-A939-AE100896FDDC}"/>
    <cellStyle name="Normal 7 2 12 3 3" xfId="39113" xr:uid="{8372BB77-3D56-4C33-95D0-857D46BBD2F3}"/>
    <cellStyle name="Normal 7 2 12 4" xfId="39114" xr:uid="{04CE90BF-9913-4CF1-9F59-96476BA386B6}"/>
    <cellStyle name="Normal 7 2 12 5" xfId="39115" xr:uid="{A0753AEF-A7F6-4CB3-A4E1-D7F7B1EDE127}"/>
    <cellStyle name="Normal 7 2 13" xfId="39116" xr:uid="{36083927-E933-4F8E-B559-B17325ED4322}"/>
    <cellStyle name="Normal 7 2 13 2" xfId="39117" xr:uid="{D3497C00-0E76-4477-B606-530D2578F274}"/>
    <cellStyle name="Normal 7 2 13 2 2" xfId="39118" xr:uid="{A67F0A7D-FE6D-41EA-8F66-00F469CD062A}"/>
    <cellStyle name="Normal 7 2 13 2 3" xfId="39119" xr:uid="{153B8B16-FBFC-4DE4-9FF2-780B2C4AE76B}"/>
    <cellStyle name="Normal 7 2 13 3" xfId="39120" xr:uid="{1EBAFDA6-7D19-40DC-940B-7E47F781285F}"/>
    <cellStyle name="Normal 7 2 13 3 2" xfId="39121" xr:uid="{0C1B6FB8-D60D-4C0E-BE3C-A4C7848E684E}"/>
    <cellStyle name="Normal 7 2 13 3 3" xfId="39122" xr:uid="{F4C18986-29E6-4851-B78C-2783D642A8ED}"/>
    <cellStyle name="Normal 7 2 13 4" xfId="39123" xr:uid="{3180916C-C2B1-455E-B4F3-E7EAD6D9304A}"/>
    <cellStyle name="Normal 7 2 13 5" xfId="39124" xr:uid="{B353BA8B-4309-4F27-B8AE-5B2FF64A91CA}"/>
    <cellStyle name="Normal 7 2 14" xfId="39125" xr:uid="{ECD2BBE4-D152-4E66-A438-C9D8D3B8140C}"/>
    <cellStyle name="Normal 7 2 14 2" xfId="39126" xr:uid="{7B62DC49-E33D-4F7D-BAE8-E8C41B03844F}"/>
    <cellStyle name="Normal 7 2 14 2 2" xfId="39127" xr:uid="{DD6F2822-5D96-4EF9-91EB-8013C3146F56}"/>
    <cellStyle name="Normal 7 2 14 2 3" xfId="39128" xr:uid="{BE7185D5-C573-4E5B-AF47-6603E0D1238D}"/>
    <cellStyle name="Normal 7 2 14 3" xfId="39129" xr:uid="{D6556A06-D70A-4787-B6DE-2521EAC1A9E2}"/>
    <cellStyle name="Normal 7 2 14 3 2" xfId="39130" xr:uid="{A8969903-2EC2-487E-8EA9-F5DDFCF40C87}"/>
    <cellStyle name="Normal 7 2 14 3 3" xfId="39131" xr:uid="{F4A45C73-45A7-4FBA-9664-4A847AA89257}"/>
    <cellStyle name="Normal 7 2 14 4" xfId="39132" xr:uid="{F92FDFE7-2B7F-413B-A5AB-11E0D6760FCA}"/>
    <cellStyle name="Normal 7 2 14 5" xfId="39133" xr:uid="{44B0C879-5429-45E7-A0B4-B7FCCCB6AF16}"/>
    <cellStyle name="Normal 7 2 15" xfId="39134" xr:uid="{30C40D04-4930-4EB7-8137-FDA6F2B502E7}"/>
    <cellStyle name="Normal 7 2 15 2" xfId="39135" xr:uid="{4653BC95-CF49-4110-91E7-3255DFE64D2D}"/>
    <cellStyle name="Normal 7 2 15 2 2" xfId="39136" xr:uid="{D878A893-77BB-4DFA-AF0C-B565BFD235ED}"/>
    <cellStyle name="Normal 7 2 15 2 3" xfId="39137" xr:uid="{E4EA26E2-2B3A-4850-B94A-6F19FC19CE40}"/>
    <cellStyle name="Normal 7 2 15 3" xfId="39138" xr:uid="{535D293A-EB9E-41A8-9E65-D6641D4D8734}"/>
    <cellStyle name="Normal 7 2 15 3 2" xfId="39139" xr:uid="{411D66C6-C4D6-447C-96F1-A8B4E8EC9C91}"/>
    <cellStyle name="Normal 7 2 15 3 3" xfId="39140" xr:uid="{B640E84A-F657-4EB2-8D73-6EB99E7DC921}"/>
    <cellStyle name="Normal 7 2 15 4" xfId="39141" xr:uid="{832B17EC-7B59-4C91-A8D4-1BFA6499189B}"/>
    <cellStyle name="Normal 7 2 15 5" xfId="39142" xr:uid="{3BF5D15C-C5B9-49D2-9AE9-E81A2A8DC313}"/>
    <cellStyle name="Normal 7 2 16" xfId="39143" xr:uid="{CD4110BE-E110-4C9A-9B0E-78349AEF9E37}"/>
    <cellStyle name="Normal 7 2 16 2" xfId="39144" xr:uid="{04A59EBD-8507-45B7-9B11-1A72B1C7D54B}"/>
    <cellStyle name="Normal 7 2 16 2 2" xfId="39145" xr:uid="{33504C2E-C529-4ED0-B5A8-B5F1A14811E4}"/>
    <cellStyle name="Normal 7 2 16 2 3" xfId="39146" xr:uid="{2BB3D7B4-0BAF-4941-AC6B-6CD2ECBC934A}"/>
    <cellStyle name="Normal 7 2 16 3" xfId="39147" xr:uid="{A83E055F-9488-4912-B872-F26274CBF670}"/>
    <cellStyle name="Normal 7 2 16 3 2" xfId="39148" xr:uid="{5A6C0FAC-B641-49EB-B6CB-6152A21CB1FE}"/>
    <cellStyle name="Normal 7 2 16 3 3" xfId="39149" xr:uid="{916CDC4E-5F53-4E5F-92B1-0FFE41E9064A}"/>
    <cellStyle name="Normal 7 2 16 4" xfId="39150" xr:uid="{637F27DE-93FE-4511-BF45-713E75DB45E1}"/>
    <cellStyle name="Normal 7 2 16 5" xfId="39151" xr:uid="{A316BF3F-F18A-42D2-A6A7-C63B3FA68809}"/>
    <cellStyle name="Normal 7 2 17" xfId="39152" xr:uid="{1A06D868-40EC-4E44-A708-481B41AFFE50}"/>
    <cellStyle name="Normal 7 2 17 2" xfId="39153" xr:uid="{3A7A1FE1-564D-4459-B9A6-E6E92FC66315}"/>
    <cellStyle name="Normal 7 2 17 2 2" xfId="39154" xr:uid="{1AACED8C-A90D-4162-B4D4-363B97835679}"/>
    <cellStyle name="Normal 7 2 17 2 3" xfId="39155" xr:uid="{B0C074F4-A1D0-4552-A5DA-00A41F9F6F88}"/>
    <cellStyle name="Normal 7 2 17 3" xfId="39156" xr:uid="{020BB6DA-9B30-463F-8E27-F1C7B990D203}"/>
    <cellStyle name="Normal 7 2 17 3 2" xfId="39157" xr:uid="{C8E6F4E7-28DB-4AC9-B918-DF2CB773BEC8}"/>
    <cellStyle name="Normal 7 2 17 3 3" xfId="39158" xr:uid="{6A918E12-760C-416E-8BEC-BC0289B9361D}"/>
    <cellStyle name="Normal 7 2 17 4" xfId="39159" xr:uid="{7365CF8B-FE1B-4CF1-9099-A6EDD1D85F47}"/>
    <cellStyle name="Normal 7 2 17 5" xfId="39160" xr:uid="{E70BAD33-8D71-4CB4-BB24-5BD89EE47CC0}"/>
    <cellStyle name="Normal 7 2 18" xfId="39161" xr:uid="{EB56FE67-B80D-4430-A950-BF455F5A2F5F}"/>
    <cellStyle name="Normal 7 2 18 2" xfId="39162" xr:uid="{2AE6CDCA-5499-4334-B323-FC7F5E8EFA15}"/>
    <cellStyle name="Normal 7 2 18 2 2" xfId="39163" xr:uid="{9E9FB282-91C8-4C55-A05A-E9FAAD8FAB12}"/>
    <cellStyle name="Normal 7 2 18 2 3" xfId="39164" xr:uid="{1E80B57C-ECFA-4EEA-98C5-DB39452AA405}"/>
    <cellStyle name="Normal 7 2 18 3" xfId="39165" xr:uid="{6B893FBF-1232-455D-99E2-3D6333631B8E}"/>
    <cellStyle name="Normal 7 2 18 3 2" xfId="39166" xr:uid="{43B00054-4277-42DB-BDF6-E42D24C8B269}"/>
    <cellStyle name="Normal 7 2 18 3 3" xfId="39167" xr:uid="{37C93E9F-D60D-4CC3-82A6-1C62F941442D}"/>
    <cellStyle name="Normal 7 2 18 4" xfId="39168" xr:uid="{02E155DC-BE67-4470-80A4-5E8A4FE8EB71}"/>
    <cellStyle name="Normal 7 2 18 5" xfId="39169" xr:uid="{44BCC201-8E8D-4C7C-83A1-D8F26E789D2E}"/>
    <cellStyle name="Normal 7 2 19" xfId="39170" xr:uid="{2304EA05-4E04-412A-9A72-5D72B9C2962D}"/>
    <cellStyle name="Normal 7 2 19 2" xfId="39171" xr:uid="{0227BDA8-4CE1-4267-98C3-094A0E591EE9}"/>
    <cellStyle name="Normal 7 2 19 2 2" xfId="39172" xr:uid="{A2BB3590-C659-45B1-9AE7-45275888045E}"/>
    <cellStyle name="Normal 7 2 19 2 3" xfId="39173" xr:uid="{507ECC41-3570-4E3D-9A60-AF246C91EAFB}"/>
    <cellStyle name="Normal 7 2 19 3" xfId="39174" xr:uid="{8C39188C-E25B-4511-B556-0BCA89F3BC41}"/>
    <cellStyle name="Normal 7 2 19 3 2" xfId="39175" xr:uid="{FB77E685-6E9F-4CEC-91E8-D010C4391FC9}"/>
    <cellStyle name="Normal 7 2 19 3 3" xfId="39176" xr:uid="{FE105BBE-2875-48F9-BBFC-58D7DDAF0595}"/>
    <cellStyle name="Normal 7 2 19 4" xfId="39177" xr:uid="{A4D75632-0B9C-498C-AA30-49594D53D07D}"/>
    <cellStyle name="Normal 7 2 19 5" xfId="39178" xr:uid="{62F3AFB0-6013-4CE1-97ED-805BFEBFDA7F}"/>
    <cellStyle name="Normal 7 2 2" xfId="39179" xr:uid="{1E128DF8-CFA3-4539-9508-AA84C6782A3C}"/>
    <cellStyle name="Normal 7 2 2 2" xfId="39180" xr:uid="{31CDCABE-7978-43CA-8952-9EBC15C212B5}"/>
    <cellStyle name="Normal 7 2 2 2 2" xfId="39181" xr:uid="{C6D1FEFF-F0A3-4250-8FE1-63FCDB99AF15}"/>
    <cellStyle name="Normal 7 2 2 2 3" xfId="39182" xr:uid="{B70E7602-6449-4D4F-9F40-A9930A9ABC05}"/>
    <cellStyle name="Normal 7 2 2 3" xfId="39183" xr:uid="{5DDD360F-AF01-47ED-951E-1347BD3E7F3C}"/>
    <cellStyle name="Normal 7 2 2 3 2" xfId="39184" xr:uid="{6D050DA0-290C-4150-A603-80F9C3122A50}"/>
    <cellStyle name="Normal 7 2 2 3 3" xfId="39185" xr:uid="{84CCB525-09C4-426D-9CE7-DDE2C46852E1}"/>
    <cellStyle name="Normal 7 2 2 4" xfId="39186" xr:uid="{9FD71530-5586-4B4E-8888-1332471718A2}"/>
    <cellStyle name="Normal 7 2 2 5" xfId="39187" xr:uid="{4E7D49FE-C441-4458-B03F-4A1F118F14EB}"/>
    <cellStyle name="Normal 7 2 20" xfId="39188" xr:uid="{8159F94A-7333-40A5-94BF-DF2F6F9F66C9}"/>
    <cellStyle name="Normal 7 2 20 2" xfId="39189" xr:uid="{B5A6683E-BBF6-4A3D-975B-D9F8A5B468D6}"/>
    <cellStyle name="Normal 7 2 20 2 2" xfId="39190" xr:uid="{1590CB65-64B1-4CCB-8F2C-4A75A51581BE}"/>
    <cellStyle name="Normal 7 2 20 2 3" xfId="39191" xr:uid="{785F2F65-59CB-410A-948D-1C9939846CE7}"/>
    <cellStyle name="Normal 7 2 20 3" xfId="39192" xr:uid="{500964A9-17AB-43F1-A87B-000580535CBC}"/>
    <cellStyle name="Normal 7 2 20 3 2" xfId="39193" xr:uid="{6C6116E3-6875-43A9-B576-C625531C6CE5}"/>
    <cellStyle name="Normal 7 2 20 3 3" xfId="39194" xr:uid="{11C91CC4-43E6-4648-8D1A-44CE3E6B2366}"/>
    <cellStyle name="Normal 7 2 20 4" xfId="39195" xr:uid="{A848D92F-AFA3-41AC-B6A7-FE76012407A2}"/>
    <cellStyle name="Normal 7 2 20 5" xfId="39196" xr:uid="{75A59B7D-D15B-417D-B8B4-0225F6082420}"/>
    <cellStyle name="Normal 7 2 21" xfId="39197" xr:uid="{8F65D491-2657-4101-AB19-E33FDDC46E40}"/>
    <cellStyle name="Normal 7 2 21 2" xfId="39198" xr:uid="{FEA8D24A-53F2-453E-A04B-4C6A9CF9A77C}"/>
    <cellStyle name="Normal 7 2 21 2 2" xfId="39199" xr:uid="{572D2581-1360-4C65-B035-B3DAFA8A5F45}"/>
    <cellStyle name="Normal 7 2 21 2 3" xfId="39200" xr:uid="{5EB6D05D-2429-418E-87B6-DA362AE308FE}"/>
    <cellStyle name="Normal 7 2 21 3" xfId="39201" xr:uid="{05433E86-F671-4A22-8FC4-37A34E2553DA}"/>
    <cellStyle name="Normal 7 2 21 3 2" xfId="39202" xr:uid="{B4C8F937-7971-4DFE-B7E7-57A445EF25BF}"/>
    <cellStyle name="Normal 7 2 21 3 3" xfId="39203" xr:uid="{366D6B0F-84F7-44CD-9CBE-F6B3EBC9D090}"/>
    <cellStyle name="Normal 7 2 21 4" xfId="39204" xr:uid="{953AA9C9-52D0-4E4F-B004-8C16DE451D74}"/>
    <cellStyle name="Normal 7 2 21 5" xfId="39205" xr:uid="{617F1414-3A52-4557-9C13-78163BCD59AF}"/>
    <cellStyle name="Normal 7 2 22" xfId="39206" xr:uid="{F4A905CE-B8FE-4452-94D3-5AA9FBA8613B}"/>
    <cellStyle name="Normal 7 2 22 2" xfId="39207" xr:uid="{AEB05292-CD68-49C2-B419-CD134A6C48DD}"/>
    <cellStyle name="Normal 7 2 22 2 2" xfId="39208" xr:uid="{9162D521-8BDA-4D31-8FDA-E642037D5CC6}"/>
    <cellStyle name="Normal 7 2 22 2 3" xfId="39209" xr:uid="{4422CC50-2AED-42A0-9D32-D3333418A7F6}"/>
    <cellStyle name="Normal 7 2 22 3" xfId="39210" xr:uid="{C91E5ACB-FB68-4E42-AD4C-2E97FAEE0C97}"/>
    <cellStyle name="Normal 7 2 22 3 2" xfId="39211" xr:uid="{C20DB208-2023-4D86-92CA-EEAF0CC6D8EA}"/>
    <cellStyle name="Normal 7 2 22 3 3" xfId="39212" xr:uid="{853A686C-212F-4C1F-A4BD-CA4D02F17830}"/>
    <cellStyle name="Normal 7 2 22 4" xfId="39213" xr:uid="{55BE0CED-E785-4CEF-9D25-2E11690C38B2}"/>
    <cellStyle name="Normal 7 2 22 5" xfId="39214" xr:uid="{3AB3AB6A-E5E9-4115-91D6-6DACD447F54E}"/>
    <cellStyle name="Normal 7 2 23" xfId="39215" xr:uid="{CB14AF98-3795-4FE8-B401-8ED17B7BF54D}"/>
    <cellStyle name="Normal 7 2 23 2" xfId="39216" xr:uid="{DDB026A3-3534-477F-A0B1-8B887BEDFB3A}"/>
    <cellStyle name="Normal 7 2 23 2 2" xfId="39217" xr:uid="{A35F0A9B-4AB9-49F6-AC13-C7FD75BE1B8E}"/>
    <cellStyle name="Normal 7 2 23 2 3" xfId="39218" xr:uid="{7366C4B0-C7A3-4347-9708-122D4F0AAC5C}"/>
    <cellStyle name="Normal 7 2 23 3" xfId="39219" xr:uid="{DCB53C9C-A863-4C0C-884A-2F28760BF7C4}"/>
    <cellStyle name="Normal 7 2 23 3 2" xfId="39220" xr:uid="{3F2FA73F-10FE-48F6-BE1E-3C57A906BD79}"/>
    <cellStyle name="Normal 7 2 23 3 3" xfId="39221" xr:uid="{78F63CBF-3520-4856-8893-B9A72BEB45ED}"/>
    <cellStyle name="Normal 7 2 23 4" xfId="39222" xr:uid="{CB83B99C-D9DE-4081-A366-E4073FB6E305}"/>
    <cellStyle name="Normal 7 2 23 5" xfId="39223" xr:uid="{59C20B19-BCC9-4033-8097-4CF6FFF5CED0}"/>
    <cellStyle name="Normal 7 2 24" xfId="39224" xr:uid="{416008AE-9148-41B5-BF41-95598ADA3127}"/>
    <cellStyle name="Normal 7 2 24 2" xfId="39225" xr:uid="{33BDA921-CDFD-4522-AD07-0417FB4997AC}"/>
    <cellStyle name="Normal 7 2 24 3" xfId="39226" xr:uid="{F67B8300-CEAA-42DD-87D3-4BDED42E9BC5}"/>
    <cellStyle name="Normal 7 2 25" xfId="39227" xr:uid="{E0545E18-0A43-448F-AA68-9AC3F28F9409}"/>
    <cellStyle name="Normal 7 2 25 2" xfId="39228" xr:uid="{8EC77440-8003-4F65-AB8F-3704B6285C82}"/>
    <cellStyle name="Normal 7 2 25 3" xfId="39229" xr:uid="{A32414FB-FD26-4BE1-92A4-83CB7B6F82D0}"/>
    <cellStyle name="Normal 7 2 26" xfId="39230" xr:uid="{2762FA4B-BF7C-4939-BADA-C46ED4B28037}"/>
    <cellStyle name="Normal 7 2 27" xfId="39231" xr:uid="{80823163-4226-4440-93F3-76D4CABA21BE}"/>
    <cellStyle name="Normal 7 2 3" xfId="39232" xr:uid="{4614A887-0070-4482-8BFC-05A546020203}"/>
    <cellStyle name="Normal 7 2 3 2" xfId="39233" xr:uid="{73333513-827C-41D6-8D92-D84D5DAD49EE}"/>
    <cellStyle name="Normal 7 2 3 2 2" xfId="39234" xr:uid="{1AA3EB34-61FD-49EB-80EE-C3C46D1886F0}"/>
    <cellStyle name="Normal 7 2 3 2 3" xfId="39235" xr:uid="{A39886FC-070E-4B6D-B6D9-8230A46A177C}"/>
    <cellStyle name="Normal 7 2 3 3" xfId="39236" xr:uid="{834B209C-DFD7-4478-983D-2F3E9A194DB0}"/>
    <cellStyle name="Normal 7 2 3 3 2" xfId="39237" xr:uid="{85151A81-83F4-4D1A-AAF5-FB28BBE08C91}"/>
    <cellStyle name="Normal 7 2 3 3 3" xfId="39238" xr:uid="{3F68047D-1D05-43B3-A18D-58B38F3A1486}"/>
    <cellStyle name="Normal 7 2 3 4" xfId="39239" xr:uid="{07128B74-739C-40B5-9B50-84491CA084FF}"/>
    <cellStyle name="Normal 7 2 3 5" xfId="39240" xr:uid="{C355728B-B99E-463C-968B-0B61A6581B68}"/>
    <cellStyle name="Normal 7 2 4" xfId="39241" xr:uid="{08D06B90-CB30-4071-AFE7-B2D40E80D083}"/>
    <cellStyle name="Normal 7 2 4 2" xfId="39242" xr:uid="{62AC8124-5C7A-4A01-A25A-CC7A887FA31E}"/>
    <cellStyle name="Normal 7 2 4 2 2" xfId="39243" xr:uid="{A2A5ED24-021A-446C-85EA-910F0A1DF193}"/>
    <cellStyle name="Normal 7 2 4 2 3" xfId="39244" xr:uid="{F09AAB2B-56DC-4B54-A37B-BB9CD8AF9345}"/>
    <cellStyle name="Normal 7 2 4 3" xfId="39245" xr:uid="{C90C6CC0-1342-4B68-8310-77ABFBD2A28D}"/>
    <cellStyle name="Normal 7 2 4 3 2" xfId="39246" xr:uid="{C402149C-6EA3-49CE-9F3D-EEA4F6359F5B}"/>
    <cellStyle name="Normal 7 2 4 3 3" xfId="39247" xr:uid="{07AC621D-2BDD-4C55-8CB0-011E257E2F41}"/>
    <cellStyle name="Normal 7 2 4 4" xfId="39248" xr:uid="{9B9F4C98-B404-4585-8B65-E31715E414A0}"/>
    <cellStyle name="Normal 7 2 4 5" xfId="39249" xr:uid="{731172C4-5CC8-4BDB-8D24-394C9535B216}"/>
    <cellStyle name="Normal 7 2 5" xfId="39250" xr:uid="{63BB2708-1DBF-46D0-9997-E14A4543E393}"/>
    <cellStyle name="Normal 7 2 5 2" xfId="39251" xr:uid="{16DE0ED2-683B-4CAB-AD6A-882EAB3CD4D9}"/>
    <cellStyle name="Normal 7 2 5 2 2" xfId="39252" xr:uid="{9CA99ED3-A4C1-47EA-BCDB-C74454D578B2}"/>
    <cellStyle name="Normal 7 2 5 2 3" xfId="39253" xr:uid="{608AC09D-909D-49A1-946C-B1B6E1CE8E3C}"/>
    <cellStyle name="Normal 7 2 5 3" xfId="39254" xr:uid="{5B2F33CC-D40E-4F32-965A-E853D7FBB7C7}"/>
    <cellStyle name="Normal 7 2 5 3 2" xfId="39255" xr:uid="{B6B8E3C4-D1B2-439B-85AC-119689898EE1}"/>
    <cellStyle name="Normal 7 2 5 3 3" xfId="39256" xr:uid="{31799BE0-F594-435C-9238-69BD907E8632}"/>
    <cellStyle name="Normal 7 2 5 4" xfId="39257" xr:uid="{A6B15CB3-0B07-4536-93CA-0406341EA5D9}"/>
    <cellStyle name="Normal 7 2 5 5" xfId="39258" xr:uid="{1AD150D5-1B78-4648-AA77-98E5AA6C9024}"/>
    <cellStyle name="Normal 7 2 6" xfId="39259" xr:uid="{69BFC77D-ACF8-4BBB-8E14-4DC45B4DB8DE}"/>
    <cellStyle name="Normal 7 2 6 2" xfId="39260" xr:uid="{F5C210B9-E08B-4D8C-A823-9CF5042BE1AF}"/>
    <cellStyle name="Normal 7 2 6 2 2" xfId="39261" xr:uid="{1F2AAD6E-E96F-497A-97B8-E3B4648F248C}"/>
    <cellStyle name="Normal 7 2 6 2 3" xfId="39262" xr:uid="{60F37803-2002-4308-B047-23F94B252FC9}"/>
    <cellStyle name="Normal 7 2 6 3" xfId="39263" xr:uid="{1D21CB44-305B-46C9-8D2B-69CE8EA347AD}"/>
    <cellStyle name="Normal 7 2 6 3 2" xfId="39264" xr:uid="{1AA8973F-BDFA-47CA-87B8-08E56071FD0D}"/>
    <cellStyle name="Normal 7 2 6 3 3" xfId="39265" xr:uid="{D74230D4-938C-4B02-A47E-883D6E67531C}"/>
    <cellStyle name="Normal 7 2 6 4" xfId="39266" xr:uid="{087E40F7-2B32-4284-B189-9A6A959AAF0F}"/>
    <cellStyle name="Normal 7 2 6 5" xfId="39267" xr:uid="{2B9B1140-2067-405C-9EC4-CB8BD657FA87}"/>
    <cellStyle name="Normal 7 2 7" xfId="39268" xr:uid="{CC5F9E1A-9738-4A6E-AD63-F40264E2D16A}"/>
    <cellStyle name="Normal 7 2 7 2" xfId="39269" xr:uid="{F7712722-40FA-4548-BC79-2A57BB9A9546}"/>
    <cellStyle name="Normal 7 2 7 2 2" xfId="39270" xr:uid="{3BA17AF4-2176-4A2E-A281-74CDC35F7A01}"/>
    <cellStyle name="Normal 7 2 7 2 3" xfId="39271" xr:uid="{DDFFD911-C86D-4B6D-B1CF-F340B75AB5B6}"/>
    <cellStyle name="Normal 7 2 7 3" xfId="39272" xr:uid="{01B9A62B-F500-4B0D-9D07-7E9BF1DA01EF}"/>
    <cellStyle name="Normal 7 2 7 3 2" xfId="39273" xr:uid="{D1D9BDBB-C723-4E79-8B0D-B11B544CFD27}"/>
    <cellStyle name="Normal 7 2 7 3 3" xfId="39274" xr:uid="{ED3CEC81-BE8F-405B-A73A-6A7054CA072E}"/>
    <cellStyle name="Normal 7 2 7 4" xfId="39275" xr:uid="{35452288-7889-4EB4-82BA-B4ADC165FF09}"/>
    <cellStyle name="Normal 7 2 7 5" xfId="39276" xr:uid="{D381EC97-EE72-41CC-9185-3BAE1F00E32B}"/>
    <cellStyle name="Normal 7 2 8" xfId="39277" xr:uid="{3588E989-83CD-494D-A2D1-10D8F48D3608}"/>
    <cellStyle name="Normal 7 2 8 2" xfId="39278" xr:uid="{F005A9E2-E54E-400E-A8AB-EA48BECBCD42}"/>
    <cellStyle name="Normal 7 2 8 2 2" xfId="39279" xr:uid="{BBA49658-1F26-4E28-A585-CB98112100B0}"/>
    <cellStyle name="Normal 7 2 8 2 3" xfId="39280" xr:uid="{DF9561B0-AD72-45DD-AB79-9B24293E47F1}"/>
    <cellStyle name="Normal 7 2 8 3" xfId="39281" xr:uid="{812BC491-843B-4E55-A622-152B1D816B73}"/>
    <cellStyle name="Normal 7 2 8 3 2" xfId="39282" xr:uid="{E24ADEAE-7D0C-4DFB-A015-71F7C7980C82}"/>
    <cellStyle name="Normal 7 2 8 3 3" xfId="39283" xr:uid="{B19227EC-E6CE-4385-A9BF-05FB5346A7B7}"/>
    <cellStyle name="Normal 7 2 8 4" xfId="39284" xr:uid="{9FD57050-06C2-4A4D-AB89-C0109CB82B63}"/>
    <cellStyle name="Normal 7 2 8 5" xfId="39285" xr:uid="{055E7834-BD2F-48FB-86A9-54F44E520F55}"/>
    <cellStyle name="Normal 7 2 9" xfId="39286" xr:uid="{33962AE9-1ADE-470C-90FE-7162DEE0FF31}"/>
    <cellStyle name="Normal 7 2 9 2" xfId="39287" xr:uid="{84CF3B82-B822-4C6D-8ED0-5D1726C3A2CF}"/>
    <cellStyle name="Normal 7 2 9 2 2" xfId="39288" xr:uid="{0BE1E0BF-FB5E-49B7-B83E-C1EBF83A464C}"/>
    <cellStyle name="Normal 7 2 9 2 3" xfId="39289" xr:uid="{BC60221D-7F67-4359-A040-F0C30126F9C1}"/>
    <cellStyle name="Normal 7 2 9 3" xfId="39290" xr:uid="{1DE7A7B3-B4EF-4939-ABA0-855E13B507FD}"/>
    <cellStyle name="Normal 7 2 9 3 2" xfId="39291" xr:uid="{B00047E0-5D34-4F0B-B038-052D60DEDB73}"/>
    <cellStyle name="Normal 7 2 9 3 3" xfId="39292" xr:uid="{F27D7EAE-7073-405A-B8FC-208F5F10235C}"/>
    <cellStyle name="Normal 7 2 9 4" xfId="39293" xr:uid="{36ABC660-E450-4247-B9F0-C51A91BABC8B}"/>
    <cellStyle name="Normal 7 2 9 5" xfId="39294" xr:uid="{901661C2-4EC0-484D-BC50-4C7F53073E1A}"/>
    <cellStyle name="Normal 7 20" xfId="39295" xr:uid="{A5438B0B-A4F3-4DEC-8782-FBC21A4B12C1}"/>
    <cellStyle name="Normal 7 20 2" xfId="39296" xr:uid="{F0CD6F0D-36CF-4A59-BB49-01A4D631B6DE}"/>
    <cellStyle name="Normal 7 20 2 2" xfId="39297" xr:uid="{45DF3DB2-C755-4A93-8080-9A0F2CE4C750}"/>
    <cellStyle name="Normal 7 20 2 3" xfId="39298" xr:uid="{CCDF045D-989B-4307-9653-10C647744E35}"/>
    <cellStyle name="Normal 7 20 3" xfId="39299" xr:uid="{8CFB9362-7937-4094-AE4E-71A5E9BEA6C6}"/>
    <cellStyle name="Normal 7 20 3 2" xfId="39300" xr:uid="{F32ED165-19D7-41CF-B34D-B2CC2C1A3900}"/>
    <cellStyle name="Normal 7 20 3 3" xfId="39301" xr:uid="{FD29C907-37DE-44D7-9094-70494783EC72}"/>
    <cellStyle name="Normal 7 20 4" xfId="39302" xr:uid="{2FDF68AF-AB08-4753-8362-4535BA7179CC}"/>
    <cellStyle name="Normal 7 20 5" xfId="39303" xr:uid="{D9929605-30B8-4113-AC77-AB1C14F0CE3F}"/>
    <cellStyle name="Normal 7 21" xfId="39304" xr:uid="{B30D2237-8095-40FA-8195-03BDE12037D4}"/>
    <cellStyle name="Normal 7 21 2" xfId="39305" xr:uid="{57FDFAE9-C402-4C13-B39F-07107B242959}"/>
    <cellStyle name="Normal 7 21 2 2" xfId="39306" xr:uid="{2F54BFD4-C1DD-4771-AF21-BE38BA4D409C}"/>
    <cellStyle name="Normal 7 21 2 3" xfId="39307" xr:uid="{A469C145-CA0E-4A68-9373-CAE203E103D7}"/>
    <cellStyle name="Normal 7 21 3" xfId="39308" xr:uid="{3041A8D1-0F0E-49AC-9331-672B9A3671AE}"/>
    <cellStyle name="Normal 7 21 3 2" xfId="39309" xr:uid="{2BC4007C-9A46-4039-B33E-3A160A6C52BF}"/>
    <cellStyle name="Normal 7 21 3 3" xfId="39310" xr:uid="{251771B2-52DC-4785-B787-22A6F82AE9C8}"/>
    <cellStyle name="Normal 7 21 4" xfId="39311" xr:uid="{00B1E33A-012C-4715-9303-E7DF9A98941A}"/>
    <cellStyle name="Normal 7 21 5" xfId="39312" xr:uid="{233A3EDC-31CC-4F9E-94C4-41E6ACB82418}"/>
    <cellStyle name="Normal 7 22" xfId="39313" xr:uid="{B4B4D096-B777-45C7-AF0F-789B3FB39E2E}"/>
    <cellStyle name="Normal 7 22 2" xfId="39314" xr:uid="{3BB1BEA2-5584-49BC-A2C8-F7B57813D0E0}"/>
    <cellStyle name="Normal 7 22 2 2" xfId="39315" xr:uid="{F66C5B0F-A9E2-4CC7-922F-93F149788EB1}"/>
    <cellStyle name="Normal 7 22 2 3" xfId="39316" xr:uid="{D984D728-9987-4A64-808A-CD9D5C1F5317}"/>
    <cellStyle name="Normal 7 22 3" xfId="39317" xr:uid="{E624346B-C94A-4F7F-9EAA-5E5ACF421AE4}"/>
    <cellStyle name="Normal 7 22 3 2" xfId="39318" xr:uid="{9B4AABF7-17E5-46F6-BCC4-77BD95DD723A}"/>
    <cellStyle name="Normal 7 22 3 3" xfId="39319" xr:uid="{CB8279A1-26A2-48D8-B365-A8ED2384CB85}"/>
    <cellStyle name="Normal 7 22 4" xfId="39320" xr:uid="{F7EAF7BF-AA3E-4141-BBDE-7E58DB05F642}"/>
    <cellStyle name="Normal 7 22 5" xfId="39321" xr:uid="{225058FE-3CC5-453D-9B13-FC04C345518C}"/>
    <cellStyle name="Normal 7 23" xfId="39322" xr:uid="{5AD981FD-E268-4A0C-8DED-C09D433D249F}"/>
    <cellStyle name="Normal 7 23 2" xfId="39323" xr:uid="{22786F2A-BA72-4B84-81C8-1946B7A97673}"/>
    <cellStyle name="Normal 7 23 2 2" xfId="39324" xr:uid="{5726EC4E-F4E0-4CFB-8F02-24D15D6B68CF}"/>
    <cellStyle name="Normal 7 23 2 3" xfId="39325" xr:uid="{518E09C3-8D02-42D4-B13C-158A11E89B0D}"/>
    <cellStyle name="Normal 7 23 3" xfId="39326" xr:uid="{2E4A3192-8506-485D-B509-BFE2D2DB0FC7}"/>
    <cellStyle name="Normal 7 23 3 2" xfId="39327" xr:uid="{DFE9BBDB-C940-4958-8A1C-7C6905219616}"/>
    <cellStyle name="Normal 7 23 3 3" xfId="39328" xr:uid="{FBB00429-9F20-4260-B7AC-A1265137EF5F}"/>
    <cellStyle name="Normal 7 23 4" xfId="39329" xr:uid="{CE158195-EEBE-49C8-B27F-9DEFCDF38338}"/>
    <cellStyle name="Normal 7 23 5" xfId="39330" xr:uid="{0BA6AD0A-D18B-444C-AAFD-BBD47BBCFE2B}"/>
    <cellStyle name="Normal 7 24" xfId="39331" xr:uid="{BD494A16-651C-4CD9-95BD-C2AB821A872C}"/>
    <cellStyle name="Normal 7 24 2" xfId="39332" xr:uid="{921A5B00-2E3D-492B-94FC-4507088AB25F}"/>
    <cellStyle name="Normal 7 24 2 2" xfId="39333" xr:uid="{3FD238D9-3B70-4888-AE00-C831ED8768BA}"/>
    <cellStyle name="Normal 7 24 2 3" xfId="39334" xr:uid="{61B0AE6B-CD2C-4C3B-9B2B-FF2C96FB7139}"/>
    <cellStyle name="Normal 7 24 3" xfId="39335" xr:uid="{48C4BC2C-96F1-4B81-9166-6461C3486932}"/>
    <cellStyle name="Normal 7 24 3 2" xfId="39336" xr:uid="{B8D815E3-13B8-42A9-8BF4-C2720528C5F2}"/>
    <cellStyle name="Normal 7 24 3 3" xfId="39337" xr:uid="{D241E4C4-17C8-4A1D-A3A2-5E19AFF21747}"/>
    <cellStyle name="Normal 7 24 4" xfId="39338" xr:uid="{BF0B04B4-64CF-4ABE-9456-B5A1532607BB}"/>
    <cellStyle name="Normal 7 24 5" xfId="39339" xr:uid="{E798AF39-500E-4ECD-B3B7-1B2AC79D23D8}"/>
    <cellStyle name="Normal 7 25" xfId="39340" xr:uid="{63611A51-7C75-43B2-AE48-2F2999B81ACC}"/>
    <cellStyle name="Normal 7 25 2" xfId="39341" xr:uid="{B33B9DAE-1740-4ADA-8A6F-1D5F5DBD18D9}"/>
    <cellStyle name="Normal 7 25 2 2" xfId="39342" xr:uid="{B5107034-C717-43F9-A042-9A61CEBB643F}"/>
    <cellStyle name="Normal 7 25 2 3" xfId="39343" xr:uid="{51B0CD2F-BBD1-4F25-8C9D-799E72792B8B}"/>
    <cellStyle name="Normal 7 25 3" xfId="39344" xr:uid="{35F7CB5E-4FF5-4629-8DE5-D2AE6B187E50}"/>
    <cellStyle name="Normal 7 25 3 2" xfId="39345" xr:uid="{2C58594B-C819-462A-8423-E7BDCD08B2F6}"/>
    <cellStyle name="Normal 7 25 3 3" xfId="39346" xr:uid="{962426DF-1BD4-4A4D-9081-749C93BE74FE}"/>
    <cellStyle name="Normal 7 25 4" xfId="39347" xr:uid="{FF135956-EDCF-4990-8152-E77AB56F19BC}"/>
    <cellStyle name="Normal 7 25 5" xfId="39348" xr:uid="{3C05E889-71B3-40F3-BEAF-7A13F7CE1B0B}"/>
    <cellStyle name="Normal 7 26" xfId="39349" xr:uid="{25ACAE28-5897-402B-B8AC-869F2C859181}"/>
    <cellStyle name="Normal 7 27" xfId="39350" xr:uid="{0EF2FCD0-9F3F-45F6-941B-2EEA8BE1B842}"/>
    <cellStyle name="Normal 7 28" xfId="39351" xr:uid="{EDE8D670-D188-4239-B6F4-44D064EBA4F7}"/>
    <cellStyle name="Normal 7 29" xfId="38997" xr:uid="{2ED4CD49-5D38-4F04-9040-DC35BF4B7FA5}"/>
    <cellStyle name="Normal 7 3" xfId="39352" xr:uid="{BFCCFFC8-0E63-4A24-A1E2-E8106012303F}"/>
    <cellStyle name="Normal 7 3 2" xfId="39353" xr:uid="{30A7AA89-738E-4CFE-AF81-1C77FD23F1CB}"/>
    <cellStyle name="Normal 7 3 2 2" xfId="39354" xr:uid="{C02567C7-DFC9-48A5-BB25-C94B7F744D6E}"/>
    <cellStyle name="Normal 7 3 2 2 2" xfId="43237" xr:uid="{7CB562A1-2285-4961-9216-17451FA4D48B}"/>
    <cellStyle name="Normal 7 3 2 3" xfId="39355" xr:uid="{575F58E0-E824-4995-B309-50F6A6A83EE0}"/>
    <cellStyle name="Normal 7 3 2 3 2" xfId="43238" xr:uid="{7B70CDF6-DF2B-4707-9A4F-BFD5826C8B8C}"/>
    <cellStyle name="Normal 7 3 2 4" xfId="43239" xr:uid="{DC2BBBC5-5D4C-41E0-907F-9F662B5244AC}"/>
    <cellStyle name="Normal 7 3 3" xfId="39356" xr:uid="{AC95FC3D-B39F-4420-8D7C-169B41BE18B8}"/>
    <cellStyle name="Normal 7 3 3 2" xfId="39357" xr:uid="{A1A3DBE1-55EF-420B-BAE4-76B1D58E4E4B}"/>
    <cellStyle name="Normal 7 3 3 3" xfId="39358" xr:uid="{6F93149A-81CC-4266-897B-A60FB718B214}"/>
    <cellStyle name="Normal 7 3 4" xfId="39359" xr:uid="{6D80BDB9-745A-4D9E-AAA8-9D1510A1DAAE}"/>
    <cellStyle name="Normal 7 3 4 2" xfId="43240" xr:uid="{740C1EFE-4787-475C-979A-5AC55B408474}"/>
    <cellStyle name="Normal 7 3 5" xfId="39360" xr:uid="{AF3A91EB-D3FF-4E05-87C0-8E8B3CA0A3F8}"/>
    <cellStyle name="Normal 7 30" xfId="431" xr:uid="{45C4793D-B648-4965-A07C-DE0B92B3D602}"/>
    <cellStyle name="Normal 7 4" xfId="39361" xr:uid="{87173924-C722-409A-8CCE-0C6E9182053C}"/>
    <cellStyle name="Normal 7 4 2" xfId="39362" xr:uid="{0CC018F9-230D-4730-9871-452DEC4AD57C}"/>
    <cellStyle name="Normal 7 4 2 2" xfId="39363" xr:uid="{535D33DD-2E22-48BE-BB63-2F03ADFC6A6C}"/>
    <cellStyle name="Normal 7 4 2 3" xfId="39364" xr:uid="{1B619F3E-AC70-43C7-AEEC-E63E894E1B33}"/>
    <cellStyle name="Normal 7 4 3" xfId="39365" xr:uid="{D76F6809-A215-4EE8-8C0A-C9CD27881544}"/>
    <cellStyle name="Normal 7 4 3 2" xfId="39366" xr:uid="{0B414A21-08EC-40AB-977B-8A06318DB37A}"/>
    <cellStyle name="Normal 7 4 3 3" xfId="39367" xr:uid="{8A58D218-EA18-43AB-8AC4-BF4E70B49838}"/>
    <cellStyle name="Normal 7 4 4" xfId="39368" xr:uid="{043B9D10-3448-4963-830A-44B62148AE4C}"/>
    <cellStyle name="Normal 7 4 5" xfId="39369" xr:uid="{D8F153D5-B066-4ADF-8FE0-B99FF36A64E7}"/>
    <cellStyle name="Normal 7 5" xfId="39370" xr:uid="{67104FD1-4BE7-4849-BDA3-5AE8FF9CD86C}"/>
    <cellStyle name="Normal 7 5 2" xfId="39371" xr:uid="{9470FB50-FE0D-47B8-B5AE-D7C15F79D895}"/>
    <cellStyle name="Normal 7 5 2 2" xfId="39372" xr:uid="{FC193E14-5308-4EF2-A36B-5E4D19AC4824}"/>
    <cellStyle name="Normal 7 5 2 3" xfId="39373" xr:uid="{EE6D1882-B31C-4663-8D24-CEADB9AE83F0}"/>
    <cellStyle name="Normal 7 5 3" xfId="39374" xr:uid="{323F417B-00B4-42CF-8B08-AE5705B1A852}"/>
    <cellStyle name="Normal 7 5 3 2" xfId="39375" xr:uid="{3B9123DB-FE0E-431A-B527-62A251CB7D91}"/>
    <cellStyle name="Normal 7 5 3 3" xfId="39376" xr:uid="{7FC144A5-0F08-4343-8566-37D6C803104C}"/>
    <cellStyle name="Normal 7 5 4" xfId="39377" xr:uid="{E46884F5-0D45-4766-BD72-461B134449EB}"/>
    <cellStyle name="Normal 7 5 5" xfId="39378" xr:uid="{DE4A8B81-86EE-4309-AB40-15FF5C769F37}"/>
    <cellStyle name="Normal 7 6" xfId="39379" xr:uid="{C6B4CB29-9056-4E87-A63E-8EEE983526E1}"/>
    <cellStyle name="Normal 7 6 2" xfId="39380" xr:uid="{58BD6DBB-35EA-4DF9-B376-CAEEA96579E9}"/>
    <cellStyle name="Normal 7 6 2 2" xfId="39381" xr:uid="{2F50F4A3-013F-46DE-AAD8-37D4E7BA1F62}"/>
    <cellStyle name="Normal 7 6 2 3" xfId="39382" xr:uid="{B1345213-715A-413F-B81D-5D035A1A6266}"/>
    <cellStyle name="Normal 7 6 3" xfId="39383" xr:uid="{730B2DB9-1C11-4562-BE22-A2C4A0F1D5EF}"/>
    <cellStyle name="Normal 7 6 3 2" xfId="39384" xr:uid="{37230E31-5E7E-445D-8C99-AEE23AA6B17C}"/>
    <cellStyle name="Normal 7 6 3 3" xfId="39385" xr:uid="{C8451785-29BF-43C6-AEBD-F03F0984BA40}"/>
    <cellStyle name="Normal 7 6 4" xfId="39386" xr:uid="{4DA6CB46-279E-4562-99B7-04FCE833B3FD}"/>
    <cellStyle name="Normal 7 6 5" xfId="39387" xr:uid="{0FB0AD1E-C9BA-4523-8AC6-7E387149E894}"/>
    <cellStyle name="Normal 7 7" xfId="39388" xr:uid="{057D1740-2B49-47AE-8203-E483C1DF18AA}"/>
    <cellStyle name="Normal 7 7 2" xfId="39389" xr:uid="{0164C2CE-94E1-40F5-950F-ACFA683D10A2}"/>
    <cellStyle name="Normal 7 7 2 2" xfId="39390" xr:uid="{093E95C2-297D-4FE3-809C-4D7C6490D444}"/>
    <cellStyle name="Normal 7 7 2 3" xfId="39391" xr:uid="{16B1D8FB-BC9E-4564-AA02-D5CC0B2A8347}"/>
    <cellStyle name="Normal 7 7 3" xfId="39392" xr:uid="{5972FA28-42DE-4DC8-AA07-40D015CDCCD8}"/>
    <cellStyle name="Normal 7 7 3 2" xfId="39393" xr:uid="{6D8C47E8-DC91-4FE6-8C8C-1115DB13254D}"/>
    <cellStyle name="Normal 7 7 3 3" xfId="39394" xr:uid="{824E7AED-586E-42FD-A17F-81A1D2CB117B}"/>
    <cellStyle name="Normal 7 7 4" xfId="39395" xr:uid="{CC720A19-1C09-4CEC-A574-F06F9756A4A0}"/>
    <cellStyle name="Normal 7 7 5" xfId="39396" xr:uid="{087D9DF1-B14D-4E3C-B1D3-18D9EADEE9F8}"/>
    <cellStyle name="Normal 7 8" xfId="39397" xr:uid="{0C2BEB03-563F-4BE3-89E6-B65BC4419D17}"/>
    <cellStyle name="Normal 7 8 2" xfId="39398" xr:uid="{CFD5FFA2-F71B-45A7-93FA-9D743220B85E}"/>
    <cellStyle name="Normal 7 8 2 2" xfId="39399" xr:uid="{44D8088E-4FA7-481E-80AB-1FB283AC54ED}"/>
    <cellStyle name="Normal 7 8 2 3" xfId="39400" xr:uid="{38D5F3BF-ECA4-44DC-919F-90EF05ADE7DC}"/>
    <cellStyle name="Normal 7 8 3" xfId="39401" xr:uid="{3725BA89-8290-4DEB-B7A1-7053FD57DA48}"/>
    <cellStyle name="Normal 7 8 3 2" xfId="39402" xr:uid="{303BC882-A9EE-45B6-8C58-75CCE3C96E4B}"/>
    <cellStyle name="Normal 7 8 3 3" xfId="39403" xr:uid="{4DEC78CC-CD28-4242-A85D-6A23BB2DD978}"/>
    <cellStyle name="Normal 7 8 4" xfId="39404" xr:uid="{E11A4803-C618-4129-BDB8-452044D1D5D1}"/>
    <cellStyle name="Normal 7 8 5" xfId="39405" xr:uid="{E2AE9635-80B9-4478-9989-305A5B3A6099}"/>
    <cellStyle name="Normal 7 9" xfId="39406" xr:uid="{5B697F32-8325-4821-A8B1-6CB8F2729E45}"/>
    <cellStyle name="Normal 7 9 2" xfId="39407" xr:uid="{5328EE5E-38F9-48BD-97A2-96B81302D53D}"/>
    <cellStyle name="Normal 7 9 2 2" xfId="39408" xr:uid="{057DA61A-51E7-4CFB-A477-3341062F6FE4}"/>
    <cellStyle name="Normal 7 9 2 3" xfId="39409" xr:uid="{A6E94796-F208-402E-B36D-1913ADB4EA8C}"/>
    <cellStyle name="Normal 7 9 3" xfId="39410" xr:uid="{90329C57-FF27-43CA-84D3-7DA69B3CF0C4}"/>
    <cellStyle name="Normal 7 9 3 2" xfId="39411" xr:uid="{C8615BE6-B00E-4695-B3D5-358E75D33AC1}"/>
    <cellStyle name="Normal 7 9 3 3" xfId="39412" xr:uid="{227F160D-58C6-49D3-B1C7-2649147B962F}"/>
    <cellStyle name="Normal 7 9 4" xfId="39413" xr:uid="{E27A950F-668C-4D6A-A1C8-A77FC6FE791B}"/>
    <cellStyle name="Normal 7 9 5" xfId="39414" xr:uid="{EC4EDBAF-C648-4BDA-ABE1-FF37C076A21D}"/>
    <cellStyle name="Normal 7_2006-2009 Updated Graph" xfId="39415" xr:uid="{83885EEC-D82B-4CB3-8A20-7B1496500723}"/>
    <cellStyle name="Normal 70" xfId="39416" xr:uid="{CFC82D02-C042-4498-85B8-636AF7FA558E}"/>
    <cellStyle name="Normal 71" xfId="39417" xr:uid="{9DB3734B-869A-4189-AE31-2D77A71C946B}"/>
    <cellStyle name="Normal 72" xfId="39418" xr:uid="{4C78E6EA-1554-448F-8EE7-66A2D1D16F2C}"/>
    <cellStyle name="Normal 73" xfId="39419" xr:uid="{C6822B73-AE1F-4537-B3E7-4C217F766B98}"/>
    <cellStyle name="Normal 73 2" xfId="39420" xr:uid="{A3CA4159-36AF-4B48-AB12-3B4EF85A41FD}"/>
    <cellStyle name="Normal 74" xfId="39421" xr:uid="{87149A02-D37E-44CB-BB1A-2D6C1AAC36BF}"/>
    <cellStyle name="Normal 75" xfId="39422" xr:uid="{09442C5D-E982-43E0-9693-656E5C752F27}"/>
    <cellStyle name="Normal 76" xfId="39423" xr:uid="{7DD5B634-7E22-4602-9851-03D832C85004}"/>
    <cellStyle name="Normal 77" xfId="39424" xr:uid="{6C910B81-5081-4816-A50C-B3EB5976B508}"/>
    <cellStyle name="Normal 78" xfId="39425" xr:uid="{81B0482A-15C5-4898-95C9-A77FCB5446E0}"/>
    <cellStyle name="Normal 78 2" xfId="39426" xr:uid="{9C7044D3-0C3F-499E-B02D-E25F76613743}"/>
    <cellStyle name="Normal 78 2 2" xfId="39427" xr:uid="{DFE43539-C11C-4018-8EEB-28C6F188D5B4}"/>
    <cellStyle name="Normal 78 2 2 2" xfId="39428" xr:uid="{DC443186-3854-4020-8B21-2B3B1930518A}"/>
    <cellStyle name="Normal 78 2 2 3" xfId="39429" xr:uid="{C8F78EC6-1EF0-44AC-8142-948CDD83A40D}"/>
    <cellStyle name="Normal 78 2 2 3 2" xfId="39430" xr:uid="{6E1788FC-CB29-42EE-91C4-7985BF825992}"/>
    <cellStyle name="Normal 78 2 2 4" xfId="39431" xr:uid="{FD0EF644-7AAA-44CE-AFA9-2F76806EF502}"/>
    <cellStyle name="Normal 78 2 2 4 2" xfId="39432" xr:uid="{E830BBD3-1EB1-42F9-B60D-CBEED01B8AEE}"/>
    <cellStyle name="Normal 78 2 2 5" xfId="39433" xr:uid="{E9EB0321-C163-41A3-8C73-B7CBADA78423}"/>
    <cellStyle name="Normal 78 2 2 5 2" xfId="39434" xr:uid="{3C91C43A-668F-4BE7-AB13-73DFE976F93C}"/>
    <cellStyle name="Normal 78 2 3" xfId="39435" xr:uid="{0521A632-088F-4078-BE40-7E0DBD35AEFE}"/>
    <cellStyle name="Normal 78 3" xfId="39436" xr:uid="{1FF441A0-9B7E-4AA8-933E-9CEAFAC98659}"/>
    <cellStyle name="Normal 78 3 2" xfId="39437" xr:uid="{5B2A63F2-41EF-4632-9E34-5F4687A14607}"/>
    <cellStyle name="Normal 78 3 3" xfId="39438" xr:uid="{EA7D2898-1F1C-4B77-98D7-565508AB3382}"/>
    <cellStyle name="Normal 78 3 3 2" xfId="39439" xr:uid="{6FA95694-0E69-4734-9E8F-86214DB21D0F}"/>
    <cellStyle name="Normal 79" xfId="39440" xr:uid="{A41A9BF8-2A20-425C-A02A-C409E1C07A80}"/>
    <cellStyle name="Normal 8" xfId="329" xr:uid="{CA3D4DFD-EDDD-41A9-997A-FCCF3D50E63C}"/>
    <cellStyle name="Normal 8 10" xfId="39441" xr:uid="{B983DA5A-B211-44BD-B8A5-2257FE744D35}"/>
    <cellStyle name="Normal 8 11" xfId="39442" xr:uid="{BEA7B02A-ACEF-447B-A4F4-7390B1B82CBF}"/>
    <cellStyle name="Normal 8 12" xfId="39443" xr:uid="{E68BE0D0-CC65-4CC8-9229-FF282F05853F}"/>
    <cellStyle name="Normal 8 12 2" xfId="39444" xr:uid="{F8718232-3143-4F92-9455-B51063B4FF1A}"/>
    <cellStyle name="Normal 8 12 2 2" xfId="39445" xr:uid="{6224C500-AC5E-473A-867F-9EFAA8B12C2D}"/>
    <cellStyle name="Normal 8 12 2 2 2" xfId="39446" xr:uid="{FAB4D196-EE21-46A6-9B02-8F71D19DD121}"/>
    <cellStyle name="Normal 8 12 2 3" xfId="39447" xr:uid="{FE08567B-2DC3-449B-B7CD-81C93313E38F}"/>
    <cellStyle name="Normal 8 12 2 4" xfId="39448" xr:uid="{E7B5AE63-A592-4206-9060-EE2EFA0ECF3D}"/>
    <cellStyle name="Normal 8 12 2 5" xfId="39449" xr:uid="{34844163-E76D-47A7-8D5D-E222A61EE48C}"/>
    <cellStyle name="Normal 8 12 3" xfId="39450" xr:uid="{83D4BEBC-1840-46AA-B784-BEF2E3131194}"/>
    <cellStyle name="Normal 8 12 3 2" xfId="39451" xr:uid="{79E88ED7-6582-4D29-AA65-F2DC7BC0E26D}"/>
    <cellStyle name="Normal 8 12 4" xfId="39452" xr:uid="{B2D90A25-93A6-4954-B5D1-4C9CDD6F5D55}"/>
    <cellStyle name="Normal 8 12 5" xfId="39453" xr:uid="{79E315D7-01DC-4057-864E-4005FC001E7C}"/>
    <cellStyle name="Normal 8 13" xfId="39454" xr:uid="{4843CF99-A449-4D0E-B9F8-884DD7276243}"/>
    <cellStyle name="Normal 8 14" xfId="39455" xr:uid="{6B7CF2A2-58A6-471C-9DF3-9900910B7586}"/>
    <cellStyle name="Normal 8 15" xfId="39456" xr:uid="{3945EC4F-BE97-463B-BCBC-C351C864D74A}"/>
    <cellStyle name="Normal 8 16" xfId="39457" xr:uid="{A1D8838B-9F22-4579-B369-56498A924B83}"/>
    <cellStyle name="Normal 8 17" xfId="39458" xr:uid="{4BDE0897-B873-4446-B186-05B7A0360BE1}"/>
    <cellStyle name="Normal 8 18" xfId="39459" xr:uid="{CD6D3A7B-2664-47C0-B4A7-4B28A1C697CE}"/>
    <cellStyle name="Normal 8 19" xfId="39460" xr:uid="{549C4A29-F9A0-4BD6-B9BD-C0690641340C}"/>
    <cellStyle name="Normal 8 2" xfId="330" xr:uid="{82EE0504-2FFD-4739-B283-F0C146D59661}"/>
    <cellStyle name="Normal 8 2 10" xfId="39462" xr:uid="{7E9F1ECB-DCAD-49F8-938B-6B64DBA30DCD}"/>
    <cellStyle name="Normal 8 2 10 2" xfId="39463" xr:uid="{DCA37B15-C23B-43E9-9C14-002DFB1A9607}"/>
    <cellStyle name="Normal 8 2 10 3" xfId="39464" xr:uid="{8F403291-20F8-43D0-998F-FC9AF1A0A131}"/>
    <cellStyle name="Normal 8 2 11" xfId="39465" xr:uid="{9C03BC2D-72B4-48BE-86C5-05A5C2A88972}"/>
    <cellStyle name="Normal 8 2 11 2" xfId="39466" xr:uid="{F934475E-D6CE-4710-B8FF-17F82AD180C1}"/>
    <cellStyle name="Normal 8 2 11 3" xfId="39467" xr:uid="{BC52363B-BCE1-4D32-B45C-AF19680E36B9}"/>
    <cellStyle name="Normal 8 2 12" xfId="39468" xr:uid="{49120B15-B026-48C1-ABDF-D259E9265DBC}"/>
    <cellStyle name="Normal 8 2 12 2" xfId="39469" xr:uid="{4F7DF70B-3605-404C-A216-6DC760896D1D}"/>
    <cellStyle name="Normal 8 2 12 2 2" xfId="39470" xr:uid="{3EBFFBC2-7D6B-4AB8-9D06-65A6CF197D82}"/>
    <cellStyle name="Normal 8 2 12 2 2 2" xfId="39471" xr:uid="{52B99141-9360-4369-AA4A-6F44E1DFDBE8}"/>
    <cellStyle name="Normal 8 2 12 2 3" xfId="39472" xr:uid="{798791E4-4AB1-47BA-94AC-2A343602CBD0}"/>
    <cellStyle name="Normal 8 2 12 2 4" xfId="39473" xr:uid="{8A8DC04E-A2C1-49AB-9F19-9DF36A352B90}"/>
    <cellStyle name="Normal 8 2 12 2 5" xfId="39474" xr:uid="{C2172CBE-5713-413F-94EE-A3E43B0222AA}"/>
    <cellStyle name="Normal 8 2 12 3" xfId="39475" xr:uid="{F3F3EBE8-D03E-4170-8E79-B4F247192509}"/>
    <cellStyle name="Normal 8 2 12 3 2" xfId="39476" xr:uid="{A6A66C1C-98FD-4B0E-AEE6-58B83C793D80}"/>
    <cellStyle name="Normal 8 2 12 4" xfId="39477" xr:uid="{728FFDF8-3B90-45D6-BE78-C9BEA8F0D584}"/>
    <cellStyle name="Normal 8 2 12 5" xfId="39478" xr:uid="{D2661CB6-1038-499C-81B0-1A025FF991C1}"/>
    <cellStyle name="Normal 8 2 13" xfId="39479" xr:uid="{47D0DC17-ECB8-4026-9C60-114187F54060}"/>
    <cellStyle name="Normal 8 2 14" xfId="39480" xr:uid="{7063F2D6-9F45-4AB0-B3C6-0A887857CC2E}"/>
    <cellStyle name="Normal 8 2 15" xfId="39481" xr:uid="{3ED54058-A6D5-4CC1-9065-5C6C10DADC6C}"/>
    <cellStyle name="Normal 8 2 16" xfId="39482" xr:uid="{E36298C8-6AAF-4177-90DB-813CF85948C4}"/>
    <cellStyle name="Normal 8 2 16 2" xfId="39483" xr:uid="{C6A26687-9DFE-4F14-8A97-755F858F1885}"/>
    <cellStyle name="Normal 8 2 17" xfId="39484" xr:uid="{284988EE-AD36-4F21-B058-025741105A0C}"/>
    <cellStyle name="Normal 8 2 18" xfId="39485" xr:uid="{C55ED545-E36F-43BB-92CE-D6C11BE709D4}"/>
    <cellStyle name="Normal 8 2 19" xfId="39486" xr:uid="{31A738D6-6B30-4475-88D3-07817D64E0D1}"/>
    <cellStyle name="Normal 8 2 2" xfId="39487" xr:uid="{C579C5E9-97B6-4E80-B941-3DD35A4AF1A1}"/>
    <cellStyle name="Normal 8 2 2 2" xfId="39488" xr:uid="{E69C4605-1CF5-4D92-82E0-7CAF05D20DC5}"/>
    <cellStyle name="Normal 8 2 2 2 2" xfId="43241" xr:uid="{21E66712-C403-4804-9AEA-6004F324463E}"/>
    <cellStyle name="Normal 8 2 2 3" xfId="39489" xr:uid="{20A42B06-4D11-49C9-BF7E-87CBEEC74700}"/>
    <cellStyle name="Normal 8 2 2 3 2" xfId="43242" xr:uid="{C2218225-AFE9-46C1-A267-6ABD9BDE853E}"/>
    <cellStyle name="Normal 8 2 2 4" xfId="43243" xr:uid="{FF856DAC-B358-473F-94F7-C958DD23A2F3}"/>
    <cellStyle name="Normal 8 2 20" xfId="39461" xr:uid="{5FAE28DD-E20C-45E0-B35B-28E208B7C1AF}"/>
    <cellStyle name="Normal 8 2 3" xfId="39490" xr:uid="{751B8254-1FF2-4C0F-A3C2-249171C711A7}"/>
    <cellStyle name="Normal 8 2 3 2" xfId="43244" xr:uid="{0728E095-B2B5-43E3-8B56-AB46BF988928}"/>
    <cellStyle name="Normal 8 2 4" xfId="39491" xr:uid="{97DF9464-94F1-49E5-95A1-9508D04D2D0A}"/>
    <cellStyle name="Normal 8 2 4 10" xfId="39492" xr:uid="{557F584F-8F4F-488A-83A6-2C4CEADE388C}"/>
    <cellStyle name="Normal 8 2 4 11" xfId="39493" xr:uid="{0C51A821-83ED-48CB-AFFD-BF3F713292A8}"/>
    <cellStyle name="Normal 8 2 4 12" xfId="39494" xr:uid="{308DDC8F-5ADE-4AF5-92F1-6C47A38F51C9}"/>
    <cellStyle name="Normal 8 2 4 13" xfId="39495" xr:uid="{4D5B4C50-E5F1-41CD-BD0B-95582733207C}"/>
    <cellStyle name="Normal 8 2 4 13 2" xfId="39496" xr:uid="{1DB3CEE0-CFFE-4B23-9BA9-0FD9E135FB57}"/>
    <cellStyle name="Normal 8 2 4 14" xfId="39497" xr:uid="{98986B81-E85D-404E-B07D-4E16D858F01B}"/>
    <cellStyle name="Normal 8 2 4 15" xfId="39498" xr:uid="{6C966E6E-9CE3-425C-8E57-CB78DE5F0A34}"/>
    <cellStyle name="Normal 8 2 4 16" xfId="39499" xr:uid="{1F83E286-E4FD-4F37-A450-65F4F980664C}"/>
    <cellStyle name="Normal 8 2 4 2" xfId="39500" xr:uid="{63B6C495-0B29-4468-AA14-7B082FE68886}"/>
    <cellStyle name="Normal 8 2 4 2 10" xfId="39501" xr:uid="{A08C11EB-9E1D-42E6-93FE-3725430336F1}"/>
    <cellStyle name="Normal 8 2 4 2 11" xfId="39502" xr:uid="{A812F7DD-BE3B-4E0C-AF0B-D1AF87B1154B}"/>
    <cellStyle name="Normal 8 2 4 2 12" xfId="39503" xr:uid="{2083A86C-8625-4862-BF1F-6395366E889D}"/>
    <cellStyle name="Normal 8 2 4 2 13" xfId="39504" xr:uid="{CD3C0AE4-C999-438A-91DF-27B6957557D5}"/>
    <cellStyle name="Normal 8 2 4 2 13 2" xfId="39505" xr:uid="{B98CA581-2345-4BD9-AD7C-7A46832BCF5A}"/>
    <cellStyle name="Normal 8 2 4 2 14" xfId="39506" xr:uid="{3A92F0BC-ACFC-4A70-9BB5-FAE42C0EDC8F}"/>
    <cellStyle name="Normal 8 2 4 2 15" xfId="39507" xr:uid="{C60D3436-0855-46BF-A038-A5ABDB48DB46}"/>
    <cellStyle name="Normal 8 2 4 2 16" xfId="39508" xr:uid="{0BD3539D-EEF4-4B6F-8C1A-EB95A9312043}"/>
    <cellStyle name="Normal 8 2 4 2 2" xfId="39509" xr:uid="{76ED4649-6356-4C2E-9A55-3E31808EF909}"/>
    <cellStyle name="Normal 8 2 4 2 2 10" xfId="39510" xr:uid="{2AEB134F-FA7E-4FD2-AE1E-A6C91191C2C9}"/>
    <cellStyle name="Normal 8 2 4 2 2 11" xfId="39511" xr:uid="{FED3B200-14C2-4CAE-B13C-42D11E06176F}"/>
    <cellStyle name="Normal 8 2 4 2 2 12" xfId="39512" xr:uid="{C69D653E-3E1D-4F81-B3A6-27ED3D1A7E65}"/>
    <cellStyle name="Normal 8 2 4 2 2 12 2" xfId="39513" xr:uid="{DA953B66-986E-4854-BD81-1C01AF12ACBC}"/>
    <cellStyle name="Normal 8 2 4 2 2 13" xfId="39514" xr:uid="{6AB8CFB4-D166-455E-9AF1-6C3286E13BF4}"/>
    <cellStyle name="Normal 8 2 4 2 2 14" xfId="39515" xr:uid="{620B63E8-B67D-4202-9DC4-B22BE620DEFB}"/>
    <cellStyle name="Normal 8 2 4 2 2 15" xfId="39516" xr:uid="{F3FA29A7-D067-4F0F-8243-4745C736467B}"/>
    <cellStyle name="Normal 8 2 4 2 2 2" xfId="39517" xr:uid="{79032612-4AC4-4A71-B13F-B8B8C0B4EB13}"/>
    <cellStyle name="Normal 8 2 4 2 2 2 2" xfId="39518" xr:uid="{3831029C-69BD-4EEB-A46B-E897B10192E9}"/>
    <cellStyle name="Normal 8 2 4 2 2 2 2 2" xfId="39519" xr:uid="{02A0CF65-290D-4847-96A3-00FA80777CAB}"/>
    <cellStyle name="Normal 8 2 4 2 2 2 2 2 2" xfId="39520" xr:uid="{5FC0F560-9F2B-4CA2-84CF-99B42B32873C}"/>
    <cellStyle name="Normal 8 2 4 2 2 2 2 2 2 2" xfId="39521" xr:uid="{DE0155B1-E1A4-4DC6-99F8-8FA8DE28B60E}"/>
    <cellStyle name="Normal 8 2 4 2 2 2 2 2 2 2 2" xfId="39522" xr:uid="{AD916A15-3B2B-4B97-B63B-BB85A1F94A4D}"/>
    <cellStyle name="Normal 8 2 4 2 2 2 2 2 2 3" xfId="39523" xr:uid="{4D031181-D26E-46DC-AAC9-28CD4E66114D}"/>
    <cellStyle name="Normal 8 2 4 2 2 2 2 2 2 4" xfId="39524" xr:uid="{48D422A3-F7C8-4EE4-A453-D977D07B60CD}"/>
    <cellStyle name="Normal 8 2 4 2 2 2 2 2 2 5" xfId="39525" xr:uid="{B3341F1D-4B35-4A20-AFDC-D609C8E5AD42}"/>
    <cellStyle name="Normal 8 2 4 2 2 2 2 2 3" xfId="39526" xr:uid="{F3B477C3-126B-434E-AA4F-B153FED6FBAF}"/>
    <cellStyle name="Normal 8 2 4 2 2 2 2 2 3 2" xfId="39527" xr:uid="{AF190631-E53B-4202-AAD3-69C59EDE52A4}"/>
    <cellStyle name="Normal 8 2 4 2 2 2 2 2 4" xfId="39528" xr:uid="{B949C393-33A6-47B6-8A75-3DA6B66E2960}"/>
    <cellStyle name="Normal 8 2 4 2 2 2 2 2 5" xfId="39529" xr:uid="{1E4F4606-4560-48E2-B5F3-6DE64C13181B}"/>
    <cellStyle name="Normal 8 2 4 2 2 2 2 3" xfId="39530" xr:uid="{89F069DE-1BF5-4FCF-ABA8-F93A40CBB8B4}"/>
    <cellStyle name="Normal 8 2 4 2 2 2 2 4" xfId="39531" xr:uid="{E5F5D164-29B4-4241-88C2-36EAA4061C5D}"/>
    <cellStyle name="Normal 8 2 4 2 2 2 2 5" xfId="39532" xr:uid="{3BCF7CB8-A7D6-44D8-AD6D-05AF86B682FB}"/>
    <cellStyle name="Normal 8 2 4 2 2 2 2 6" xfId="39533" xr:uid="{96E6F21E-84A9-4246-A700-F06B1AA6AEC5}"/>
    <cellStyle name="Normal 8 2 4 2 2 2 2 6 2" xfId="39534" xr:uid="{E9BAC782-858D-414E-B2D4-F55CDA507B45}"/>
    <cellStyle name="Normal 8 2 4 2 2 2 2 7" xfId="39535" xr:uid="{19952E2B-D839-45C5-A0B4-8005C88B403A}"/>
    <cellStyle name="Normal 8 2 4 2 2 2 2 8" xfId="39536" xr:uid="{86E33A10-F3AC-41E9-A6AE-E18F1EF283DC}"/>
    <cellStyle name="Normal 8 2 4 2 2 2 2 9" xfId="39537" xr:uid="{8FE6DB29-C644-471C-8524-4D8BB16A8E24}"/>
    <cellStyle name="Normal 8 2 4 2 2 2 3" xfId="39538" xr:uid="{FD23139F-8E9E-4FBB-879B-5098501A474F}"/>
    <cellStyle name="Normal 8 2 4 2 2 2 3 2" xfId="39539" xr:uid="{B893275F-647E-4C33-BD94-124AB4D56E23}"/>
    <cellStyle name="Normal 8 2 4 2 2 2 3 2 2" xfId="39540" xr:uid="{A8733D0C-0710-4C2F-8415-1A8ADD2E4C71}"/>
    <cellStyle name="Normal 8 2 4 2 2 2 3 2 2 2" xfId="39541" xr:uid="{5E1E97F5-9EB9-4256-B2B7-C1F5264CCD90}"/>
    <cellStyle name="Normal 8 2 4 2 2 2 3 2 3" xfId="39542" xr:uid="{3DC5B7C7-2AC4-4FAC-B72F-C9AA1AC88A90}"/>
    <cellStyle name="Normal 8 2 4 2 2 2 3 2 4" xfId="39543" xr:uid="{30BC8023-C1C3-48C0-BFAD-87706069DDF9}"/>
    <cellStyle name="Normal 8 2 4 2 2 2 3 2 5" xfId="39544" xr:uid="{23EEB342-2674-4FAD-B0BA-74970C1D05AF}"/>
    <cellStyle name="Normal 8 2 4 2 2 2 3 3" xfId="39545" xr:uid="{9CD23820-5851-4E31-AFDD-251222240716}"/>
    <cellStyle name="Normal 8 2 4 2 2 2 3 3 2" xfId="39546" xr:uid="{712DB495-77E4-4386-A4E3-F0E4D060211A}"/>
    <cellStyle name="Normal 8 2 4 2 2 2 3 4" xfId="39547" xr:uid="{36897848-113C-4F62-AA4F-BA52452C6BD8}"/>
    <cellStyle name="Normal 8 2 4 2 2 2 3 5" xfId="39548" xr:uid="{A65F2C42-6BF5-4737-B7C7-16D8AB6FE583}"/>
    <cellStyle name="Normal 8 2 4 2 2 2 4" xfId="39549" xr:uid="{20B7F987-7D69-4BB3-97C6-6985C1A63833}"/>
    <cellStyle name="Normal 8 2 4 2 2 2 5" xfId="39550" xr:uid="{FF98B8CF-7CBB-4C7B-B9E9-9DA71390295C}"/>
    <cellStyle name="Normal 8 2 4 2 2 2 6" xfId="39551" xr:uid="{248E1E46-9F0F-4A52-8BFD-D821F93DE1BF}"/>
    <cellStyle name="Normal 8 2 4 2 2 2 6 2" xfId="39552" xr:uid="{E929A684-050E-4242-939F-16C780772F42}"/>
    <cellStyle name="Normal 8 2 4 2 2 2 7" xfId="39553" xr:uid="{D14B0805-7787-4ECA-B849-C762211BB0E3}"/>
    <cellStyle name="Normal 8 2 4 2 2 2 8" xfId="39554" xr:uid="{30505454-ADA6-4460-A1A8-23428952AF62}"/>
    <cellStyle name="Normal 8 2 4 2 2 2 9" xfId="39555" xr:uid="{B6EF8ABC-7438-4D57-A70F-28AE2CAA0789}"/>
    <cellStyle name="Normal 8 2 4 2 2 3" xfId="39556" xr:uid="{EE532734-5828-4B87-ADE2-A033E9744CE5}"/>
    <cellStyle name="Normal 8 2 4 2 2 4" xfId="39557" xr:uid="{0DA6423A-C19E-40C9-A65C-748C4FD2ACF9}"/>
    <cellStyle name="Normal 8 2 4 2 2 5" xfId="39558" xr:uid="{6E5B489A-2BFE-4D5F-ABD8-D4F759F34F48}"/>
    <cellStyle name="Normal 8 2 4 2 2 6" xfId="39559" xr:uid="{C31E47E1-4647-42F1-A6E5-B11BCC207DF0}"/>
    <cellStyle name="Normal 8 2 4 2 2 7" xfId="39560" xr:uid="{E40F6377-E86C-4C1B-82AB-B8F167171C26}"/>
    <cellStyle name="Normal 8 2 4 2 2 8" xfId="39561" xr:uid="{F7730CE9-EF4C-4EA6-A966-19D612176463}"/>
    <cellStyle name="Normal 8 2 4 2 2 8 2" xfId="39562" xr:uid="{C0AAED5A-4593-4F8F-9330-45CC27892DE7}"/>
    <cellStyle name="Normal 8 2 4 2 2 8 2 2" xfId="39563" xr:uid="{1D568B2C-4EB7-4F75-8F76-A2F1638E9A68}"/>
    <cellStyle name="Normal 8 2 4 2 2 8 2 2 2" xfId="39564" xr:uid="{7358E836-4E4E-48A0-96EA-FD2F79FE3FBB}"/>
    <cellStyle name="Normal 8 2 4 2 2 8 2 3" xfId="39565" xr:uid="{D83D8BDA-F3FF-4A01-AA28-686A16B89DDA}"/>
    <cellStyle name="Normal 8 2 4 2 2 8 2 4" xfId="39566" xr:uid="{2C2F86CC-FFF8-47A4-B6D2-23588C8D0D05}"/>
    <cellStyle name="Normal 8 2 4 2 2 8 2 5" xfId="39567" xr:uid="{D4119FF4-5869-43D3-9F57-091F9E4094AB}"/>
    <cellStyle name="Normal 8 2 4 2 2 8 3" xfId="39568" xr:uid="{588DAF44-9842-43DF-ACB4-665E81D3CE96}"/>
    <cellStyle name="Normal 8 2 4 2 2 8 3 2" xfId="39569" xr:uid="{0441EF51-1A94-4152-B135-406E084F7744}"/>
    <cellStyle name="Normal 8 2 4 2 2 8 4" xfId="39570" xr:uid="{8049579B-11AC-41B0-93CC-E09B238B3C5D}"/>
    <cellStyle name="Normal 8 2 4 2 2 8 5" xfId="39571" xr:uid="{D24A7C51-123A-4722-B4FD-5D861553C562}"/>
    <cellStyle name="Normal 8 2 4 2 2 9" xfId="39572" xr:uid="{94B3002A-8FA0-437B-B07A-6DB38976B814}"/>
    <cellStyle name="Normal 8 2 4 2 3" xfId="39573" xr:uid="{39E2A5A2-15D6-4C88-8BF8-8DF0E4666AE6}"/>
    <cellStyle name="Normal 8 2 4 2 4" xfId="39574" xr:uid="{2DFAD00C-546D-4805-B9F7-D1F4D35C4656}"/>
    <cellStyle name="Normal 8 2 4 2 4 2" xfId="39575" xr:uid="{A3C10ACD-CD80-4532-9227-416BBDD2E785}"/>
    <cellStyle name="Normal 8 2 4 2 4 2 2" xfId="39576" xr:uid="{07037901-AFC7-47F7-9312-9AD50BFAFA8F}"/>
    <cellStyle name="Normal 8 2 4 2 4 2 2 2" xfId="39577" xr:uid="{A2F0DE15-A500-4D91-86F7-972FA4C09AE0}"/>
    <cellStyle name="Normal 8 2 4 2 4 2 2 2 2" xfId="39578" xr:uid="{FB62F224-4124-49AB-B836-02B6B3B40716}"/>
    <cellStyle name="Normal 8 2 4 2 4 2 2 2 2 2" xfId="39579" xr:uid="{EB247068-2BAC-4DCE-AD2C-B08C583055F9}"/>
    <cellStyle name="Normal 8 2 4 2 4 2 2 2 3" xfId="39580" xr:uid="{5FDC5BFE-1822-4442-8A57-34F592B2606D}"/>
    <cellStyle name="Normal 8 2 4 2 4 2 2 2 4" xfId="39581" xr:uid="{5970D746-4BB3-4CDE-8B90-B0C7B19330F6}"/>
    <cellStyle name="Normal 8 2 4 2 4 2 2 2 5" xfId="39582" xr:uid="{072526C4-0B32-4EEF-8AD4-13D63965DA14}"/>
    <cellStyle name="Normal 8 2 4 2 4 2 2 3" xfId="39583" xr:uid="{5355D4FF-911B-4BDE-B18C-760784C67A41}"/>
    <cellStyle name="Normal 8 2 4 2 4 2 2 3 2" xfId="39584" xr:uid="{EB414F89-CCB6-4A58-9001-ACC6023AD9B1}"/>
    <cellStyle name="Normal 8 2 4 2 4 2 2 4" xfId="39585" xr:uid="{2EED7EA8-33DA-4636-842C-04008EA624B5}"/>
    <cellStyle name="Normal 8 2 4 2 4 2 2 5" xfId="39586" xr:uid="{838C65C7-1CEB-427C-AAE2-CC0C0ACD8039}"/>
    <cellStyle name="Normal 8 2 4 2 4 2 3" xfId="39587" xr:uid="{67A54E0F-216E-488A-AFD8-D4AFF3297D03}"/>
    <cellStyle name="Normal 8 2 4 2 4 2 4" xfId="39588" xr:uid="{77A5E871-8CAC-4F1D-B7DD-9D2DAB87DD37}"/>
    <cellStyle name="Normal 8 2 4 2 4 2 5" xfId="39589" xr:uid="{B90B6EAB-1B42-4462-AD40-D6314EA94A04}"/>
    <cellStyle name="Normal 8 2 4 2 4 2 6" xfId="39590" xr:uid="{284852B6-C148-4BF8-89EF-26DC65D2535A}"/>
    <cellStyle name="Normal 8 2 4 2 4 2 6 2" xfId="39591" xr:uid="{A758C7D9-3D21-44ED-84B3-D49A4019E1FD}"/>
    <cellStyle name="Normal 8 2 4 2 4 2 7" xfId="39592" xr:uid="{5E6B2B5A-FE9D-48D0-9C55-F108675F4615}"/>
    <cellStyle name="Normal 8 2 4 2 4 2 8" xfId="39593" xr:uid="{8600AEE4-2668-45DE-81B7-380E5735F053}"/>
    <cellStyle name="Normal 8 2 4 2 4 2 9" xfId="39594" xr:uid="{69132935-EC66-42C3-A9FE-9C0830FAF85E}"/>
    <cellStyle name="Normal 8 2 4 2 4 3" xfId="39595" xr:uid="{348465E3-A9A4-4DC5-8589-6A0362C92EC5}"/>
    <cellStyle name="Normal 8 2 4 2 4 3 2" xfId="39596" xr:uid="{9A27326C-68D9-4EA8-A6B0-49210F5CC090}"/>
    <cellStyle name="Normal 8 2 4 2 4 3 2 2" xfId="39597" xr:uid="{9A1FCC70-8E88-4350-86CC-6C2FD9621C57}"/>
    <cellStyle name="Normal 8 2 4 2 4 3 2 2 2" xfId="39598" xr:uid="{3F2FFE72-692F-43C0-A0DD-4D1B3598F2E8}"/>
    <cellStyle name="Normal 8 2 4 2 4 3 2 3" xfId="39599" xr:uid="{2DD8D428-7367-4880-9A9E-E30AA9180383}"/>
    <cellStyle name="Normal 8 2 4 2 4 3 2 4" xfId="39600" xr:uid="{CA8FACF8-760D-4A97-8943-21F00DC368C7}"/>
    <cellStyle name="Normal 8 2 4 2 4 3 2 5" xfId="39601" xr:uid="{F3C23C4A-6C1B-4883-9696-969E08769CE7}"/>
    <cellStyle name="Normal 8 2 4 2 4 3 3" xfId="39602" xr:uid="{48B85B36-C9D0-4A3A-8DF4-511EC703AE61}"/>
    <cellStyle name="Normal 8 2 4 2 4 3 3 2" xfId="39603" xr:uid="{B0327710-3493-453C-8F9C-E29D362DB67E}"/>
    <cellStyle name="Normal 8 2 4 2 4 3 4" xfId="39604" xr:uid="{74B27C14-FDA5-47ED-9798-A4CFEC7C2CFB}"/>
    <cellStyle name="Normal 8 2 4 2 4 3 5" xfId="39605" xr:uid="{B45C0146-417E-448B-A465-4F3AA0E79113}"/>
    <cellStyle name="Normal 8 2 4 2 4 4" xfId="39606" xr:uid="{F9250EB4-A400-4289-AD90-6CF146E68D18}"/>
    <cellStyle name="Normal 8 2 4 2 4 5" xfId="39607" xr:uid="{3B1970E1-7642-4C4B-9175-CE456355CED0}"/>
    <cellStyle name="Normal 8 2 4 2 4 6" xfId="39608" xr:uid="{9807E929-628F-4600-9467-FE2D1EEDDAA3}"/>
    <cellStyle name="Normal 8 2 4 2 4 6 2" xfId="39609" xr:uid="{166D1499-B717-4AFE-8670-9350C9103B99}"/>
    <cellStyle name="Normal 8 2 4 2 4 7" xfId="39610" xr:uid="{1C5E7D81-34B3-4400-A4BC-6A671E56C5AE}"/>
    <cellStyle name="Normal 8 2 4 2 4 8" xfId="39611" xr:uid="{7B40FEF5-E86D-490B-A961-64A21C540083}"/>
    <cellStyle name="Normal 8 2 4 2 4 9" xfId="39612" xr:uid="{7DE3201F-1935-4FB4-B09E-83CEBE5B52FA}"/>
    <cellStyle name="Normal 8 2 4 2 5" xfId="39613" xr:uid="{40E1B9D5-2E88-43BD-9114-23F62509BD6E}"/>
    <cellStyle name="Normal 8 2 4 2 5 2" xfId="39614" xr:uid="{C59A21AE-C2F8-4E32-899B-46C104F6ABA3}"/>
    <cellStyle name="Normal 8 2 4 2 5 3" xfId="39615" xr:uid="{40947371-50EB-40DB-A2CC-21F184301D3C}"/>
    <cellStyle name="Normal 8 2 4 2 6" xfId="39616" xr:uid="{FAFA9E8D-F2B0-489D-BAA3-7CDD56A2AB00}"/>
    <cellStyle name="Normal 8 2 4 2 6 2" xfId="39617" xr:uid="{5B5C65EA-F5C8-40BF-A9F0-4890630E21E9}"/>
    <cellStyle name="Normal 8 2 4 2 6 3" xfId="39618" xr:uid="{C8BB15AF-BD34-466D-89DC-E819A4478C6E}"/>
    <cellStyle name="Normal 8 2 4 2 7" xfId="39619" xr:uid="{BE0A298B-3CC6-402E-A512-72C047B374C4}"/>
    <cellStyle name="Normal 8 2 4 2 7 2" xfId="39620" xr:uid="{512AB127-C7DB-4506-A9E0-1FD64E503C62}"/>
    <cellStyle name="Normal 8 2 4 2 7 3" xfId="39621" xr:uid="{4578327C-84C0-4BEE-9B43-AD05818401DD}"/>
    <cellStyle name="Normal 8 2 4 2 8" xfId="39622" xr:uid="{EF96048B-7C0C-4F43-8F9D-7F2A58499E60}"/>
    <cellStyle name="Normal 8 2 4 2 8 2" xfId="39623" xr:uid="{A7F2ED0D-FD8E-4B35-8752-0447C565F632}"/>
    <cellStyle name="Normal 8 2 4 2 8 3" xfId="39624" xr:uid="{0F42B70B-977D-408D-ACC5-C97BD1F1CB65}"/>
    <cellStyle name="Normal 8 2 4 2 9" xfId="39625" xr:uid="{1EAB5718-8047-4AE3-A576-59DF2A5DC419}"/>
    <cellStyle name="Normal 8 2 4 2 9 2" xfId="39626" xr:uid="{C034CE70-6C6E-436F-9FBB-F9E6CD1325E1}"/>
    <cellStyle name="Normal 8 2 4 2 9 2 2" xfId="39627" xr:uid="{FAD1C6D5-3EB4-4108-9690-8E84325F35FD}"/>
    <cellStyle name="Normal 8 2 4 2 9 2 2 2" xfId="39628" xr:uid="{F3A9D785-FFCA-4BBB-B744-ECD657BE20CB}"/>
    <cellStyle name="Normal 8 2 4 2 9 2 3" xfId="39629" xr:uid="{1DFF5C42-E730-4847-B6DB-B144A7BA211F}"/>
    <cellStyle name="Normal 8 2 4 2 9 2 4" xfId="39630" xr:uid="{5ADD8937-9085-44A7-BC90-F839BE28ACDB}"/>
    <cellStyle name="Normal 8 2 4 2 9 2 5" xfId="39631" xr:uid="{E25CE311-37BF-432E-9C47-1675587BFEB8}"/>
    <cellStyle name="Normal 8 2 4 2 9 3" xfId="39632" xr:uid="{AF269BCB-8B55-4D14-968A-B7D5790CE127}"/>
    <cellStyle name="Normal 8 2 4 2 9 3 2" xfId="39633" xr:uid="{E700FE4D-91E8-4597-BA7C-C20D49192691}"/>
    <cellStyle name="Normal 8 2 4 2 9 4" xfId="39634" xr:uid="{35A66F1A-E8DE-4ADB-AC45-759ED4B9AD44}"/>
    <cellStyle name="Normal 8 2 4 2 9 5" xfId="39635" xr:uid="{EB51086A-0DC9-47BD-A74D-CBB2DEFB703D}"/>
    <cellStyle name="Normal 8 2 4 3" xfId="39636" xr:uid="{BFA37D74-4E88-4C96-A701-11AAB84D915E}"/>
    <cellStyle name="Normal 8 2 4 3 10" xfId="39637" xr:uid="{6DCCB95E-298A-4FD7-AE33-A825CFCD63A1}"/>
    <cellStyle name="Normal 8 2 4 3 11" xfId="39638" xr:uid="{F6340B58-5CC9-474C-B164-CC63A56F81D3}"/>
    <cellStyle name="Normal 8 2 4 3 12" xfId="39639" xr:uid="{90417871-0A02-41E1-9E86-F2D3F5FB5136}"/>
    <cellStyle name="Normal 8 2 4 3 12 2" xfId="39640" xr:uid="{D990978A-CEB1-48A8-A1D3-E831F1BA6092}"/>
    <cellStyle name="Normal 8 2 4 3 13" xfId="39641" xr:uid="{EF0F0FE1-87A6-467C-99FD-576DEEE2C8D7}"/>
    <cellStyle name="Normal 8 2 4 3 14" xfId="39642" xr:uid="{17A7B8E1-77AD-40C7-8DA7-8B64145DD476}"/>
    <cellStyle name="Normal 8 2 4 3 15" xfId="39643" xr:uid="{BCCF6040-A91D-4096-865A-6D24B2DAF225}"/>
    <cellStyle name="Normal 8 2 4 3 2" xfId="39644" xr:uid="{CF55C232-83E5-4031-8F8D-FF44FF015ED3}"/>
    <cellStyle name="Normal 8 2 4 3 2 2" xfId="39645" xr:uid="{BB0156E9-CBC6-4430-9FB2-B252A229868C}"/>
    <cellStyle name="Normal 8 2 4 3 2 2 2" xfId="39646" xr:uid="{80D0D3DC-B8A3-4CF2-B3FF-8074C18D4AE3}"/>
    <cellStyle name="Normal 8 2 4 3 2 2 2 2" xfId="39647" xr:uid="{09E604B7-6BF3-4B49-826E-45AB8A7401EB}"/>
    <cellStyle name="Normal 8 2 4 3 2 2 2 2 2" xfId="39648" xr:uid="{CDA4C59B-F8E1-4C0F-AD4F-5CB6CBFB14BE}"/>
    <cellStyle name="Normal 8 2 4 3 2 2 2 2 2 2" xfId="39649" xr:uid="{235A30E0-BB2D-4626-99BB-B07DA8EE041C}"/>
    <cellStyle name="Normal 8 2 4 3 2 2 2 2 3" xfId="39650" xr:uid="{AB506D20-8168-4754-9086-DD3E8AC88109}"/>
    <cellStyle name="Normal 8 2 4 3 2 2 2 2 4" xfId="39651" xr:uid="{879C4EFF-53B6-4768-BFDF-673D20774CD3}"/>
    <cellStyle name="Normal 8 2 4 3 2 2 2 2 5" xfId="39652" xr:uid="{6C7BD1AD-1798-4840-B007-FEF6D89A8D0E}"/>
    <cellStyle name="Normal 8 2 4 3 2 2 2 3" xfId="39653" xr:uid="{CF00C647-8F7D-4849-A27E-3B607567BE6B}"/>
    <cellStyle name="Normal 8 2 4 3 2 2 2 3 2" xfId="39654" xr:uid="{90C43A21-6C08-4F4A-B747-EF0F92ED7D32}"/>
    <cellStyle name="Normal 8 2 4 3 2 2 2 4" xfId="39655" xr:uid="{24441347-8B03-4F79-B56B-6E87BF1FC0C5}"/>
    <cellStyle name="Normal 8 2 4 3 2 2 2 5" xfId="39656" xr:uid="{E0BEB381-B806-4714-B241-80CA77D2E2ED}"/>
    <cellStyle name="Normal 8 2 4 3 2 2 3" xfId="39657" xr:uid="{B25BE787-924A-4115-9339-97E53AB8BFDB}"/>
    <cellStyle name="Normal 8 2 4 3 2 2 4" xfId="39658" xr:uid="{2CC5EA42-6BF4-4480-A764-7DB637D4721A}"/>
    <cellStyle name="Normal 8 2 4 3 2 2 5" xfId="39659" xr:uid="{A867F59D-B5B6-43C9-AECA-BC8DF87A7E6F}"/>
    <cellStyle name="Normal 8 2 4 3 2 2 6" xfId="39660" xr:uid="{9D3D3C27-951C-4ABC-891D-D4078DEEAB8A}"/>
    <cellStyle name="Normal 8 2 4 3 2 2 6 2" xfId="39661" xr:uid="{1F2813E5-1ED4-4474-A543-8205DD3F5A67}"/>
    <cellStyle name="Normal 8 2 4 3 2 2 7" xfId="39662" xr:uid="{A8FA07FE-71D7-439E-99EC-E475F4BF64B4}"/>
    <cellStyle name="Normal 8 2 4 3 2 2 8" xfId="39663" xr:uid="{10F58E8C-72CE-4AEE-940C-58152B1D94E1}"/>
    <cellStyle name="Normal 8 2 4 3 2 2 9" xfId="39664" xr:uid="{DEC00E29-B61C-4CC6-9E32-2FC9470ADF6A}"/>
    <cellStyle name="Normal 8 2 4 3 2 3" xfId="39665" xr:uid="{E40C306C-8B8A-4EE1-B24B-E707326EF496}"/>
    <cellStyle name="Normal 8 2 4 3 2 3 2" xfId="39666" xr:uid="{1DEB632E-3851-409B-9031-2B6A097A9C8A}"/>
    <cellStyle name="Normal 8 2 4 3 2 3 2 2" xfId="39667" xr:uid="{C1ACC84A-6A1D-42C3-B6BE-284E705F5830}"/>
    <cellStyle name="Normal 8 2 4 3 2 3 2 2 2" xfId="39668" xr:uid="{2BC1CB2E-D280-4708-9568-6B120D9D8825}"/>
    <cellStyle name="Normal 8 2 4 3 2 3 2 3" xfId="39669" xr:uid="{AA64EAAB-B6AC-4C6B-BDC1-E3A8C2C75C8C}"/>
    <cellStyle name="Normal 8 2 4 3 2 3 2 4" xfId="39670" xr:uid="{6FAB63F5-494C-4799-B130-147BCDE63DEB}"/>
    <cellStyle name="Normal 8 2 4 3 2 3 2 5" xfId="39671" xr:uid="{736C6E0A-7612-4E5A-807E-F824A319B003}"/>
    <cellStyle name="Normal 8 2 4 3 2 3 3" xfId="39672" xr:uid="{E954C516-97F5-4BF1-86BB-B7D43067C622}"/>
    <cellStyle name="Normal 8 2 4 3 2 3 3 2" xfId="39673" xr:uid="{2D08E5F2-1CBB-4A85-94D3-9CE3ED79A96E}"/>
    <cellStyle name="Normal 8 2 4 3 2 3 4" xfId="39674" xr:uid="{AE3A27AF-E77B-4E38-8044-AD92655E8279}"/>
    <cellStyle name="Normal 8 2 4 3 2 3 5" xfId="39675" xr:uid="{A88102BA-7855-43CD-BEB8-CB8B9757CE50}"/>
    <cellStyle name="Normal 8 2 4 3 2 4" xfId="39676" xr:uid="{D61D0DAB-28BC-4779-A95B-8EE4BAFF19B4}"/>
    <cellStyle name="Normal 8 2 4 3 2 5" xfId="39677" xr:uid="{F8D97D15-68DD-4E84-AFEE-1C2863958AAE}"/>
    <cellStyle name="Normal 8 2 4 3 2 6" xfId="39678" xr:uid="{61B37CA5-EB45-435B-9251-EA73C808B75B}"/>
    <cellStyle name="Normal 8 2 4 3 2 6 2" xfId="39679" xr:uid="{D0926481-CB18-49A0-943D-872B787815CC}"/>
    <cellStyle name="Normal 8 2 4 3 2 7" xfId="39680" xr:uid="{417C591F-09CD-4889-9862-B5FCAE1BCA6E}"/>
    <cellStyle name="Normal 8 2 4 3 2 8" xfId="39681" xr:uid="{8E447C2C-5396-456C-AB66-21B9457D924C}"/>
    <cellStyle name="Normal 8 2 4 3 2 9" xfId="39682" xr:uid="{F7319758-5D8D-4990-A29E-939C2575BDC8}"/>
    <cellStyle name="Normal 8 2 4 3 3" xfId="39683" xr:uid="{3051AD48-8EFB-43E6-9C4A-39DC449D5973}"/>
    <cellStyle name="Normal 8 2 4 3 3 2" xfId="39684" xr:uid="{0C6517FF-B27F-4438-9A7F-DA1532B2B255}"/>
    <cellStyle name="Normal 8 2 4 3 3 3" xfId="39685" xr:uid="{076C99A6-3316-48D6-B730-639FEC61B6EF}"/>
    <cellStyle name="Normal 8 2 4 3 4" xfId="39686" xr:uid="{B310386E-935F-42B9-B25E-2C0891882516}"/>
    <cellStyle name="Normal 8 2 4 3 4 2" xfId="39687" xr:uid="{BC331AEC-D2D7-4D6E-AB62-A29F348B3B0A}"/>
    <cellStyle name="Normal 8 2 4 3 4 3" xfId="39688" xr:uid="{4C2A273D-F91E-414F-8CA8-1FC4424F9352}"/>
    <cellStyle name="Normal 8 2 4 3 5" xfId="39689" xr:uid="{B6598E3E-F78F-42EE-8318-C4269D8E0CCB}"/>
    <cellStyle name="Normal 8 2 4 3 5 2" xfId="39690" xr:uid="{C8AB7D4A-6541-484C-9557-300CA6E7173B}"/>
    <cellStyle name="Normal 8 2 4 3 5 3" xfId="39691" xr:uid="{A6C6CF79-F86D-4F7D-BC8C-2AF563C63D32}"/>
    <cellStyle name="Normal 8 2 4 3 6" xfId="39692" xr:uid="{5638239C-50DF-492E-91DF-F4A095EBF258}"/>
    <cellStyle name="Normal 8 2 4 3 6 2" xfId="39693" xr:uid="{CA60158A-E90E-4F09-8C74-26467F36741F}"/>
    <cellStyle name="Normal 8 2 4 3 6 3" xfId="39694" xr:uid="{3DACB0BE-F411-4135-9D67-E7292FEF4B23}"/>
    <cellStyle name="Normal 8 2 4 3 7" xfId="39695" xr:uid="{937DED56-7003-4006-9854-3B81C6DF0F83}"/>
    <cellStyle name="Normal 8 2 4 3 7 2" xfId="39696" xr:uid="{8B6CC34D-F5DA-4635-8FA1-5C4F683093B6}"/>
    <cellStyle name="Normal 8 2 4 3 7 3" xfId="39697" xr:uid="{9025D6BF-9008-4538-98EE-DED46E38EE40}"/>
    <cellStyle name="Normal 8 2 4 3 8" xfId="39698" xr:uid="{E2FB6333-D59C-4AB9-92CD-5C67EBE47198}"/>
    <cellStyle name="Normal 8 2 4 3 8 2" xfId="39699" xr:uid="{A49AAB39-1753-49BB-9911-31D44ECA3E7D}"/>
    <cellStyle name="Normal 8 2 4 3 8 2 2" xfId="39700" xr:uid="{4252B497-69EE-4E4E-B8D9-EFD25801B84A}"/>
    <cellStyle name="Normal 8 2 4 3 8 2 2 2" xfId="39701" xr:uid="{99EA1B5F-C86E-4A1D-8F83-6CDBE580E97C}"/>
    <cellStyle name="Normal 8 2 4 3 8 2 3" xfId="39702" xr:uid="{7BA8D2AA-C2A0-412D-832D-F62A4619B586}"/>
    <cellStyle name="Normal 8 2 4 3 8 2 4" xfId="39703" xr:uid="{17D84756-113F-4851-B353-09A53B471C47}"/>
    <cellStyle name="Normal 8 2 4 3 8 2 5" xfId="39704" xr:uid="{142C245C-2C70-4721-A055-934F0768C42A}"/>
    <cellStyle name="Normal 8 2 4 3 8 3" xfId="39705" xr:uid="{0D0CB8F2-B04E-40C1-BEE6-88D2FFD633DA}"/>
    <cellStyle name="Normal 8 2 4 3 8 3 2" xfId="39706" xr:uid="{20A1B022-B3FE-41B4-ABF2-6BB114141693}"/>
    <cellStyle name="Normal 8 2 4 3 8 4" xfId="39707" xr:uid="{0ECF249C-E491-4B3B-9BA4-A6FE1ABA5563}"/>
    <cellStyle name="Normal 8 2 4 3 8 5" xfId="39708" xr:uid="{5C3890C9-38D2-47D8-8FA4-E2FFD00EBF25}"/>
    <cellStyle name="Normal 8 2 4 3 9" xfId="39709" xr:uid="{2EFA8070-11FE-4F54-A115-2732DA52BA28}"/>
    <cellStyle name="Normal 8 2 4 4" xfId="39710" xr:uid="{24B27E04-E93B-449F-BDEB-17AEC56E908C}"/>
    <cellStyle name="Normal 8 2 4 4 2" xfId="39711" xr:uid="{76EB12B5-88AB-482C-99FB-621E2BF5C976}"/>
    <cellStyle name="Normal 8 2 4 4 2 2" xfId="39712" xr:uid="{8E8411D7-08CF-4EE6-96B3-D8434016039B}"/>
    <cellStyle name="Normal 8 2 4 4 2 2 2" xfId="39713" xr:uid="{56EBD640-0545-4B6B-83D3-072F99C7EEA2}"/>
    <cellStyle name="Normal 8 2 4 4 2 2 2 2" xfId="39714" xr:uid="{9A828D42-4272-4DB6-844C-DD167DBF113C}"/>
    <cellStyle name="Normal 8 2 4 4 2 2 2 2 2" xfId="39715" xr:uid="{7A6DC027-AF08-4501-B78B-07ED5C2503BE}"/>
    <cellStyle name="Normal 8 2 4 4 2 2 2 3" xfId="39716" xr:uid="{284D0420-9BF5-4EE0-A4D8-2C2177CD52B2}"/>
    <cellStyle name="Normal 8 2 4 4 2 2 2 4" xfId="39717" xr:uid="{CC1C7090-9D5F-485E-8F30-0D298FB67EA3}"/>
    <cellStyle name="Normal 8 2 4 4 2 2 2 5" xfId="39718" xr:uid="{737F4B9D-11BD-4CDF-B6E6-4A295041A507}"/>
    <cellStyle name="Normal 8 2 4 4 2 2 3" xfId="39719" xr:uid="{0D1D5ED0-0069-42E5-B44A-71BEE8DFDD50}"/>
    <cellStyle name="Normal 8 2 4 4 2 2 3 2" xfId="39720" xr:uid="{4257334C-07BA-4231-90BD-7CB1680DA6FD}"/>
    <cellStyle name="Normal 8 2 4 4 2 2 4" xfId="39721" xr:uid="{49161508-F83F-4F80-AE36-BB5474BFB6D6}"/>
    <cellStyle name="Normal 8 2 4 4 2 2 5" xfId="39722" xr:uid="{8DBC9FD6-C1A4-4D10-AF48-4E768BA2969E}"/>
    <cellStyle name="Normal 8 2 4 4 2 3" xfId="39723" xr:uid="{04E17644-D231-4076-BB80-EB74FC28D6FE}"/>
    <cellStyle name="Normal 8 2 4 4 2 4" xfId="39724" xr:uid="{E0ECE95B-3B5C-454A-8DE3-8B597F651AE0}"/>
    <cellStyle name="Normal 8 2 4 4 2 5" xfId="39725" xr:uid="{3E60D888-41D1-496F-A422-6483073CF06D}"/>
    <cellStyle name="Normal 8 2 4 4 2 6" xfId="39726" xr:uid="{47A6E2C8-5EF5-4BBA-A11D-6BEDBA8C81A9}"/>
    <cellStyle name="Normal 8 2 4 4 2 6 2" xfId="39727" xr:uid="{A7CEEFBC-D479-4551-B255-63161DF09E54}"/>
    <cellStyle name="Normal 8 2 4 4 2 7" xfId="39728" xr:uid="{16F37BF8-2C95-408D-B70A-CC94CEABD57D}"/>
    <cellStyle name="Normal 8 2 4 4 2 8" xfId="39729" xr:uid="{9E597B94-164D-42F2-BA22-5C75860DBBCC}"/>
    <cellStyle name="Normal 8 2 4 4 2 9" xfId="39730" xr:uid="{0F12AE2C-393B-4D3E-8D24-7539C1FFE7F6}"/>
    <cellStyle name="Normal 8 2 4 4 3" xfId="39731" xr:uid="{28EE8323-33E2-49D3-86F2-F84FCDDE8EEA}"/>
    <cellStyle name="Normal 8 2 4 4 3 2" xfId="39732" xr:uid="{D8E365BD-FF46-420E-9D62-FD13F47F31DF}"/>
    <cellStyle name="Normal 8 2 4 4 3 2 2" xfId="39733" xr:uid="{7E0E05DC-DF3E-4897-9E43-6CF280754A27}"/>
    <cellStyle name="Normal 8 2 4 4 3 2 2 2" xfId="39734" xr:uid="{8E119454-DB8D-433F-BD5C-E0334508AB03}"/>
    <cellStyle name="Normal 8 2 4 4 3 2 3" xfId="39735" xr:uid="{35FDB86D-6BA1-4D14-B99A-CDCA59883E65}"/>
    <cellStyle name="Normal 8 2 4 4 3 2 4" xfId="39736" xr:uid="{2AF18932-2256-4B45-A479-E6BFDC3974CE}"/>
    <cellStyle name="Normal 8 2 4 4 3 2 5" xfId="39737" xr:uid="{FB0C5B6B-7F53-4F40-8570-F213BC5C08ED}"/>
    <cellStyle name="Normal 8 2 4 4 3 3" xfId="39738" xr:uid="{627B5152-92FC-43BD-87A5-46F412EB5336}"/>
    <cellStyle name="Normal 8 2 4 4 3 3 2" xfId="39739" xr:uid="{4538CFD4-A41B-4673-A5BC-5B49D2D2DADB}"/>
    <cellStyle name="Normal 8 2 4 4 3 4" xfId="39740" xr:uid="{A080F4D4-7E82-4907-9E55-DD1C6380998D}"/>
    <cellStyle name="Normal 8 2 4 4 3 5" xfId="39741" xr:uid="{4D33C9B9-7CF5-474C-9617-D0F560152109}"/>
    <cellStyle name="Normal 8 2 4 4 4" xfId="39742" xr:uid="{7A03635C-6600-4B46-BCA0-97988F6BB0DA}"/>
    <cellStyle name="Normal 8 2 4 4 5" xfId="39743" xr:uid="{C5C44392-C21A-4276-A85A-EA202139CD27}"/>
    <cellStyle name="Normal 8 2 4 4 6" xfId="39744" xr:uid="{B384498E-270E-421E-88AC-F6AC616BDD04}"/>
    <cellStyle name="Normal 8 2 4 4 6 2" xfId="39745" xr:uid="{41A0BAE3-85D2-442B-BC9A-D29113E22E97}"/>
    <cellStyle name="Normal 8 2 4 4 7" xfId="39746" xr:uid="{EC27E441-92CC-4CD4-A48B-F7CF11846887}"/>
    <cellStyle name="Normal 8 2 4 4 8" xfId="39747" xr:uid="{656400C2-B341-46D0-9CC4-6C78D83425CD}"/>
    <cellStyle name="Normal 8 2 4 4 9" xfId="39748" xr:uid="{59F535F3-F324-42B8-8C4F-9C8E37D01A72}"/>
    <cellStyle name="Normal 8 2 4 5" xfId="39749" xr:uid="{17277240-C2DB-4D8F-BA47-AED6676EF620}"/>
    <cellStyle name="Normal 8 2 4 6" xfId="39750" xr:uid="{E65B723A-5E81-4DC7-B827-179E1899B8F6}"/>
    <cellStyle name="Normal 8 2 4 7" xfId="39751" xr:uid="{FFD650F8-5952-423D-9BB3-4A453615AABD}"/>
    <cellStyle name="Normal 8 2 4 8" xfId="39752" xr:uid="{8205166B-E04F-467A-8BCB-62118BD29521}"/>
    <cellStyle name="Normal 8 2 4 9" xfId="39753" xr:uid="{353BBA62-CDAE-4469-B66D-4F9228E897FE}"/>
    <cellStyle name="Normal 8 2 4 9 2" xfId="39754" xr:uid="{96EC6C9C-F815-4E84-86EF-7273AC4A1B20}"/>
    <cellStyle name="Normal 8 2 4 9 2 2" xfId="39755" xr:uid="{2941276E-2EF3-4807-9C3E-5ED59DF4E4FA}"/>
    <cellStyle name="Normal 8 2 4 9 2 2 2" xfId="39756" xr:uid="{912CD12D-E7FB-41AF-A161-C8A3A5ED1AB8}"/>
    <cellStyle name="Normal 8 2 4 9 2 3" xfId="39757" xr:uid="{2F2E6381-5EBD-45A8-A0C6-616A1707E3D6}"/>
    <cellStyle name="Normal 8 2 4 9 2 4" xfId="39758" xr:uid="{6CFE5298-7B41-41C0-9191-A016FCC3EF49}"/>
    <cellStyle name="Normal 8 2 4 9 2 5" xfId="39759" xr:uid="{46F945C5-0A96-49EC-8721-6AA6D65E59C4}"/>
    <cellStyle name="Normal 8 2 4 9 3" xfId="39760" xr:uid="{D967E40E-5603-4EF2-BB23-E6249CDE0F76}"/>
    <cellStyle name="Normal 8 2 4 9 3 2" xfId="39761" xr:uid="{717BB5C4-8F43-4F3C-81D0-B7C92F9B813B}"/>
    <cellStyle name="Normal 8 2 4 9 4" xfId="39762" xr:uid="{CC6F1717-8FBE-4402-9391-B3A74CDDD4F3}"/>
    <cellStyle name="Normal 8 2 4 9 5" xfId="39763" xr:uid="{777A2A12-C10E-4DB9-B4B2-8C5281052962}"/>
    <cellStyle name="Normal 8 2 5" xfId="39764" xr:uid="{D30189ED-2486-4B64-B4DC-37C67E2A6741}"/>
    <cellStyle name="Normal 8 2 5 10" xfId="39765" xr:uid="{3D048C17-39E6-4483-92CB-E80286ED57BA}"/>
    <cellStyle name="Normal 8 2 5 11" xfId="39766" xr:uid="{C01372C3-91DF-4F63-866F-04824A53BBD1}"/>
    <cellStyle name="Normal 8 2 5 12" xfId="39767" xr:uid="{CEC9AE63-438C-441B-A8BC-0E00DED0BF9F}"/>
    <cellStyle name="Normal 8 2 5 12 2" xfId="39768" xr:uid="{1FE39EA4-8FBE-4421-A417-9684401CC3CA}"/>
    <cellStyle name="Normal 8 2 5 13" xfId="39769" xr:uid="{6C44132A-ED42-41B3-816B-C54EA73BF86B}"/>
    <cellStyle name="Normal 8 2 5 14" xfId="39770" xr:uid="{07C2B396-C7AB-47A5-9012-B7FA4A67141E}"/>
    <cellStyle name="Normal 8 2 5 15" xfId="39771" xr:uid="{4102F270-5ADB-45D1-AD7E-FA2B30606E1A}"/>
    <cellStyle name="Normal 8 2 5 2" xfId="39772" xr:uid="{54363CC5-5D2D-477A-A8F5-85C33CABE9BD}"/>
    <cellStyle name="Normal 8 2 5 2 2" xfId="39773" xr:uid="{F192F21B-0995-4632-9409-1817A65B01CE}"/>
    <cellStyle name="Normal 8 2 5 2 2 2" xfId="39774" xr:uid="{3A67C600-6EA0-437F-B75F-95CA6A4A5696}"/>
    <cellStyle name="Normal 8 2 5 2 2 2 2" xfId="39775" xr:uid="{E7CDA735-3922-4740-8A38-14071D0596AF}"/>
    <cellStyle name="Normal 8 2 5 2 2 2 2 2" xfId="39776" xr:uid="{DFFD54B1-CE75-4FD1-8A82-F6A8790A9CAA}"/>
    <cellStyle name="Normal 8 2 5 2 2 2 2 2 2" xfId="39777" xr:uid="{F37C0CE0-A317-417E-9212-18165CF477EB}"/>
    <cellStyle name="Normal 8 2 5 2 2 2 2 3" xfId="39778" xr:uid="{31030811-BF78-4336-AE35-96E852E43D76}"/>
    <cellStyle name="Normal 8 2 5 2 2 2 2 4" xfId="39779" xr:uid="{F853F4E4-BAE6-4DD4-B1BA-884FC1680AC2}"/>
    <cellStyle name="Normal 8 2 5 2 2 2 2 5" xfId="39780" xr:uid="{FCD2BF21-6A91-4C6B-AE92-A97D564CC12A}"/>
    <cellStyle name="Normal 8 2 5 2 2 2 3" xfId="39781" xr:uid="{185CAA38-4B03-41E6-918F-BB58326A27D6}"/>
    <cellStyle name="Normal 8 2 5 2 2 2 3 2" xfId="39782" xr:uid="{CA0C4A3E-FA1A-4EFB-9947-5AA0928171D8}"/>
    <cellStyle name="Normal 8 2 5 2 2 2 4" xfId="39783" xr:uid="{9680BD1A-5B53-42BC-968A-F6025BB446B3}"/>
    <cellStyle name="Normal 8 2 5 2 2 2 5" xfId="39784" xr:uid="{BAE46137-0CCA-4A25-858A-DBAC29B586DC}"/>
    <cellStyle name="Normal 8 2 5 2 2 3" xfId="39785" xr:uid="{A896B34E-6AE9-4C2A-8DF3-BB88E95E9A4D}"/>
    <cellStyle name="Normal 8 2 5 2 2 4" xfId="39786" xr:uid="{71F418C9-DA4E-401C-BF1E-1F77CA5FB0FD}"/>
    <cellStyle name="Normal 8 2 5 2 2 5" xfId="39787" xr:uid="{87708B5E-F706-4FB9-AA6C-1F2F6478E7D7}"/>
    <cellStyle name="Normal 8 2 5 2 2 6" xfId="39788" xr:uid="{E4DC9F66-716D-4400-A077-64B816806195}"/>
    <cellStyle name="Normal 8 2 5 2 2 6 2" xfId="39789" xr:uid="{75E93826-2464-4188-9898-793C26296A9E}"/>
    <cellStyle name="Normal 8 2 5 2 2 7" xfId="39790" xr:uid="{7F7555E8-B89C-4BD6-AC18-3402D6E3EB2A}"/>
    <cellStyle name="Normal 8 2 5 2 2 8" xfId="39791" xr:uid="{D143490C-36B3-47A7-8755-A74FAFBFCE35}"/>
    <cellStyle name="Normal 8 2 5 2 2 9" xfId="39792" xr:uid="{B2B8FC3B-5710-46FC-9408-10C63BA6892E}"/>
    <cellStyle name="Normal 8 2 5 2 3" xfId="39793" xr:uid="{7041C360-FBC5-47F8-A1E8-187D9AC155F6}"/>
    <cellStyle name="Normal 8 2 5 2 3 2" xfId="39794" xr:uid="{70553351-8A1E-4699-A386-91D9D909C31B}"/>
    <cellStyle name="Normal 8 2 5 2 3 2 2" xfId="39795" xr:uid="{33639723-3861-40CD-A180-77CF1D4D1543}"/>
    <cellStyle name="Normal 8 2 5 2 3 2 2 2" xfId="39796" xr:uid="{9C622FA7-EFD9-4F48-AEFF-EB6511C4B0CB}"/>
    <cellStyle name="Normal 8 2 5 2 3 2 3" xfId="39797" xr:uid="{DDBF72A9-2815-40D6-81E4-1C0E2C139B93}"/>
    <cellStyle name="Normal 8 2 5 2 3 2 4" xfId="39798" xr:uid="{3441908F-715B-46BE-B0A2-7D3F806924EA}"/>
    <cellStyle name="Normal 8 2 5 2 3 2 5" xfId="39799" xr:uid="{501F8C13-B4DF-417E-B7A5-4476D3FD7318}"/>
    <cellStyle name="Normal 8 2 5 2 3 3" xfId="39800" xr:uid="{27279CCB-6C8A-4CD6-9E52-62D490971D50}"/>
    <cellStyle name="Normal 8 2 5 2 3 3 2" xfId="39801" xr:uid="{60A45F71-86F8-4D1F-A112-BEC7A8C50B9A}"/>
    <cellStyle name="Normal 8 2 5 2 3 4" xfId="39802" xr:uid="{8E532872-881C-4312-9065-C8BB8BAFC940}"/>
    <cellStyle name="Normal 8 2 5 2 3 5" xfId="39803" xr:uid="{830B31D4-89AD-4E64-B975-4248EC8315EF}"/>
    <cellStyle name="Normal 8 2 5 2 4" xfId="39804" xr:uid="{BC05211B-2FEA-4DCE-BB94-8304C10CF728}"/>
    <cellStyle name="Normal 8 2 5 2 5" xfId="39805" xr:uid="{B65871B3-54DF-4AEE-A7B8-221B65F8C15C}"/>
    <cellStyle name="Normal 8 2 5 2 6" xfId="39806" xr:uid="{4F01A3FD-C9C3-4473-A122-B62FC4F3A751}"/>
    <cellStyle name="Normal 8 2 5 2 6 2" xfId="39807" xr:uid="{1D5A1328-7FC0-432A-85EC-E1FFAD205914}"/>
    <cellStyle name="Normal 8 2 5 2 7" xfId="39808" xr:uid="{AA0DE606-E801-4447-89BD-AE3CB1723BE3}"/>
    <cellStyle name="Normal 8 2 5 2 8" xfId="39809" xr:uid="{3CB67499-43BE-4EE3-A36B-BC9865136EE0}"/>
    <cellStyle name="Normal 8 2 5 2 9" xfId="39810" xr:uid="{6CA818DC-06E1-44D6-9338-8D29E345BA88}"/>
    <cellStyle name="Normal 8 2 5 3" xfId="39811" xr:uid="{3A998D54-5BCA-4E57-8F86-4C85ACB3BD70}"/>
    <cellStyle name="Normal 8 2 5 4" xfId="39812" xr:uid="{0F9DF329-74F7-4A2B-9B10-36A8BA7661A4}"/>
    <cellStyle name="Normal 8 2 5 5" xfId="39813" xr:uid="{0E04C442-A616-4043-89BE-028CC4BA3161}"/>
    <cellStyle name="Normal 8 2 5 6" xfId="39814" xr:uid="{28BFE300-EDB1-432C-8730-7D6D6E40E3C7}"/>
    <cellStyle name="Normal 8 2 5 7" xfId="39815" xr:uid="{CFC84D75-E64A-4910-BE49-693A8BC13B9E}"/>
    <cellStyle name="Normal 8 2 5 8" xfId="39816" xr:uid="{30C7BDEA-F0CF-462F-805E-99AFDC499C89}"/>
    <cellStyle name="Normal 8 2 5 8 2" xfId="39817" xr:uid="{4EE198F6-33ED-4525-B54B-0AEBBF1524CD}"/>
    <cellStyle name="Normal 8 2 5 8 2 2" xfId="39818" xr:uid="{69D14496-1D8D-4AA0-98DB-E7347179F450}"/>
    <cellStyle name="Normal 8 2 5 8 2 2 2" xfId="39819" xr:uid="{95448A6D-314E-434C-A33A-3DC0C4973D2F}"/>
    <cellStyle name="Normal 8 2 5 8 2 3" xfId="39820" xr:uid="{FA465C8E-AF9B-4EC0-87BF-FBC878F7CB65}"/>
    <cellStyle name="Normal 8 2 5 8 2 4" xfId="39821" xr:uid="{22B10853-B25D-4BE8-8665-5A280B6015DF}"/>
    <cellStyle name="Normal 8 2 5 8 2 5" xfId="39822" xr:uid="{2BB1D8C7-490D-45A3-8D14-53EB7517A438}"/>
    <cellStyle name="Normal 8 2 5 8 3" xfId="39823" xr:uid="{6490757A-C3AC-4C8C-AA6D-E77467464120}"/>
    <cellStyle name="Normal 8 2 5 8 3 2" xfId="39824" xr:uid="{8A07BB1C-6C12-4845-87FF-5C5BFDB96677}"/>
    <cellStyle name="Normal 8 2 5 8 4" xfId="39825" xr:uid="{8C0AFB1F-AFB2-4133-9D1C-4DDBD02A3195}"/>
    <cellStyle name="Normal 8 2 5 8 5" xfId="39826" xr:uid="{6282BC35-E99F-4C73-AEA6-A2B20A37628B}"/>
    <cellStyle name="Normal 8 2 5 9" xfId="39827" xr:uid="{414667B5-33B6-4662-AD20-82E91C41BC67}"/>
    <cellStyle name="Normal 8 2 6" xfId="39828" xr:uid="{FC42D5B4-92CC-42B8-8588-FF7008A39DBF}"/>
    <cellStyle name="Normal 8 2 7" xfId="39829" xr:uid="{0ECEA0D3-3126-405C-9CCB-4216F011FD58}"/>
    <cellStyle name="Normal 8 2 7 2" xfId="39830" xr:uid="{94EF9307-8FDB-4B85-AD54-5EB53C6DB7FE}"/>
    <cellStyle name="Normal 8 2 7 2 2" xfId="39831" xr:uid="{07D0C03E-BD11-45B5-9F7F-DBA1C93450AC}"/>
    <cellStyle name="Normal 8 2 7 2 2 2" xfId="39832" xr:uid="{0C692AC8-7632-4B51-B20F-63969FCA3BD9}"/>
    <cellStyle name="Normal 8 2 7 2 2 2 2" xfId="39833" xr:uid="{95DBB71B-7111-48ED-B1CA-4205D82E44C6}"/>
    <cellStyle name="Normal 8 2 7 2 2 2 2 2" xfId="39834" xr:uid="{93BF5256-C445-42C8-B9FF-024402C565CE}"/>
    <cellStyle name="Normal 8 2 7 2 2 2 3" xfId="39835" xr:uid="{ACE9ED22-E01E-49F7-AA89-4B2ABA3BA5CB}"/>
    <cellStyle name="Normal 8 2 7 2 2 2 4" xfId="39836" xr:uid="{E5762597-B1BD-44E8-B932-1472B42D5457}"/>
    <cellStyle name="Normal 8 2 7 2 2 2 5" xfId="39837" xr:uid="{85B708EA-A5CF-49EE-894B-0C7F827938F5}"/>
    <cellStyle name="Normal 8 2 7 2 2 3" xfId="39838" xr:uid="{44F0FFAF-C602-45BB-A896-029BA716DC0E}"/>
    <cellStyle name="Normal 8 2 7 2 2 3 2" xfId="39839" xr:uid="{E597048B-FADF-4EAB-87D5-309B43E4A768}"/>
    <cellStyle name="Normal 8 2 7 2 2 4" xfId="39840" xr:uid="{3F3FB8C3-4137-432F-A75D-617843C71F14}"/>
    <cellStyle name="Normal 8 2 7 2 2 5" xfId="39841" xr:uid="{E667A6DD-6A34-4854-B3AA-52E7651F5BC6}"/>
    <cellStyle name="Normal 8 2 7 2 3" xfId="39842" xr:uid="{8F7660AC-7647-43E3-A281-6B88C50BEEE1}"/>
    <cellStyle name="Normal 8 2 7 2 4" xfId="39843" xr:uid="{59FF4A19-3319-4A7E-B943-7E0B05CBEB00}"/>
    <cellStyle name="Normal 8 2 7 2 5" xfId="39844" xr:uid="{95D47350-2A0C-4721-98DB-3F8EC256E8FB}"/>
    <cellStyle name="Normal 8 2 7 2 6" xfId="39845" xr:uid="{CF9E5E36-7701-423D-8D47-587DEF42782B}"/>
    <cellStyle name="Normal 8 2 7 2 6 2" xfId="39846" xr:uid="{0FB44F8D-2C31-4CE9-A5F2-D9F9143A316A}"/>
    <cellStyle name="Normal 8 2 7 2 7" xfId="39847" xr:uid="{0FB6A3A2-EC33-4D9D-83CC-67213CEFD0FF}"/>
    <cellStyle name="Normal 8 2 7 2 8" xfId="39848" xr:uid="{5868D21B-506F-4EF8-925A-F05D514D9367}"/>
    <cellStyle name="Normal 8 2 7 2 9" xfId="39849" xr:uid="{A0C4B755-515B-4244-A6E3-32C60237ED1B}"/>
    <cellStyle name="Normal 8 2 7 3" xfId="39850" xr:uid="{FE59E208-99DA-4DE3-8E3C-1FE365C24693}"/>
    <cellStyle name="Normal 8 2 7 3 2" xfId="39851" xr:uid="{37677127-04F0-4965-A931-8522E42F6CED}"/>
    <cellStyle name="Normal 8 2 7 3 2 2" xfId="39852" xr:uid="{991C8EB8-0D80-41EE-AFE3-CBE1B4785563}"/>
    <cellStyle name="Normal 8 2 7 3 2 2 2" xfId="39853" xr:uid="{80EEF5CD-263E-4B00-A28E-2833E13F9A8A}"/>
    <cellStyle name="Normal 8 2 7 3 2 3" xfId="39854" xr:uid="{AA39F340-DE5F-4FDF-971E-6D1E95F8F187}"/>
    <cellStyle name="Normal 8 2 7 3 2 4" xfId="39855" xr:uid="{8DFFAE27-51FD-4B3C-ABA9-966AD439AAA8}"/>
    <cellStyle name="Normal 8 2 7 3 2 5" xfId="39856" xr:uid="{D13DE2E3-693F-45CB-90B4-EBC855BBF25B}"/>
    <cellStyle name="Normal 8 2 7 3 3" xfId="39857" xr:uid="{1ED3D88A-E07D-40ED-AE6E-DC3270D2EE9D}"/>
    <cellStyle name="Normal 8 2 7 3 3 2" xfId="39858" xr:uid="{178E5EC2-CE57-4E72-93B5-82F34D998EB9}"/>
    <cellStyle name="Normal 8 2 7 3 4" xfId="39859" xr:uid="{A33F85FA-529C-4FA5-9F79-7D0DBC6DB206}"/>
    <cellStyle name="Normal 8 2 7 3 5" xfId="39860" xr:uid="{409189CA-DC20-4319-B69C-48D183CED0ED}"/>
    <cellStyle name="Normal 8 2 7 4" xfId="39861" xr:uid="{EA85F4E6-7B38-4C83-86FD-D42D8F81C4AC}"/>
    <cellStyle name="Normal 8 2 7 5" xfId="39862" xr:uid="{38478C4A-FF51-424F-B308-1C2F16A04069}"/>
    <cellStyle name="Normal 8 2 7 6" xfId="39863" xr:uid="{817F480E-96F2-4AA6-9497-ED681BF583DF}"/>
    <cellStyle name="Normal 8 2 7 6 2" xfId="39864" xr:uid="{D9874A72-20A4-447F-A0D0-CD8EECA8762F}"/>
    <cellStyle name="Normal 8 2 7 7" xfId="39865" xr:uid="{1607F1EF-7C4F-46C0-AFB1-3CF24CF65C4B}"/>
    <cellStyle name="Normal 8 2 7 8" xfId="39866" xr:uid="{0B302420-C32C-4142-B737-599CE6117582}"/>
    <cellStyle name="Normal 8 2 7 9" xfId="39867" xr:uid="{C448BA69-D08E-4C50-BF17-A690824E9AD6}"/>
    <cellStyle name="Normal 8 2 8" xfId="39868" xr:uid="{0F8FD0E0-C227-47FF-B96D-D0F20614F77E}"/>
    <cellStyle name="Normal 8 2 8 2" xfId="39869" xr:uid="{133282CC-C4BB-41DB-9453-4B2DDB4F0099}"/>
    <cellStyle name="Normal 8 2 8 3" xfId="39870" xr:uid="{F549DA52-7789-4525-B178-80CF51566D54}"/>
    <cellStyle name="Normal 8 2 9" xfId="39871" xr:uid="{F9557C3C-4343-4736-8421-2FE12E040361}"/>
    <cellStyle name="Normal 8 2 9 2" xfId="39872" xr:uid="{1B603651-BC74-4A78-969C-BEBC82A2D358}"/>
    <cellStyle name="Normal 8 2 9 3" xfId="39873" xr:uid="{9D411C52-05DC-4902-9832-F91EC4A3FA39}"/>
    <cellStyle name="Normal 8 20" xfId="39874" xr:uid="{E0849084-3BE0-4F99-8343-347DAE6DF20D}"/>
    <cellStyle name="Normal 8 21" xfId="39875" xr:uid="{64A30EFE-286F-41BB-B680-10ED21905FCA}"/>
    <cellStyle name="Normal 8 22" xfId="39876" xr:uid="{182836D8-D015-4B2D-BB56-5DCC5769A43D}"/>
    <cellStyle name="Normal 8 23" xfId="39877" xr:uid="{FD8FCC6F-AF9C-4F7E-A663-7AA0002B3E49}"/>
    <cellStyle name="Normal 8 24" xfId="39878" xr:uid="{A03EB9F2-7363-4AD9-838F-13A82403A040}"/>
    <cellStyle name="Normal 8 25" xfId="39879" xr:uid="{252C89AB-2843-4F05-94C4-DA79074BC635}"/>
    <cellStyle name="Normal 8 26" xfId="39880" xr:uid="{18AA41C7-239F-45DC-B30E-82207C9A566E}"/>
    <cellStyle name="Normal 8 27" xfId="39881" xr:uid="{E1311B38-8C27-4B41-AEDF-EB9A3157FC40}"/>
    <cellStyle name="Normal 8 28" xfId="39882" xr:uid="{941D9CFF-46B0-48CE-BB5F-C4212B012EA9}"/>
    <cellStyle name="Normal 8 29" xfId="39883" xr:uid="{6515523E-E1B4-4DCE-AF0E-43E1055D3A54}"/>
    <cellStyle name="Normal 8 3" xfId="331" xr:uid="{CF55BA0A-286D-4E95-92DD-BF731D19C3AF}"/>
    <cellStyle name="Normal 8 3 2" xfId="39885" xr:uid="{DFB5588A-DADA-4120-8FC6-B3E8EDEA596B}"/>
    <cellStyle name="Normal 8 3 3" xfId="39886" xr:uid="{B680DD9B-742E-4F06-8F1E-C795439B3103}"/>
    <cellStyle name="Normal 8 3 4" xfId="39884" xr:uid="{0721ADE6-FB3E-4460-BDEB-84DB8F55E8F5}"/>
    <cellStyle name="Normal 8 30" xfId="39887" xr:uid="{2E51BD4B-B09A-49DC-97CB-EC3E4003E252}"/>
    <cellStyle name="Normal 8 31" xfId="39888" xr:uid="{7E053A78-97BD-4E66-AE85-2B36F07B2B15}"/>
    <cellStyle name="Normal 8 32" xfId="39889" xr:uid="{2975459E-4446-48E8-9D90-31059BD8C1D8}"/>
    <cellStyle name="Normal 8 33" xfId="39890" xr:uid="{152A3853-7AE8-4B51-A817-4468999E0CFF}"/>
    <cellStyle name="Normal 8 34" xfId="39891" xr:uid="{05D0483E-1D36-45BA-8AAB-A9F75E2469FA}"/>
    <cellStyle name="Normal 8 35" xfId="39892" xr:uid="{D3726CDA-8498-40F1-BA98-E493C5FB3B4B}"/>
    <cellStyle name="Normal 8 36" xfId="39893" xr:uid="{BA5663FE-F3CF-49EF-A12D-6CE8205DC045}"/>
    <cellStyle name="Normal 8 37" xfId="39894" xr:uid="{805AF9FE-47F0-4263-8EFF-6711C3D3A3B6}"/>
    <cellStyle name="Normal 8 38" xfId="39895" xr:uid="{32EA1B34-E8BC-4520-A868-0A72CA3F1B1C}"/>
    <cellStyle name="Normal 8 39" xfId="39896" xr:uid="{D80B21F5-5BD7-49C9-AAE8-8AE8ACC954BF}"/>
    <cellStyle name="Normal 8 4" xfId="39897" xr:uid="{9143EACB-3325-4235-A075-E031FF04B2C6}"/>
    <cellStyle name="Normal 8 4 10" xfId="39898" xr:uid="{06B97E39-8183-4A86-829F-8BD3DD8A531E}"/>
    <cellStyle name="Normal 8 4 11" xfId="39899" xr:uid="{64F8EB4C-20A3-4D36-82E9-758DC6A51316}"/>
    <cellStyle name="Normal 8 4 12" xfId="39900" xr:uid="{B62F8A8C-6FA5-4638-85F7-30D7CD504962}"/>
    <cellStyle name="Normal 8 4 13" xfId="39901" xr:uid="{2059E3EE-E8F0-493A-B11C-2DC6170CF15C}"/>
    <cellStyle name="Normal 8 4 13 2" xfId="39902" xr:uid="{16E00C4F-24C6-4868-A6AE-BE6258B0075B}"/>
    <cellStyle name="Normal 8 4 14" xfId="39903" xr:uid="{066B13D2-4542-4E05-9280-F196A4A2E096}"/>
    <cellStyle name="Normal 8 4 15" xfId="39904" xr:uid="{18A41D93-2EED-4990-82AD-D2883839F004}"/>
    <cellStyle name="Normal 8 4 16" xfId="39905" xr:uid="{7974D04F-AD0C-4179-A616-70D404F2644B}"/>
    <cellStyle name="Normal 8 4 2" xfId="39906" xr:uid="{CC4C4C96-1544-4F0C-9676-B943D35FD30E}"/>
    <cellStyle name="Normal 8 4 2 10" xfId="39907" xr:uid="{23ECEE5B-5B83-47F8-B654-281E45E37A0D}"/>
    <cellStyle name="Normal 8 4 2 11" xfId="39908" xr:uid="{D165A64B-EE45-426B-97A7-2894F174B1AA}"/>
    <cellStyle name="Normal 8 4 2 12" xfId="39909" xr:uid="{26958AAB-187A-4A2A-A328-FA800998A13F}"/>
    <cellStyle name="Normal 8 4 2 13" xfId="39910" xr:uid="{507287AC-DD83-4029-A42F-61238DA46D48}"/>
    <cellStyle name="Normal 8 4 2 13 2" xfId="39911" xr:uid="{6D4FD3DA-043C-4720-BF0D-859D4F2A03C8}"/>
    <cellStyle name="Normal 8 4 2 14" xfId="39912" xr:uid="{A9019C34-F6C0-4B55-AACB-184301F5FD3B}"/>
    <cellStyle name="Normal 8 4 2 15" xfId="39913" xr:uid="{E3C5C57B-A48C-42A8-9ED9-EEA76BB8480E}"/>
    <cellStyle name="Normal 8 4 2 16" xfId="39914" xr:uid="{63AD0016-EEBF-4BA1-A779-9432A2DE88B1}"/>
    <cellStyle name="Normal 8 4 2 2" xfId="39915" xr:uid="{274433E2-251F-480E-A024-D7D3B85943AB}"/>
    <cellStyle name="Normal 8 4 2 2 10" xfId="39916" xr:uid="{75A2235D-0734-4514-B837-D3EF2FC854F4}"/>
    <cellStyle name="Normal 8 4 2 2 11" xfId="39917" xr:uid="{6E714815-C84C-4199-A88F-DA336865560E}"/>
    <cellStyle name="Normal 8 4 2 2 12" xfId="39918" xr:uid="{B27C27E3-08A3-4C92-9EDF-5E790D5A79EE}"/>
    <cellStyle name="Normal 8 4 2 2 12 2" xfId="39919" xr:uid="{3B8D7E3A-7AC2-4447-96C3-FBA79D7D796A}"/>
    <cellStyle name="Normal 8 4 2 2 13" xfId="39920" xr:uid="{8323D550-9A41-47BD-ACC8-09D0488639A6}"/>
    <cellStyle name="Normal 8 4 2 2 14" xfId="39921" xr:uid="{9AE504A4-CA37-47BC-B397-B1A3DBB35A78}"/>
    <cellStyle name="Normal 8 4 2 2 15" xfId="39922" xr:uid="{1484349F-8A04-4283-897B-E38A0212F5CE}"/>
    <cellStyle name="Normal 8 4 2 2 2" xfId="39923" xr:uid="{0F28B0F2-38FC-481C-81BB-98831C31BCBC}"/>
    <cellStyle name="Normal 8 4 2 2 2 2" xfId="39924" xr:uid="{C03DC4D8-CA18-49DF-AD7B-8E8FC211928F}"/>
    <cellStyle name="Normal 8 4 2 2 2 2 2" xfId="39925" xr:uid="{2C5EC4F8-674E-493A-956C-2927C11713EC}"/>
    <cellStyle name="Normal 8 4 2 2 2 2 2 2" xfId="39926" xr:uid="{B9A77263-6888-4FE5-B6B1-75116EC83C7A}"/>
    <cellStyle name="Normal 8 4 2 2 2 2 2 2 2" xfId="39927" xr:uid="{2B457C4E-1754-4990-BA0D-014031B584FE}"/>
    <cellStyle name="Normal 8 4 2 2 2 2 2 2 2 2" xfId="39928" xr:uid="{C3D31860-3F1B-4C25-AC04-C29BC2101FB2}"/>
    <cellStyle name="Normal 8 4 2 2 2 2 2 2 3" xfId="39929" xr:uid="{E9EF2CF4-9C90-4C7D-8283-844658A006C1}"/>
    <cellStyle name="Normal 8 4 2 2 2 2 2 2 4" xfId="39930" xr:uid="{F8EBB788-9DD4-40D4-9458-28DC6E051B97}"/>
    <cellStyle name="Normal 8 4 2 2 2 2 2 2 5" xfId="39931" xr:uid="{B2C1FA40-0CF5-4CC8-8138-72FAF587BBD6}"/>
    <cellStyle name="Normal 8 4 2 2 2 2 2 3" xfId="39932" xr:uid="{4AB025BE-8129-4A68-B3E2-544A2BEDE8AE}"/>
    <cellStyle name="Normal 8 4 2 2 2 2 2 3 2" xfId="39933" xr:uid="{BCE22234-FFEE-4B1D-81A7-7AC093E2B5C4}"/>
    <cellStyle name="Normal 8 4 2 2 2 2 2 4" xfId="39934" xr:uid="{7A6FDA61-B1A8-47E2-9DE8-3A68D0241991}"/>
    <cellStyle name="Normal 8 4 2 2 2 2 2 5" xfId="39935" xr:uid="{7896AA95-6B0F-4C8E-AADF-4D1E3B38F570}"/>
    <cellStyle name="Normal 8 4 2 2 2 2 3" xfId="39936" xr:uid="{D2FE28AF-A6A2-44DD-B060-5B9B9FB0972C}"/>
    <cellStyle name="Normal 8 4 2 2 2 2 4" xfId="39937" xr:uid="{4BB0AEA4-B6E4-46EB-935F-1488970E2258}"/>
    <cellStyle name="Normal 8 4 2 2 2 2 5" xfId="39938" xr:uid="{82FEF6AD-CF30-4556-9F66-29D1A8202770}"/>
    <cellStyle name="Normal 8 4 2 2 2 2 6" xfId="39939" xr:uid="{340D1611-0043-4D98-A761-989BF04C0A12}"/>
    <cellStyle name="Normal 8 4 2 2 2 2 6 2" xfId="39940" xr:uid="{9F7F9583-3A42-4E54-A77E-7FC05FE8BC30}"/>
    <cellStyle name="Normal 8 4 2 2 2 2 7" xfId="39941" xr:uid="{232D9013-6EBE-45DD-98AB-0A2281079D8F}"/>
    <cellStyle name="Normal 8 4 2 2 2 2 8" xfId="39942" xr:uid="{A06E676A-D9E6-4006-9544-2E9B7C4F8BB3}"/>
    <cellStyle name="Normal 8 4 2 2 2 2 9" xfId="39943" xr:uid="{EB8BE2A8-D623-477F-95E6-438555E52AB7}"/>
    <cellStyle name="Normal 8 4 2 2 2 3" xfId="39944" xr:uid="{1E41617B-A729-413D-8194-7AF3EF66BCF4}"/>
    <cellStyle name="Normal 8 4 2 2 2 3 2" xfId="39945" xr:uid="{DA221E25-E0B0-45EA-9BAA-38F20656C20A}"/>
    <cellStyle name="Normal 8 4 2 2 2 3 2 2" xfId="39946" xr:uid="{A4191721-70A0-4589-BD5C-02B3AD96543B}"/>
    <cellStyle name="Normal 8 4 2 2 2 3 2 2 2" xfId="39947" xr:uid="{417942E7-233E-4320-8100-58B3DDF6684F}"/>
    <cellStyle name="Normal 8 4 2 2 2 3 2 3" xfId="39948" xr:uid="{1F477E8E-98B6-40F3-8145-3B97B656C3F6}"/>
    <cellStyle name="Normal 8 4 2 2 2 3 2 4" xfId="39949" xr:uid="{DB2955A9-0130-4267-93CD-16C182DB503A}"/>
    <cellStyle name="Normal 8 4 2 2 2 3 2 5" xfId="39950" xr:uid="{687D5197-155C-4D93-9E9B-7B7D14F97396}"/>
    <cellStyle name="Normal 8 4 2 2 2 3 3" xfId="39951" xr:uid="{769E0EE6-FC20-4D08-9A4F-58E6A3C41CD9}"/>
    <cellStyle name="Normal 8 4 2 2 2 3 3 2" xfId="39952" xr:uid="{8ED87D43-48A5-49AD-8FE5-0AF18DCD968E}"/>
    <cellStyle name="Normal 8 4 2 2 2 3 4" xfId="39953" xr:uid="{06BF81A2-7678-4228-853C-0D168F86BD8E}"/>
    <cellStyle name="Normal 8 4 2 2 2 3 5" xfId="39954" xr:uid="{E0343338-50AE-4C39-8C87-FBCA4672364D}"/>
    <cellStyle name="Normal 8 4 2 2 2 4" xfId="39955" xr:uid="{AA1D5E16-ABA4-4746-862F-C18B89151820}"/>
    <cellStyle name="Normal 8 4 2 2 2 5" xfId="39956" xr:uid="{C0B5609B-5790-4812-A8CC-99683058A085}"/>
    <cellStyle name="Normal 8 4 2 2 2 6" xfId="39957" xr:uid="{3BC8D4F4-1409-43EA-964A-7A6BE972B89C}"/>
    <cellStyle name="Normal 8 4 2 2 2 6 2" xfId="39958" xr:uid="{F6A3E847-EAB3-4598-801E-B23BC0D0C8BA}"/>
    <cellStyle name="Normal 8 4 2 2 2 7" xfId="39959" xr:uid="{BD9DF6D5-A1D6-4AB3-9C71-79AA74D845B4}"/>
    <cellStyle name="Normal 8 4 2 2 2 8" xfId="39960" xr:uid="{204B523A-25BF-4C6B-8589-AC79FA7C6252}"/>
    <cellStyle name="Normal 8 4 2 2 2 9" xfId="39961" xr:uid="{382C831E-5074-4752-BED6-1E1A19C8AF8C}"/>
    <cellStyle name="Normal 8 4 2 2 3" xfId="39962" xr:uid="{FF546E4B-BC16-4496-8710-9EE8CF518C5D}"/>
    <cellStyle name="Normal 8 4 2 2 3 2" xfId="39963" xr:uid="{C72F049F-17D7-4ECA-AE44-1B24BFA88135}"/>
    <cellStyle name="Normal 8 4 2 2 3 3" xfId="39964" xr:uid="{31E58439-CBD4-429B-A92C-12C8EF9E4536}"/>
    <cellStyle name="Normal 8 4 2 2 4" xfId="39965" xr:uid="{338F2E2D-2EA9-4CCC-B1E6-72C255C2CF42}"/>
    <cellStyle name="Normal 8 4 2 2 4 2" xfId="39966" xr:uid="{815CA403-AAD9-4DD8-910B-5857B45B9410}"/>
    <cellStyle name="Normal 8 4 2 2 4 3" xfId="39967" xr:uid="{546A8BA6-457A-4E1E-9B74-B694C605401F}"/>
    <cellStyle name="Normal 8 4 2 2 5" xfId="39968" xr:uid="{6D9D170D-AC82-41A7-A27F-56196C53FD9F}"/>
    <cellStyle name="Normal 8 4 2 2 5 2" xfId="39969" xr:uid="{58EBBA45-0508-4958-B737-B5638890D6A2}"/>
    <cellStyle name="Normal 8 4 2 2 5 3" xfId="39970" xr:uid="{A8FB545B-C597-4C21-A3B9-C3ADE53959B0}"/>
    <cellStyle name="Normal 8 4 2 2 6" xfId="39971" xr:uid="{AA3FB8D6-CA8D-49F0-81C5-3848D6CBD7A5}"/>
    <cellStyle name="Normal 8 4 2 2 6 2" xfId="39972" xr:uid="{111955BF-6628-4DEE-8705-B954A3CBE06D}"/>
    <cellStyle name="Normal 8 4 2 2 6 3" xfId="39973" xr:uid="{A78077A5-D7AA-4B8F-92AD-49173658D34B}"/>
    <cellStyle name="Normal 8 4 2 2 7" xfId="39974" xr:uid="{4ACB6892-65CC-4B24-89FA-9D1B3C0DB747}"/>
    <cellStyle name="Normal 8 4 2 2 7 2" xfId="39975" xr:uid="{07D03C30-7F54-43D9-ADF6-8493D35B3B93}"/>
    <cellStyle name="Normal 8 4 2 2 7 3" xfId="39976" xr:uid="{A3887296-ADCD-4AA5-84FE-25ED4F50E8FE}"/>
    <cellStyle name="Normal 8 4 2 2 8" xfId="39977" xr:uid="{C6A843F3-B3B4-475B-9B63-13E3E98EA303}"/>
    <cellStyle name="Normal 8 4 2 2 8 2" xfId="39978" xr:uid="{A8864F68-FB99-43E0-816B-C7E5CD06B8BF}"/>
    <cellStyle name="Normal 8 4 2 2 8 2 2" xfId="39979" xr:uid="{0EA24645-DAB4-4E15-AEAB-FC72F90C6360}"/>
    <cellStyle name="Normal 8 4 2 2 8 2 2 2" xfId="39980" xr:uid="{8B11FBB8-AA77-4351-9451-82084125FAAF}"/>
    <cellStyle name="Normal 8 4 2 2 8 2 3" xfId="39981" xr:uid="{B3E48BD2-DADE-4936-914A-30A06D50AE4F}"/>
    <cellStyle name="Normal 8 4 2 2 8 2 4" xfId="39982" xr:uid="{4069A228-CDC7-405B-B37A-6A2217EB6EB2}"/>
    <cellStyle name="Normal 8 4 2 2 8 2 5" xfId="39983" xr:uid="{B16A657C-257E-4710-98AD-131F79D6F705}"/>
    <cellStyle name="Normal 8 4 2 2 8 3" xfId="39984" xr:uid="{A8F7DDE2-1C0C-45E4-A8E9-623C2E811521}"/>
    <cellStyle name="Normal 8 4 2 2 8 3 2" xfId="39985" xr:uid="{278510B7-9672-4A4B-992A-83D913A497F9}"/>
    <cellStyle name="Normal 8 4 2 2 8 4" xfId="39986" xr:uid="{549A64ED-4948-475C-9DA4-96630B54DB34}"/>
    <cellStyle name="Normal 8 4 2 2 8 5" xfId="39987" xr:uid="{503C312D-7BE0-4AAB-A6DA-B69D20ABCED0}"/>
    <cellStyle name="Normal 8 4 2 2 9" xfId="39988" xr:uid="{8D0368FB-C0BA-4DD1-9A7A-063A9DCDD4D8}"/>
    <cellStyle name="Normal 8 4 2 3" xfId="39989" xr:uid="{4A963FAB-E8DD-4DAB-A270-A78C487C64C6}"/>
    <cellStyle name="Normal 8 4 2 3 2" xfId="39990" xr:uid="{1C34C960-3DC4-4242-9F55-9F8CE026B66A}"/>
    <cellStyle name="Normal 8 4 2 3 3" xfId="39991" xr:uid="{07BFF586-A25B-4977-8495-BEBB92038B82}"/>
    <cellStyle name="Normal 8 4 2 4" xfId="39992" xr:uid="{F20F17CA-9AA8-4C47-81C1-7D6E77A177A4}"/>
    <cellStyle name="Normal 8 4 2 4 2" xfId="39993" xr:uid="{5B1AA6D9-F8C5-4BE7-AAFE-A4B210DCFB4E}"/>
    <cellStyle name="Normal 8 4 2 4 2 2" xfId="39994" xr:uid="{5358D277-229F-4C08-B38C-F52052F60655}"/>
    <cellStyle name="Normal 8 4 2 4 2 2 2" xfId="39995" xr:uid="{55936087-FA06-4953-85D5-98207EB72DC8}"/>
    <cellStyle name="Normal 8 4 2 4 2 2 2 2" xfId="39996" xr:uid="{3ADACBC1-53AE-4E78-9843-3F8CF2D7A267}"/>
    <cellStyle name="Normal 8 4 2 4 2 2 2 2 2" xfId="39997" xr:uid="{19B47FE3-F20D-4B51-97A9-8657810AAF26}"/>
    <cellStyle name="Normal 8 4 2 4 2 2 2 3" xfId="39998" xr:uid="{D0C4E005-5D26-4CD8-BF61-0AB2D01C6F36}"/>
    <cellStyle name="Normal 8 4 2 4 2 2 2 4" xfId="39999" xr:uid="{BC0BF476-FEC5-4662-A12C-534091F517BB}"/>
    <cellStyle name="Normal 8 4 2 4 2 2 2 5" xfId="40000" xr:uid="{F82D9045-E5BC-423E-BB00-1D7709ECD771}"/>
    <cellStyle name="Normal 8 4 2 4 2 2 3" xfId="40001" xr:uid="{2E9779CD-96D7-4F01-9B9F-2B5D60785BED}"/>
    <cellStyle name="Normal 8 4 2 4 2 2 3 2" xfId="40002" xr:uid="{7F5EE657-1DAA-4B1A-8037-561DECCD1327}"/>
    <cellStyle name="Normal 8 4 2 4 2 2 4" xfId="40003" xr:uid="{50879EC1-C7A3-4C03-B0EC-E1E098E48A5B}"/>
    <cellStyle name="Normal 8 4 2 4 2 2 5" xfId="40004" xr:uid="{233C9297-03BB-4CF2-A7BE-B1CEA153BC8D}"/>
    <cellStyle name="Normal 8 4 2 4 2 3" xfId="40005" xr:uid="{C5F0389B-B0E8-4B10-9322-D472EB841297}"/>
    <cellStyle name="Normal 8 4 2 4 2 4" xfId="40006" xr:uid="{9E0052BA-35C8-4C18-A036-6ED8903CD01A}"/>
    <cellStyle name="Normal 8 4 2 4 2 5" xfId="40007" xr:uid="{1791820D-2270-474D-AD56-5FB73086E816}"/>
    <cellStyle name="Normal 8 4 2 4 2 6" xfId="40008" xr:uid="{335E368B-54EB-409B-BCC2-A5CF2F5FB633}"/>
    <cellStyle name="Normal 8 4 2 4 2 6 2" xfId="40009" xr:uid="{80B49B72-BF72-492F-B927-9328202991C6}"/>
    <cellStyle name="Normal 8 4 2 4 2 7" xfId="40010" xr:uid="{88B1A625-C9FB-4489-84B2-394C56E3B9D3}"/>
    <cellStyle name="Normal 8 4 2 4 2 8" xfId="40011" xr:uid="{0455C143-EB9A-4AFA-8AE3-0F6293ECD211}"/>
    <cellStyle name="Normal 8 4 2 4 2 9" xfId="40012" xr:uid="{3781B32F-C276-40D6-BCDF-EB57AB573D33}"/>
    <cellStyle name="Normal 8 4 2 4 3" xfId="40013" xr:uid="{CE493561-229F-45FE-B379-D43A43F6A5DE}"/>
    <cellStyle name="Normal 8 4 2 4 3 2" xfId="40014" xr:uid="{4A423D3D-1332-48ED-9678-BBE2B95A0FE5}"/>
    <cellStyle name="Normal 8 4 2 4 3 2 2" xfId="40015" xr:uid="{B2B681D6-88FA-4D22-B298-8CD412EE7F5C}"/>
    <cellStyle name="Normal 8 4 2 4 3 2 2 2" xfId="40016" xr:uid="{203ED235-EA75-486C-965D-9FC4D713B3E0}"/>
    <cellStyle name="Normal 8 4 2 4 3 2 3" xfId="40017" xr:uid="{761A786C-BB24-4B99-9ADA-468D604A3151}"/>
    <cellStyle name="Normal 8 4 2 4 3 2 4" xfId="40018" xr:uid="{82F15450-F642-464D-90C2-3F12111F5BFA}"/>
    <cellStyle name="Normal 8 4 2 4 3 2 5" xfId="40019" xr:uid="{5DE3E0E9-143D-4225-A495-088E7AA8E051}"/>
    <cellStyle name="Normal 8 4 2 4 3 3" xfId="40020" xr:uid="{24437A4D-BA4E-4D3D-BE3F-85AC1834AA27}"/>
    <cellStyle name="Normal 8 4 2 4 3 3 2" xfId="40021" xr:uid="{311DC9A1-4651-4310-BEA8-E0C46D09971E}"/>
    <cellStyle name="Normal 8 4 2 4 3 4" xfId="40022" xr:uid="{D671EE8B-BC3D-4A20-A46C-BBB9BCF73B40}"/>
    <cellStyle name="Normal 8 4 2 4 3 5" xfId="40023" xr:uid="{9FC72A53-51A4-4185-97AC-EFA4DD5220A1}"/>
    <cellStyle name="Normal 8 4 2 4 4" xfId="40024" xr:uid="{C316A7F3-A669-4C7E-B04B-D085054BFC8D}"/>
    <cellStyle name="Normal 8 4 2 4 5" xfId="40025" xr:uid="{FC6A9BDC-CC78-43DA-9D61-F0ACB47F953D}"/>
    <cellStyle name="Normal 8 4 2 4 6" xfId="40026" xr:uid="{D68C9165-40FE-4945-A5BC-9A74FED81093}"/>
    <cellStyle name="Normal 8 4 2 4 6 2" xfId="40027" xr:uid="{568DF7D6-1F1F-4025-BF00-7DFADE11D54A}"/>
    <cellStyle name="Normal 8 4 2 4 7" xfId="40028" xr:uid="{BF1865DB-0090-4B5D-BC1F-762118DEBF1A}"/>
    <cellStyle name="Normal 8 4 2 4 8" xfId="40029" xr:uid="{1E9E7FD9-F6E7-40C7-A724-C41B42700302}"/>
    <cellStyle name="Normal 8 4 2 4 9" xfId="40030" xr:uid="{AB2AEEB9-593F-445A-86C7-E99E14C5A0B9}"/>
    <cellStyle name="Normal 8 4 2 5" xfId="40031" xr:uid="{98946BA3-88F8-47BD-AB15-6DDC1D62FE1A}"/>
    <cellStyle name="Normal 8 4 2 6" xfId="40032" xr:uid="{8717D772-4AD4-4E0A-83E6-AA7D0FB046A5}"/>
    <cellStyle name="Normal 8 4 2 7" xfId="40033" xr:uid="{B65DD39E-FA2A-4660-8A16-3867AF72FCAB}"/>
    <cellStyle name="Normal 8 4 2 8" xfId="40034" xr:uid="{B91443CA-49E4-4CEC-A1E3-6932A2DE3E5C}"/>
    <cellStyle name="Normal 8 4 2 9" xfId="40035" xr:uid="{140DC742-A3F4-4BE7-9086-D12F7C538327}"/>
    <cellStyle name="Normal 8 4 2 9 2" xfId="40036" xr:uid="{01F05D90-0A54-4069-835E-19D0CC7485B8}"/>
    <cellStyle name="Normal 8 4 2 9 2 2" xfId="40037" xr:uid="{BEEEE356-54E6-4D9F-A418-A4360BD2D5A8}"/>
    <cellStyle name="Normal 8 4 2 9 2 2 2" xfId="40038" xr:uid="{6E56576D-B889-40D1-8026-068A86A4C754}"/>
    <cellStyle name="Normal 8 4 2 9 2 3" xfId="40039" xr:uid="{579439E3-97B5-4B43-A1EE-C4888168CB07}"/>
    <cellStyle name="Normal 8 4 2 9 2 4" xfId="40040" xr:uid="{55171FA8-46BD-45C7-8151-65B61A4522EB}"/>
    <cellStyle name="Normal 8 4 2 9 2 5" xfId="40041" xr:uid="{A24215E9-8BDE-4B6C-9F16-A7E74716AA27}"/>
    <cellStyle name="Normal 8 4 2 9 3" xfId="40042" xr:uid="{E92C1313-A18B-4C16-9CDC-6AE91E6EFBE0}"/>
    <cellStyle name="Normal 8 4 2 9 3 2" xfId="40043" xr:uid="{F2108FEB-443D-42F1-9923-B88A75730A38}"/>
    <cellStyle name="Normal 8 4 2 9 4" xfId="40044" xr:uid="{3935BAA3-4DFD-4C53-96D8-5B5F9821DD9F}"/>
    <cellStyle name="Normal 8 4 2 9 5" xfId="40045" xr:uid="{ED38A191-D531-4540-859B-679DA72B617F}"/>
    <cellStyle name="Normal 8 4 3" xfId="40046" xr:uid="{DF3029AC-39F5-4733-A3B5-5003E59D195D}"/>
    <cellStyle name="Normal 8 4 3 10" xfId="40047" xr:uid="{B1AC4320-A9C3-40D6-8152-73C155758DE5}"/>
    <cellStyle name="Normal 8 4 3 11" xfId="40048" xr:uid="{DF97C0C5-FA53-4518-B4AC-32063D77608C}"/>
    <cellStyle name="Normal 8 4 3 12" xfId="40049" xr:uid="{E0BEF925-0B76-46B7-AF64-965D6FAA46CF}"/>
    <cellStyle name="Normal 8 4 3 12 2" xfId="40050" xr:uid="{4F2CAD9C-FB00-4737-9030-5B85714A9629}"/>
    <cellStyle name="Normal 8 4 3 13" xfId="40051" xr:uid="{B3DC358C-D539-42E7-8F0B-661DB94EEEEA}"/>
    <cellStyle name="Normal 8 4 3 14" xfId="40052" xr:uid="{D06B97FB-4968-45DF-96F4-30E4BB570E32}"/>
    <cellStyle name="Normal 8 4 3 15" xfId="40053" xr:uid="{85F1602F-5110-4D68-8177-D4254161EB31}"/>
    <cellStyle name="Normal 8 4 3 2" xfId="40054" xr:uid="{1FD1579A-6292-4B7E-A486-A19BAD2236FA}"/>
    <cellStyle name="Normal 8 4 3 2 2" xfId="40055" xr:uid="{63CB4000-3B48-4108-B3F3-E3E3F6DEF947}"/>
    <cellStyle name="Normal 8 4 3 2 2 2" xfId="40056" xr:uid="{D7509F8F-8A3B-43DD-AECF-72D6FF2484E9}"/>
    <cellStyle name="Normal 8 4 3 2 2 2 2" xfId="40057" xr:uid="{8160C4A1-25C8-4FA6-AC93-3C3EF92670D1}"/>
    <cellStyle name="Normal 8 4 3 2 2 2 2 2" xfId="40058" xr:uid="{1D384E15-0EC7-4C5F-8493-13C8F019790F}"/>
    <cellStyle name="Normal 8 4 3 2 2 2 2 2 2" xfId="40059" xr:uid="{78BF8E04-D54E-4997-8DB8-F6F0DA1AEE2D}"/>
    <cellStyle name="Normal 8 4 3 2 2 2 2 3" xfId="40060" xr:uid="{F129CFEF-8E74-4D08-9ED6-25EE932170D3}"/>
    <cellStyle name="Normal 8 4 3 2 2 2 2 4" xfId="40061" xr:uid="{6FF652EC-0BAB-4520-B174-472BB6344699}"/>
    <cellStyle name="Normal 8 4 3 2 2 2 2 5" xfId="40062" xr:uid="{84995221-9BC9-4BAA-A2CD-8617C63A3C6D}"/>
    <cellStyle name="Normal 8 4 3 2 2 2 3" xfId="40063" xr:uid="{66C9BF14-DCF7-4BCB-AF8C-39872F397DDE}"/>
    <cellStyle name="Normal 8 4 3 2 2 2 3 2" xfId="40064" xr:uid="{0BDF4258-AD2A-49E8-B003-A312FC90B101}"/>
    <cellStyle name="Normal 8 4 3 2 2 2 4" xfId="40065" xr:uid="{956282AA-B6E8-4325-83DC-DCAA49C7AC4F}"/>
    <cellStyle name="Normal 8 4 3 2 2 2 5" xfId="40066" xr:uid="{0F301628-0CF5-4B91-B558-CC9F4ED1F2BD}"/>
    <cellStyle name="Normal 8 4 3 2 2 3" xfId="40067" xr:uid="{3C2B6EC5-F5C4-421E-BA79-652EE647C71D}"/>
    <cellStyle name="Normal 8 4 3 2 2 4" xfId="40068" xr:uid="{D5F1DCD3-D004-42AE-9B9C-B5F132B8C264}"/>
    <cellStyle name="Normal 8 4 3 2 2 5" xfId="40069" xr:uid="{5AF98864-FDB5-4D0C-9C5F-25151C679BF6}"/>
    <cellStyle name="Normal 8 4 3 2 2 6" xfId="40070" xr:uid="{44EF696F-2913-4F2D-A1F9-B1F2CFD54A1F}"/>
    <cellStyle name="Normal 8 4 3 2 2 6 2" xfId="40071" xr:uid="{B2E6045F-8AB5-4096-A3E0-2F01B47CCC72}"/>
    <cellStyle name="Normal 8 4 3 2 2 7" xfId="40072" xr:uid="{F80A8D26-D93B-421C-8675-345EC07CD3C7}"/>
    <cellStyle name="Normal 8 4 3 2 2 8" xfId="40073" xr:uid="{E8A03334-67DF-4687-ADFA-033E04A68812}"/>
    <cellStyle name="Normal 8 4 3 2 2 9" xfId="40074" xr:uid="{98E5116A-01CC-4445-992D-B52C36D36D00}"/>
    <cellStyle name="Normal 8 4 3 2 3" xfId="40075" xr:uid="{B4E4FE04-6705-4736-A909-48142CA33CD4}"/>
    <cellStyle name="Normal 8 4 3 2 3 2" xfId="40076" xr:uid="{5A1D1A44-5AEA-4CA2-801D-B7D0FC5856BB}"/>
    <cellStyle name="Normal 8 4 3 2 3 2 2" xfId="40077" xr:uid="{0BE33061-4FDF-478D-BC81-D206FBB6963D}"/>
    <cellStyle name="Normal 8 4 3 2 3 2 2 2" xfId="40078" xr:uid="{D68A4C94-BFB9-404D-9BCF-7448D0F41BA6}"/>
    <cellStyle name="Normal 8 4 3 2 3 2 3" xfId="40079" xr:uid="{F8170A11-B182-431D-87E2-728938B5D227}"/>
    <cellStyle name="Normal 8 4 3 2 3 2 4" xfId="40080" xr:uid="{8EDFB1D1-083F-42FC-B247-09C27513AAB1}"/>
    <cellStyle name="Normal 8 4 3 2 3 2 5" xfId="40081" xr:uid="{8DB6AAA1-63EC-4807-AF59-1ED19AB0B14B}"/>
    <cellStyle name="Normal 8 4 3 2 3 3" xfId="40082" xr:uid="{037A90F5-44C6-496C-A5D4-612546AD7985}"/>
    <cellStyle name="Normal 8 4 3 2 3 3 2" xfId="40083" xr:uid="{F927BF27-88A9-4AE8-B698-608E08951489}"/>
    <cellStyle name="Normal 8 4 3 2 3 4" xfId="40084" xr:uid="{57255EED-AE04-4581-A35D-511C26343CFA}"/>
    <cellStyle name="Normal 8 4 3 2 3 5" xfId="40085" xr:uid="{DBAB40F2-206F-46F6-8F6C-C6521349B215}"/>
    <cellStyle name="Normal 8 4 3 2 4" xfId="40086" xr:uid="{276132BC-0FE9-4DAE-AD04-053B5080F74E}"/>
    <cellStyle name="Normal 8 4 3 2 5" xfId="40087" xr:uid="{B7717F70-48C9-41D4-883A-61EA298DD637}"/>
    <cellStyle name="Normal 8 4 3 2 6" xfId="40088" xr:uid="{54D3AD51-9BDF-46F7-8FBF-6BD60646134E}"/>
    <cellStyle name="Normal 8 4 3 2 6 2" xfId="40089" xr:uid="{937EF66A-C460-426B-A1B3-A9A7E29F86F3}"/>
    <cellStyle name="Normal 8 4 3 2 7" xfId="40090" xr:uid="{0D5E6449-F7CD-4E3A-9690-55A05E520C0B}"/>
    <cellStyle name="Normal 8 4 3 2 8" xfId="40091" xr:uid="{89375D07-321F-4AFF-BC3A-A5A68A0FC945}"/>
    <cellStyle name="Normal 8 4 3 2 9" xfId="40092" xr:uid="{76E504FB-1B9E-460F-8076-03617561B724}"/>
    <cellStyle name="Normal 8 4 3 3" xfId="40093" xr:uid="{3A510B6F-BF46-4795-880F-C064A369CD80}"/>
    <cellStyle name="Normal 8 4 3 4" xfId="40094" xr:uid="{C8BCE89F-78CC-4501-80BB-7193D150DD1E}"/>
    <cellStyle name="Normal 8 4 3 5" xfId="40095" xr:uid="{E37AB9F3-A352-4B51-B8B3-622761A5E3E0}"/>
    <cellStyle name="Normal 8 4 3 6" xfId="40096" xr:uid="{A213B035-3111-4018-A62A-D38AD641E9CB}"/>
    <cellStyle name="Normal 8 4 3 7" xfId="40097" xr:uid="{56A1BAFF-BCD9-4CBE-83DF-3564C9A79075}"/>
    <cellStyle name="Normal 8 4 3 8" xfId="40098" xr:uid="{963CC06A-634B-4646-8F57-A70BC25480A9}"/>
    <cellStyle name="Normal 8 4 3 8 2" xfId="40099" xr:uid="{319C4AED-D32A-4DF7-A282-28C23E1990D6}"/>
    <cellStyle name="Normal 8 4 3 8 2 2" xfId="40100" xr:uid="{729E6E4F-B96C-4944-A581-06BC2CC7F51B}"/>
    <cellStyle name="Normal 8 4 3 8 2 2 2" xfId="40101" xr:uid="{46AC5E97-5175-4582-B48E-2C34CA0295AF}"/>
    <cellStyle name="Normal 8 4 3 8 2 3" xfId="40102" xr:uid="{DA5B3BD9-314F-4B8B-9302-024018C2949A}"/>
    <cellStyle name="Normal 8 4 3 8 2 4" xfId="40103" xr:uid="{4490D1CB-DE75-4498-BF67-5FDF55A129CD}"/>
    <cellStyle name="Normal 8 4 3 8 2 5" xfId="40104" xr:uid="{3BB14BE4-EDEB-45F0-945F-7C39F480FFB5}"/>
    <cellStyle name="Normal 8 4 3 8 3" xfId="40105" xr:uid="{E7A27403-9C7B-40C0-9929-63C2624DDE0F}"/>
    <cellStyle name="Normal 8 4 3 8 3 2" xfId="40106" xr:uid="{572F3884-F040-4141-AF4C-B83023EE955D}"/>
    <cellStyle name="Normal 8 4 3 8 4" xfId="40107" xr:uid="{DC76465F-7AA7-4FCD-8464-973FE67837F2}"/>
    <cellStyle name="Normal 8 4 3 8 5" xfId="40108" xr:uid="{EB9DB566-212C-480F-A890-A7F7F842AD96}"/>
    <cellStyle name="Normal 8 4 3 9" xfId="40109" xr:uid="{B78C7BE4-DCCA-4B7C-9C48-FF1F181CA56D}"/>
    <cellStyle name="Normal 8 4 4" xfId="40110" xr:uid="{7535DAE5-DFEC-4E17-BA53-62069029E4FE}"/>
    <cellStyle name="Normal 8 4 4 2" xfId="40111" xr:uid="{BA514255-7554-4935-BFB5-07F159B95157}"/>
    <cellStyle name="Normal 8 4 4 2 2" xfId="40112" xr:uid="{F99BACB7-5DE8-4BFD-B8BF-7535BEABF164}"/>
    <cellStyle name="Normal 8 4 4 2 2 2" xfId="40113" xr:uid="{F77587CD-5C85-497B-9575-E9240C14437C}"/>
    <cellStyle name="Normal 8 4 4 2 2 2 2" xfId="40114" xr:uid="{4B140B06-8496-4EBC-8D64-5E74DEFEA014}"/>
    <cellStyle name="Normal 8 4 4 2 2 2 2 2" xfId="40115" xr:uid="{23FE987B-3CDF-46C0-9508-B7F4F1F5DB99}"/>
    <cellStyle name="Normal 8 4 4 2 2 2 3" xfId="40116" xr:uid="{246CD217-C91B-4828-A94B-7DAF0A849432}"/>
    <cellStyle name="Normal 8 4 4 2 2 2 4" xfId="40117" xr:uid="{A03189CC-69F4-4C05-965B-8004253361CD}"/>
    <cellStyle name="Normal 8 4 4 2 2 2 5" xfId="40118" xr:uid="{C5705637-2645-4036-B28E-EE768D13BDFE}"/>
    <cellStyle name="Normal 8 4 4 2 2 3" xfId="40119" xr:uid="{6E009B5E-B12C-4B91-9ABD-EA66D029FC62}"/>
    <cellStyle name="Normal 8 4 4 2 2 3 2" xfId="40120" xr:uid="{9D2B0150-351C-44AF-B9D2-F42755C829FB}"/>
    <cellStyle name="Normal 8 4 4 2 2 4" xfId="40121" xr:uid="{C44B3A97-0C88-4DEB-8A1C-CA440B337546}"/>
    <cellStyle name="Normal 8 4 4 2 2 5" xfId="40122" xr:uid="{CA1D810F-1ADD-41F9-9464-291271536098}"/>
    <cellStyle name="Normal 8 4 4 2 3" xfId="40123" xr:uid="{14ACAD69-61CB-4F82-BA4E-90C6BFC2317C}"/>
    <cellStyle name="Normal 8 4 4 2 4" xfId="40124" xr:uid="{8034EF41-B4B3-44AA-9E11-2C11E18E1870}"/>
    <cellStyle name="Normal 8 4 4 2 5" xfId="40125" xr:uid="{9A5250AB-19BF-4A8B-B5EC-D54DDAA8D49A}"/>
    <cellStyle name="Normal 8 4 4 2 6" xfId="40126" xr:uid="{46F8B932-7C6C-4000-9AA3-371559941D18}"/>
    <cellStyle name="Normal 8 4 4 2 6 2" xfId="40127" xr:uid="{0904A067-2FC4-40BA-8F6B-DCBB90ECB005}"/>
    <cellStyle name="Normal 8 4 4 2 7" xfId="40128" xr:uid="{640890F2-CA51-46D0-ABCA-F4F772BEE888}"/>
    <cellStyle name="Normal 8 4 4 2 8" xfId="40129" xr:uid="{B8EE1046-9B1C-4BA4-B566-0666361B94C5}"/>
    <cellStyle name="Normal 8 4 4 2 9" xfId="40130" xr:uid="{4D632BAD-445A-46C3-AFD5-0E7E5C7003B8}"/>
    <cellStyle name="Normal 8 4 4 3" xfId="40131" xr:uid="{0E038862-4639-4C44-B51D-23F68436AB1D}"/>
    <cellStyle name="Normal 8 4 4 3 2" xfId="40132" xr:uid="{7B03085B-D419-4851-B8FF-A9649B65D34D}"/>
    <cellStyle name="Normal 8 4 4 3 2 2" xfId="40133" xr:uid="{88449B2E-E194-4AFE-BCFF-9C8589CCED9D}"/>
    <cellStyle name="Normal 8 4 4 3 2 2 2" xfId="40134" xr:uid="{1D5DF9F4-A38C-475A-A9DE-8D6F9CBA6002}"/>
    <cellStyle name="Normal 8 4 4 3 2 3" xfId="40135" xr:uid="{F4AEA29C-5549-4F95-ABF4-43528418FAC2}"/>
    <cellStyle name="Normal 8 4 4 3 2 4" xfId="40136" xr:uid="{BA72E0F1-C804-4CA1-9D8C-A30327F9BC0F}"/>
    <cellStyle name="Normal 8 4 4 3 2 5" xfId="40137" xr:uid="{CA96429D-3348-4282-9309-1F0BB4DA2752}"/>
    <cellStyle name="Normal 8 4 4 3 3" xfId="40138" xr:uid="{9952386A-6875-4184-9124-DD9188253CFB}"/>
    <cellStyle name="Normal 8 4 4 3 3 2" xfId="40139" xr:uid="{3B82180E-2DD4-4982-AA49-2D4A7B727576}"/>
    <cellStyle name="Normal 8 4 4 3 4" xfId="40140" xr:uid="{311272C4-966C-41D9-9D2E-0D38AFA888EA}"/>
    <cellStyle name="Normal 8 4 4 3 5" xfId="40141" xr:uid="{9D89DD08-CEEB-4088-8DB3-8B0F2520B9C3}"/>
    <cellStyle name="Normal 8 4 4 4" xfId="40142" xr:uid="{40B25F3F-8D62-47DA-8435-2A06D8613CD4}"/>
    <cellStyle name="Normal 8 4 4 5" xfId="40143" xr:uid="{C60B919C-B192-403B-9CBA-1BFCE8797FB4}"/>
    <cellStyle name="Normal 8 4 4 6" xfId="40144" xr:uid="{CEDA0653-630D-4B41-9C83-AB3134393F68}"/>
    <cellStyle name="Normal 8 4 4 6 2" xfId="40145" xr:uid="{FB9F9AE8-1469-46B6-861D-459FA56C329E}"/>
    <cellStyle name="Normal 8 4 4 7" xfId="40146" xr:uid="{3E8ECDD4-73CE-45A5-91F3-A9ABD6F2D1DC}"/>
    <cellStyle name="Normal 8 4 4 8" xfId="40147" xr:uid="{328CA429-CF71-44F1-B817-3FAC8AA54352}"/>
    <cellStyle name="Normal 8 4 4 9" xfId="40148" xr:uid="{AB2BACBC-09CD-437F-B82A-0E1CF7F1C185}"/>
    <cellStyle name="Normal 8 4 5" xfId="40149" xr:uid="{F5683530-2787-4AB3-83C3-7DEE9279D193}"/>
    <cellStyle name="Normal 8 4 5 2" xfId="40150" xr:uid="{1D055521-F1B7-4FB2-AB18-438E85258BD9}"/>
    <cellStyle name="Normal 8 4 5 3" xfId="40151" xr:uid="{AB73D750-1F78-4E83-8350-8D29E764E6CA}"/>
    <cellStyle name="Normal 8 4 6" xfId="40152" xr:uid="{5C473FFB-4703-4C2B-B7E0-28A277EF6885}"/>
    <cellStyle name="Normal 8 4 6 2" xfId="40153" xr:uid="{875D6A65-CAC5-4A6A-ADF0-8F0970C3D89A}"/>
    <cellStyle name="Normal 8 4 6 3" xfId="40154" xr:uid="{F88C76ED-0DC1-4923-83ED-5E7FA5337286}"/>
    <cellStyle name="Normal 8 4 7" xfId="40155" xr:uid="{446E9677-F733-43E4-88F4-847D2B62FC62}"/>
    <cellStyle name="Normal 8 4 7 2" xfId="40156" xr:uid="{04830389-FCA3-472A-9403-90E569555AD0}"/>
    <cellStyle name="Normal 8 4 7 3" xfId="40157" xr:uid="{E3FD3D7F-4FD1-4352-8B36-61B99618E764}"/>
    <cellStyle name="Normal 8 4 8" xfId="40158" xr:uid="{08D42E5E-95C9-4676-B676-F1C306247641}"/>
    <cellStyle name="Normal 8 4 8 2" xfId="40159" xr:uid="{AD313384-0F4E-4352-BCA3-149959E52829}"/>
    <cellStyle name="Normal 8 4 8 3" xfId="40160" xr:uid="{6E4D7715-9A6C-4346-A475-C5D090DE2443}"/>
    <cellStyle name="Normal 8 4 9" xfId="40161" xr:uid="{887D3381-CE25-45B4-9957-FBBBA56F665C}"/>
    <cellStyle name="Normal 8 4 9 2" xfId="40162" xr:uid="{6CB70C28-46FB-4D2B-AAFB-0AE75B57EAC1}"/>
    <cellStyle name="Normal 8 4 9 2 2" xfId="40163" xr:uid="{739D5E57-5904-434C-ADF9-49E51F309E30}"/>
    <cellStyle name="Normal 8 4 9 2 2 2" xfId="40164" xr:uid="{4425920E-7F00-4516-B21B-592C748B0976}"/>
    <cellStyle name="Normal 8 4 9 2 3" xfId="40165" xr:uid="{93DCCEB4-572A-42DB-B668-937504B954F2}"/>
    <cellStyle name="Normal 8 4 9 2 4" xfId="40166" xr:uid="{C43AB569-CF0A-4C28-9428-C3A478302299}"/>
    <cellStyle name="Normal 8 4 9 2 5" xfId="40167" xr:uid="{14348021-CC19-476C-9298-4CFA364D177D}"/>
    <cellStyle name="Normal 8 4 9 3" xfId="40168" xr:uid="{20C33AB1-7B0E-4F1E-B2B4-F689C883D915}"/>
    <cellStyle name="Normal 8 4 9 3 2" xfId="40169" xr:uid="{8B646E68-A8C8-4CFF-AA4F-67906CF36AC5}"/>
    <cellStyle name="Normal 8 4 9 4" xfId="40170" xr:uid="{932764C3-736B-4E7A-A589-8743B36BDDAC}"/>
    <cellStyle name="Normal 8 4 9 5" xfId="40171" xr:uid="{9AD5F317-6347-434C-B8B4-81C76C163742}"/>
    <cellStyle name="Normal 8 40" xfId="40172" xr:uid="{7F62BA4E-CC2C-43FA-8822-3ACA1E017D25}"/>
    <cellStyle name="Normal 8 41" xfId="40173" xr:uid="{6756BB1A-3CD0-43BF-A492-4162DD4AC7B9}"/>
    <cellStyle name="Normal 8 42" xfId="40174" xr:uid="{B17F93CE-6692-41DF-B0B9-425D378DC685}"/>
    <cellStyle name="Normal 8 43" xfId="40175" xr:uid="{DB0B610A-0F20-4430-8D22-F8D669E9ABAF}"/>
    <cellStyle name="Normal 8 44" xfId="40176" xr:uid="{45E8F957-EDF7-4996-8825-A94F9FB32276}"/>
    <cellStyle name="Normal 8 45" xfId="40177" xr:uid="{89E75075-8DEB-4A4D-8F51-AA73D0EC88FB}"/>
    <cellStyle name="Normal 8 46" xfId="40178" xr:uid="{3C4368F9-AF6F-4013-B571-76C785CD3A0B}"/>
    <cellStyle name="Normal 8 47" xfId="40179" xr:uid="{064C6FF1-B1E3-4E04-96FE-4306066DBA74}"/>
    <cellStyle name="Normal 8 48" xfId="40180" xr:uid="{22ADF838-2DE8-4188-AB39-3BF8DF259BB2}"/>
    <cellStyle name="Normal 8 49" xfId="40181" xr:uid="{0EDD823A-F1DC-4306-9D85-81ABB4319A64}"/>
    <cellStyle name="Normal 8 5" xfId="40182" xr:uid="{A858F667-8ED7-4C3E-AA18-7AB016304DE3}"/>
    <cellStyle name="Normal 8 5 10" xfId="40183" xr:uid="{07FFC66E-1396-4A42-AA7B-244B92316047}"/>
    <cellStyle name="Normal 8 5 11" xfId="40184" xr:uid="{1CEC90BD-5A3F-487C-B349-895BF9FDF1FA}"/>
    <cellStyle name="Normal 8 5 12" xfId="40185" xr:uid="{82D6F563-E23A-4158-B5B0-18BFD3E9ABFA}"/>
    <cellStyle name="Normal 8 5 12 2" xfId="40186" xr:uid="{C7B19B97-685E-46AD-93E9-24AAA57C610D}"/>
    <cellStyle name="Normal 8 5 13" xfId="40187" xr:uid="{353C88C8-DC06-4151-BB02-68706C6BF5A3}"/>
    <cellStyle name="Normal 8 5 14" xfId="40188" xr:uid="{BC84C699-9710-4DFA-918B-BC45EDBE958A}"/>
    <cellStyle name="Normal 8 5 15" xfId="40189" xr:uid="{F715CE13-A862-47DC-8517-9DC560E46ECB}"/>
    <cellStyle name="Normal 8 5 2" xfId="40190" xr:uid="{88C91834-59EC-47A2-9AB2-5EED95CF3DA6}"/>
    <cellStyle name="Normal 8 5 2 2" xfId="40191" xr:uid="{422D41A4-5E48-4167-B7E5-A282C475618A}"/>
    <cellStyle name="Normal 8 5 2 2 2" xfId="40192" xr:uid="{13099B75-3D68-4F22-8926-3331EC0297CD}"/>
    <cellStyle name="Normal 8 5 2 2 2 2" xfId="40193" xr:uid="{24771738-A7CB-48A1-9ABA-4C097530D9AA}"/>
    <cellStyle name="Normal 8 5 2 2 2 2 2" xfId="40194" xr:uid="{D744247E-DA98-4174-9760-BF2102D10D24}"/>
    <cellStyle name="Normal 8 5 2 2 2 2 2 2" xfId="40195" xr:uid="{62E16AF8-0773-4A18-B553-858F69756BEE}"/>
    <cellStyle name="Normal 8 5 2 2 2 2 3" xfId="40196" xr:uid="{39AA13B5-979A-466F-A8D5-3A555D6CE020}"/>
    <cellStyle name="Normal 8 5 2 2 2 2 4" xfId="40197" xr:uid="{F83859D9-3D89-4563-8404-3C8D99644944}"/>
    <cellStyle name="Normal 8 5 2 2 2 2 5" xfId="40198" xr:uid="{4F3F0DD7-C672-4F9A-854B-316E3A079CD4}"/>
    <cellStyle name="Normal 8 5 2 2 2 3" xfId="40199" xr:uid="{5182C9A1-6B95-4D40-8EDC-13E9574472EC}"/>
    <cellStyle name="Normal 8 5 2 2 2 3 2" xfId="40200" xr:uid="{28E1D262-E9AA-4119-B486-23A005DE6DE7}"/>
    <cellStyle name="Normal 8 5 2 2 2 4" xfId="40201" xr:uid="{4155E7D4-C06D-4DC7-AF37-94D85CAAB0E2}"/>
    <cellStyle name="Normal 8 5 2 2 2 5" xfId="40202" xr:uid="{B1B60E29-74AD-438C-8E2F-6B26DE320D32}"/>
    <cellStyle name="Normal 8 5 2 2 3" xfId="40203" xr:uid="{1CC03865-B83D-4349-805A-E07250268A87}"/>
    <cellStyle name="Normal 8 5 2 2 4" xfId="40204" xr:uid="{A5830890-413C-43DA-983A-2972C98C154D}"/>
    <cellStyle name="Normal 8 5 2 2 5" xfId="40205" xr:uid="{9E802171-0685-45BB-89F1-2DB553174DDB}"/>
    <cellStyle name="Normal 8 5 2 2 6" xfId="40206" xr:uid="{462D0160-4BE8-4AB0-9A4A-5284601C3CE9}"/>
    <cellStyle name="Normal 8 5 2 2 6 2" xfId="40207" xr:uid="{87A0BED2-C2D5-42AC-BFFF-C462EC130FB0}"/>
    <cellStyle name="Normal 8 5 2 2 7" xfId="40208" xr:uid="{91F2812C-332A-4336-849C-8A2C8822C945}"/>
    <cellStyle name="Normal 8 5 2 2 8" xfId="40209" xr:uid="{EC92838B-E5C9-4630-91F5-8EDA075DCA89}"/>
    <cellStyle name="Normal 8 5 2 2 9" xfId="40210" xr:uid="{7EABC8D3-87F7-4944-9424-B798560927EE}"/>
    <cellStyle name="Normal 8 5 2 3" xfId="40211" xr:uid="{E172CA39-1BEF-4CD9-B52F-5D402575F39A}"/>
    <cellStyle name="Normal 8 5 2 3 2" xfId="40212" xr:uid="{2E1AEBD2-C05F-44E8-AEED-70D8252DEA41}"/>
    <cellStyle name="Normal 8 5 2 3 2 2" xfId="40213" xr:uid="{0FC207EC-B578-4E07-B7F1-656EACCFE4B0}"/>
    <cellStyle name="Normal 8 5 2 3 2 2 2" xfId="40214" xr:uid="{E9AC0875-225C-433B-A724-EC1ABAA15B8B}"/>
    <cellStyle name="Normal 8 5 2 3 2 3" xfId="40215" xr:uid="{DD831187-FC51-404D-96CA-5F587CF1A4CF}"/>
    <cellStyle name="Normal 8 5 2 3 2 4" xfId="40216" xr:uid="{E92F9D30-B600-4F28-9840-9B896B88D33F}"/>
    <cellStyle name="Normal 8 5 2 3 2 5" xfId="40217" xr:uid="{E2DD77E8-FA0B-4FC8-B67A-F4B1DA3A8721}"/>
    <cellStyle name="Normal 8 5 2 3 3" xfId="40218" xr:uid="{5CF7545D-946F-4783-A9CE-A6CA15697871}"/>
    <cellStyle name="Normal 8 5 2 3 3 2" xfId="40219" xr:uid="{D58839B0-9BF4-456D-98AC-01E2267AA5BF}"/>
    <cellStyle name="Normal 8 5 2 3 4" xfId="40220" xr:uid="{4DF79CA8-B8AC-49E6-A0C7-972698797381}"/>
    <cellStyle name="Normal 8 5 2 3 5" xfId="40221" xr:uid="{5A17390E-FDD2-48CB-BC82-7BA6B7C59DC0}"/>
    <cellStyle name="Normal 8 5 2 4" xfId="40222" xr:uid="{3D4ECA05-7FC9-4CA8-AAA9-52AF188C3A94}"/>
    <cellStyle name="Normal 8 5 2 5" xfId="40223" xr:uid="{304567AD-ACE3-4EB0-A8E7-70B42C5DC735}"/>
    <cellStyle name="Normal 8 5 2 6" xfId="40224" xr:uid="{C2CFD1B5-599C-423D-9B14-F96F7A415856}"/>
    <cellStyle name="Normal 8 5 2 6 2" xfId="40225" xr:uid="{BE4FA5DF-9DD3-43C7-AB82-235DB0A46F35}"/>
    <cellStyle name="Normal 8 5 2 7" xfId="40226" xr:uid="{63CED9B8-7FF3-40DB-A32B-D6350B8D2310}"/>
    <cellStyle name="Normal 8 5 2 8" xfId="40227" xr:uid="{9B175BD5-7CC4-4F7B-A93C-48B2C0F359B7}"/>
    <cellStyle name="Normal 8 5 2 9" xfId="40228" xr:uid="{5EEB87F2-57EA-479C-89D2-613012EAC71F}"/>
    <cellStyle name="Normal 8 5 3" xfId="40229" xr:uid="{328F9DD3-63C4-4611-93D3-77C157C37A45}"/>
    <cellStyle name="Normal 8 5 3 2" xfId="40230" xr:uid="{41D8FF10-8457-4F49-8431-147256D78E25}"/>
    <cellStyle name="Normal 8 5 3 3" xfId="40231" xr:uid="{7F5C462E-AECB-41B5-8F74-B177D9DF2025}"/>
    <cellStyle name="Normal 8 5 4" xfId="40232" xr:uid="{DAF8C52B-0775-4714-BDBF-12F717334503}"/>
    <cellStyle name="Normal 8 5 4 2" xfId="40233" xr:uid="{A913F7EA-7276-4121-B99E-E1A652720C92}"/>
    <cellStyle name="Normal 8 5 4 3" xfId="40234" xr:uid="{AD2F1595-8A3B-4370-98B2-536654D9FB22}"/>
    <cellStyle name="Normal 8 5 5" xfId="40235" xr:uid="{037DCF61-853A-42B0-A294-779745FE3065}"/>
    <cellStyle name="Normal 8 5 5 2" xfId="40236" xr:uid="{F9AB1889-86B3-416D-B3F9-08E4E3E0DCD9}"/>
    <cellStyle name="Normal 8 5 5 3" xfId="40237" xr:uid="{03127466-B318-4B0E-9844-B6C068D70996}"/>
    <cellStyle name="Normal 8 5 6" xfId="40238" xr:uid="{B0EB02C6-A917-4C31-B016-0ECE873A02F9}"/>
    <cellStyle name="Normal 8 5 6 2" xfId="40239" xr:uid="{87F97F4A-7492-434D-A962-8A0EF01E2787}"/>
    <cellStyle name="Normal 8 5 6 3" xfId="40240" xr:uid="{4746DBD2-93E9-4AA9-B6A2-487C6EF4D64F}"/>
    <cellStyle name="Normal 8 5 7" xfId="40241" xr:uid="{AEE8E177-A2E6-4A47-9126-F6B5CB9F9F3A}"/>
    <cellStyle name="Normal 8 5 7 2" xfId="40242" xr:uid="{37820BDB-F459-486D-BA0C-8474F46407C2}"/>
    <cellStyle name="Normal 8 5 7 3" xfId="40243" xr:uid="{BE008A86-A5DA-4F9F-B288-ECDE524FF378}"/>
    <cellStyle name="Normal 8 5 8" xfId="40244" xr:uid="{08324BA5-0A4D-4289-BDBE-44109ABF3C44}"/>
    <cellStyle name="Normal 8 5 8 2" xfId="40245" xr:uid="{A8A16D05-6B55-49CA-A2C8-D6A2266518CF}"/>
    <cellStyle name="Normal 8 5 8 2 2" xfId="40246" xr:uid="{0BEE612F-4C5A-4AFC-ACA4-53031A8747E3}"/>
    <cellStyle name="Normal 8 5 8 2 2 2" xfId="40247" xr:uid="{4256CC30-EED6-4A63-9C8B-D8FFC5A2EB96}"/>
    <cellStyle name="Normal 8 5 8 2 3" xfId="40248" xr:uid="{27311A23-81B0-4A6C-B728-F4CB0C8F840F}"/>
    <cellStyle name="Normal 8 5 8 2 4" xfId="40249" xr:uid="{9564F78D-2218-4677-A6CD-650077E3BDA2}"/>
    <cellStyle name="Normal 8 5 8 2 5" xfId="40250" xr:uid="{B1579AFB-25BF-4994-BE81-D08F0D60C8DF}"/>
    <cellStyle name="Normal 8 5 8 3" xfId="40251" xr:uid="{0D677EE6-E92E-4AD2-BF39-DECDE98985FD}"/>
    <cellStyle name="Normal 8 5 8 3 2" xfId="40252" xr:uid="{6782159F-3609-456B-BAAE-22BC7446D322}"/>
    <cellStyle name="Normal 8 5 8 4" xfId="40253" xr:uid="{77A2FEA8-51F7-4B9A-8852-E3867983214C}"/>
    <cellStyle name="Normal 8 5 8 5" xfId="40254" xr:uid="{4EDC0554-6010-43DA-AFB8-A322A41C6A6C}"/>
    <cellStyle name="Normal 8 5 9" xfId="40255" xr:uid="{105EB3B7-5D0D-4612-85AF-4538A7411C3E}"/>
    <cellStyle name="Normal 8 50" xfId="40256" xr:uid="{9662D5E8-2642-4008-A99C-EE90540691DE}"/>
    <cellStyle name="Normal 8 51" xfId="40257" xr:uid="{43B2640C-3B17-4E38-B665-1231CBC3220B}"/>
    <cellStyle name="Normal 8 52" xfId="40258" xr:uid="{4177546E-EF9D-419F-AC23-42B52A85A66B}"/>
    <cellStyle name="Normal 8 53" xfId="40259" xr:uid="{27C0DA49-9B0E-4347-A2AF-AF95E589005D}"/>
    <cellStyle name="Normal 8 53 2" xfId="40260" xr:uid="{76F7B16F-57CA-429E-AFA3-771BBC6C9ABF}"/>
    <cellStyle name="Normal 8 54" xfId="40261" xr:uid="{E171BE52-EB2A-4447-ABF3-1B6EDF652890}"/>
    <cellStyle name="Normal 8 55" xfId="40262" xr:uid="{853C90E5-BA8E-4B03-B251-778B1EFE411D}"/>
    <cellStyle name="Normal 8 56" xfId="40263" xr:uid="{3E1EC4FB-8FEF-4E69-9A87-E022E6D2A381}"/>
    <cellStyle name="Normal 8 57" xfId="40264" xr:uid="{87B7DA5E-6F06-4630-9492-1C6782D9D4BF}"/>
    <cellStyle name="Normal 8 6" xfId="40265" xr:uid="{DC8E7AE9-222C-4A74-8849-C1D9309C301C}"/>
    <cellStyle name="Normal 8 6 2" xfId="40266" xr:uid="{77C90A09-D355-4161-8031-3321C0781166}"/>
    <cellStyle name="Normal 8 6 3" xfId="40267" xr:uid="{D57D7B2F-E560-4A91-8432-EA686BC0C6FB}"/>
    <cellStyle name="Normal 8 7" xfId="40268" xr:uid="{F223D15D-1E1E-43D8-AA45-52B09E840B92}"/>
    <cellStyle name="Normal 8 7 2" xfId="40269" xr:uid="{D9C08EEA-23D2-4965-A5AC-417184F22842}"/>
    <cellStyle name="Normal 8 7 2 2" xfId="40270" xr:uid="{96CFC297-6427-4588-8EEE-4E521CBD5FBC}"/>
    <cellStyle name="Normal 8 7 2 2 2" xfId="40271" xr:uid="{303588A8-837B-4C52-981A-7C07D7FB25FF}"/>
    <cellStyle name="Normal 8 7 2 2 2 2" xfId="40272" xr:uid="{2A8F9ADA-58B1-4E28-A2B7-C8354CED0332}"/>
    <cellStyle name="Normal 8 7 2 2 2 2 2" xfId="40273" xr:uid="{EFE797FC-007B-4C6B-9562-782455E43628}"/>
    <cellStyle name="Normal 8 7 2 2 2 3" xfId="40274" xr:uid="{629E88C8-B02A-45CB-8B29-F177C685B5B2}"/>
    <cellStyle name="Normal 8 7 2 2 2 4" xfId="40275" xr:uid="{D70A3E80-9130-4632-BD23-FFE2AC578030}"/>
    <cellStyle name="Normal 8 7 2 2 2 5" xfId="40276" xr:uid="{E118EBA3-E5B1-4BE1-9821-9B2A96F3ED06}"/>
    <cellStyle name="Normal 8 7 2 2 3" xfId="40277" xr:uid="{9419B6B4-A04B-42C9-B874-3EA1F6260A42}"/>
    <cellStyle name="Normal 8 7 2 2 3 2" xfId="40278" xr:uid="{9653DC83-2523-4505-B02B-A946F03405B4}"/>
    <cellStyle name="Normal 8 7 2 2 4" xfId="40279" xr:uid="{3BE700C5-05AB-458D-93DC-4E5A14EBF15D}"/>
    <cellStyle name="Normal 8 7 2 2 5" xfId="40280" xr:uid="{D6860410-DE1D-49D8-8009-4CAC151EB6F3}"/>
    <cellStyle name="Normal 8 7 2 3" xfId="40281" xr:uid="{2F14FA95-B417-4E9A-827B-6D6DC69FBDFB}"/>
    <cellStyle name="Normal 8 7 2 4" xfId="40282" xr:uid="{350D17B8-3B70-4E2A-8A02-79B7F4D5DF07}"/>
    <cellStyle name="Normal 8 7 2 5" xfId="40283" xr:uid="{ED270FD1-3478-4F1A-973D-76896F770238}"/>
    <cellStyle name="Normal 8 7 2 6" xfId="40284" xr:uid="{01C58A28-D0CE-4F73-84FE-F4492C024EEE}"/>
    <cellStyle name="Normal 8 7 2 6 2" xfId="40285" xr:uid="{190DA1E0-52FD-45A0-9985-2AEDC9C9F0E0}"/>
    <cellStyle name="Normal 8 7 2 7" xfId="40286" xr:uid="{90E99629-E211-41B3-9C53-497E8E9C86B2}"/>
    <cellStyle name="Normal 8 7 2 8" xfId="40287" xr:uid="{87CFE2E7-89E0-49A9-A1E4-FDD949E6C21E}"/>
    <cellStyle name="Normal 8 7 2 9" xfId="40288" xr:uid="{2B5C73A4-8A56-408A-997F-75B1AAA5AA3E}"/>
    <cellStyle name="Normal 8 7 3" xfId="40289" xr:uid="{27FCD356-3A33-4675-8883-F1C79E92FBA5}"/>
    <cellStyle name="Normal 8 7 3 2" xfId="40290" xr:uid="{7FA31684-2519-4D02-9216-96438D412924}"/>
    <cellStyle name="Normal 8 7 3 2 2" xfId="40291" xr:uid="{ED64BBBD-709D-41EF-86FE-0E8C1A2C38BD}"/>
    <cellStyle name="Normal 8 7 3 2 2 2" xfId="40292" xr:uid="{9E7056EB-0DF3-4A45-813B-B9D64904D385}"/>
    <cellStyle name="Normal 8 7 3 2 3" xfId="40293" xr:uid="{2B5B9DF8-BBE8-4821-BB4D-F685841563A3}"/>
    <cellStyle name="Normal 8 7 3 2 4" xfId="40294" xr:uid="{9243A1DA-EA60-407E-8960-C28783685AF7}"/>
    <cellStyle name="Normal 8 7 3 2 5" xfId="40295" xr:uid="{2B4B0422-ED6D-4A1B-82BD-3E67A7E4BD9E}"/>
    <cellStyle name="Normal 8 7 3 3" xfId="40296" xr:uid="{BEDE550F-20A0-48CD-B89D-921829CA8BBC}"/>
    <cellStyle name="Normal 8 7 3 3 2" xfId="40297" xr:uid="{4B91C8B4-F3A4-40DA-94AE-065F5ED900D8}"/>
    <cellStyle name="Normal 8 7 3 4" xfId="40298" xr:uid="{B5DC6E55-E18F-4B71-A646-BADB035EE439}"/>
    <cellStyle name="Normal 8 7 3 5" xfId="40299" xr:uid="{C64158D6-0772-4D9D-B689-E7C009CFBB29}"/>
    <cellStyle name="Normal 8 7 4" xfId="40300" xr:uid="{353AB7F2-1048-4CAA-8F34-62F7945E02B6}"/>
    <cellStyle name="Normal 8 7 5" xfId="40301" xr:uid="{1FD59DD3-EAF3-488B-B4BF-8563B1FEFFDB}"/>
    <cellStyle name="Normal 8 7 6" xfId="40302" xr:uid="{46E93E23-BECB-4543-9B53-BB28942D0031}"/>
    <cellStyle name="Normal 8 7 6 2" xfId="40303" xr:uid="{41C20D20-99F8-4BA8-99C3-BCCC082E4A3B}"/>
    <cellStyle name="Normal 8 7 7" xfId="40304" xr:uid="{0C22C62B-4734-4177-8FC0-CDCDAA115B43}"/>
    <cellStyle name="Normal 8 7 8" xfId="40305" xr:uid="{81CCDDB7-DCB8-443F-9EF7-E31E4C296223}"/>
    <cellStyle name="Normal 8 7 9" xfId="40306" xr:uid="{4E84AE39-6CFC-4624-A276-A385AA42030D}"/>
    <cellStyle name="Normal 8 8" xfId="40307" xr:uid="{FDB3FB52-A97B-4D27-BD37-4465CBB4638A}"/>
    <cellStyle name="Normal 8 9" xfId="40308" xr:uid="{CCE06AA4-459E-459C-BFD7-7545664EB2D4}"/>
    <cellStyle name="Normal 8_2006-2009 Updated Graph" xfId="40309" xr:uid="{A4427760-B2CA-4BE5-A6E4-F4C656EE133C}"/>
    <cellStyle name="Normal 80" xfId="40310" xr:uid="{430AAC47-0ACC-4059-BB2E-2A3483BCAD41}"/>
    <cellStyle name="Normal 81" xfId="40311" xr:uid="{27BAA0E0-354C-406F-A14C-13B768D41841}"/>
    <cellStyle name="Normal 82" xfId="40312" xr:uid="{3DB61C02-0857-4F6D-B59F-F5D8C29B6535}"/>
    <cellStyle name="Normal 83" xfId="40313" xr:uid="{B5A26418-7121-4A97-9109-5120C621FA54}"/>
    <cellStyle name="Normal 84" xfId="40314" xr:uid="{C8F72802-45A4-4F1B-B961-22E88E88F85A}"/>
    <cellStyle name="Normal 85" xfId="40315" xr:uid="{69BDBBBE-1FF9-4D9C-9150-4D9D44B57230}"/>
    <cellStyle name="Normal 86" xfId="40316" xr:uid="{652408AC-1D6B-4347-97A3-C80CAFE07995}"/>
    <cellStyle name="Normal 87" xfId="40317" xr:uid="{BFE31EE5-BEF5-402A-AFFB-4E21276F99FA}"/>
    <cellStyle name="Normal 88" xfId="43124" xr:uid="{AAE46314-EC11-4DF1-BAAB-009319B489FB}"/>
    <cellStyle name="Normal 89" xfId="40318" xr:uid="{E48D058E-D9F7-459B-BD89-B0A523646D86}"/>
    <cellStyle name="Normal 9" xfId="332" xr:uid="{7907592F-1A53-4958-9556-B389E02B59B3}"/>
    <cellStyle name="Normal 9 10" xfId="40320" xr:uid="{1B5CB42E-1D01-4632-B992-501692B67CA5}"/>
    <cellStyle name="Normal 9 11" xfId="40321" xr:uid="{B7E63F20-7F0B-4F0D-945A-A2AFC383022D}"/>
    <cellStyle name="Normal 9 11 2" xfId="40322" xr:uid="{C1D93B8B-A689-47A2-B244-C72F548DDB19}"/>
    <cellStyle name="Normal 9 11 2 2" xfId="40323" xr:uid="{4F62607D-B129-4817-BFCA-29DF84CF2160}"/>
    <cellStyle name="Normal 9 11 2 2 2" xfId="40324" xr:uid="{91F19DC1-4513-4A2A-9DDA-ED26E8064C6F}"/>
    <cellStyle name="Normal 9 11 2 3" xfId="40325" xr:uid="{54900E5B-CA68-45D2-A33C-6008E63CC56B}"/>
    <cellStyle name="Normal 9 11 2 4" xfId="40326" xr:uid="{3C16AAD1-1CD3-4EC4-A7E9-870FBBECB007}"/>
    <cellStyle name="Normal 9 11 2 5" xfId="40327" xr:uid="{EF070284-D9D6-47CB-9501-37A3938231FF}"/>
    <cellStyle name="Normal 9 11 3" xfId="40328" xr:uid="{21F9FF86-9753-48D5-A6BE-AD8E0B4EC40D}"/>
    <cellStyle name="Normal 9 11 3 2" xfId="40329" xr:uid="{08331951-6113-4A6C-9ED1-221202F82415}"/>
    <cellStyle name="Normal 9 11 4" xfId="40330" xr:uid="{8E1D0FC8-ADEC-46E2-B64C-A468B2EECF74}"/>
    <cellStyle name="Normal 9 11 5" xfId="40331" xr:uid="{3F513496-F1E6-4E24-A6CB-0DB9B5082C53}"/>
    <cellStyle name="Normal 9 12" xfId="40332" xr:uid="{26A1D06B-DC68-4E75-AADF-1768105660C4}"/>
    <cellStyle name="Normal 9 13" xfId="40333" xr:uid="{0544D8A8-B5E9-44ED-B923-BA990C460BAC}"/>
    <cellStyle name="Normal 9 14" xfId="40334" xr:uid="{ED115178-D7BC-4C42-B422-4D02DE37F39F}"/>
    <cellStyle name="Normal 9 15" xfId="40335" xr:uid="{BCC301F1-4285-4E34-9CBD-B92971B40C61}"/>
    <cellStyle name="Normal 9 16" xfId="40336" xr:uid="{572C1817-471E-4AD8-8920-DE3BAE2C1E1E}"/>
    <cellStyle name="Normal 9 17" xfId="40337" xr:uid="{3889D36A-D579-4ABA-82C3-EE4B631022BC}"/>
    <cellStyle name="Normal 9 18" xfId="40338" xr:uid="{FF870D55-1367-44D1-8B0D-774CC260EC1C}"/>
    <cellStyle name="Normal 9 19" xfId="40339" xr:uid="{B2CE43B7-80F4-4091-9CBF-3AD71B3D4DFE}"/>
    <cellStyle name="Normal 9 2" xfId="333" xr:uid="{DE1D4D5A-1447-4A9A-9029-0CFD69751606}"/>
    <cellStyle name="Normal 9 2 10" xfId="40341" xr:uid="{B18CAD73-2CEE-40F7-A0FE-03D52F7B9302}"/>
    <cellStyle name="Normal 9 2 11" xfId="40342" xr:uid="{C8E2CF7C-2C98-4BF4-9F90-547DD0CD1C8F}"/>
    <cellStyle name="Normal 9 2 12" xfId="40343" xr:uid="{023177CA-2228-44E0-8990-331B0686827C}"/>
    <cellStyle name="Normal 9 2 13" xfId="40344" xr:uid="{B616D915-AD27-4041-AE13-04436660B8F7}"/>
    <cellStyle name="Normal 9 2 13 2" xfId="40345" xr:uid="{84EA4D6B-8DAE-4A0D-9997-C73C9D687045}"/>
    <cellStyle name="Normal 9 2 14" xfId="40346" xr:uid="{63173791-A880-4AA1-946F-4500AF3124E0}"/>
    <cellStyle name="Normal 9 2 15" xfId="40347" xr:uid="{37143C06-9357-4E58-8E0C-793515BEAD84}"/>
    <cellStyle name="Normal 9 2 16" xfId="40348" xr:uid="{CBE44E86-AD80-4975-AD3A-0FF65CA44041}"/>
    <cellStyle name="Normal 9 2 17" xfId="40340" xr:uid="{F64632FF-AB56-473F-B78C-8F68CC8027F8}"/>
    <cellStyle name="Normal 9 2 2" xfId="40349" xr:uid="{8777EAE9-5AED-4A2D-92B1-5020FF261BB4}"/>
    <cellStyle name="Normal 9 2 2 10" xfId="40350" xr:uid="{9E0CBFDF-3F34-4BF1-8096-DEE12242D9B1}"/>
    <cellStyle name="Normal 9 2 2 11" xfId="40351" xr:uid="{DA525299-984B-4CED-BC40-93916328B23C}"/>
    <cellStyle name="Normal 9 2 2 12" xfId="40352" xr:uid="{D8A3AA31-4EAC-468D-95A0-99ABDBBCAA64}"/>
    <cellStyle name="Normal 9 2 2 13" xfId="40353" xr:uid="{E9B24554-2952-49AB-A6F4-2B2C5F4DEED2}"/>
    <cellStyle name="Normal 9 2 2 13 2" xfId="40354" xr:uid="{E02626DC-AC61-4D27-9E04-07047663259E}"/>
    <cellStyle name="Normal 9 2 2 14" xfId="40355" xr:uid="{C75748CE-620E-4EA2-AF19-82BE155176BE}"/>
    <cellStyle name="Normal 9 2 2 15" xfId="40356" xr:uid="{48E2882C-652C-4842-9219-B460515159DD}"/>
    <cellStyle name="Normal 9 2 2 16" xfId="40357" xr:uid="{088E27A3-F8D1-4C9F-BA5D-8BEA91E37542}"/>
    <cellStyle name="Normal 9 2 2 2" xfId="40358" xr:uid="{9E407AAE-B86E-4ED9-8BC1-BD1D8DCABC0C}"/>
    <cellStyle name="Normal 9 2 2 2 10" xfId="40359" xr:uid="{7DF464EB-04FC-4F90-BDBA-D85246C2109D}"/>
    <cellStyle name="Normal 9 2 2 2 11" xfId="40360" xr:uid="{E15B77A0-A72B-454A-B1AD-3D5793540AA4}"/>
    <cellStyle name="Normal 9 2 2 2 12" xfId="40361" xr:uid="{3C610FB9-7ECF-4F50-BC0A-791922968DA5}"/>
    <cellStyle name="Normal 9 2 2 2 12 2" xfId="40362" xr:uid="{37DF0AEB-2863-4474-9378-9AAEEE4F642D}"/>
    <cellStyle name="Normal 9 2 2 2 13" xfId="40363" xr:uid="{EC4C6CFB-9A08-4983-B426-011B8263EFE4}"/>
    <cellStyle name="Normal 9 2 2 2 14" xfId="40364" xr:uid="{3287413B-643E-4062-8426-80D6EAAEF77D}"/>
    <cellStyle name="Normal 9 2 2 2 15" xfId="40365" xr:uid="{EEBBFF82-E00D-4825-AF62-9F45CB2E50F6}"/>
    <cellStyle name="Normal 9 2 2 2 2" xfId="40366" xr:uid="{FCF13B77-45C5-48FF-8170-136AC3D9F082}"/>
    <cellStyle name="Normal 9 2 2 2 2 2" xfId="40367" xr:uid="{04153FF1-8382-4AD7-86FE-F397220A1124}"/>
    <cellStyle name="Normal 9 2 2 2 2 2 2" xfId="40368" xr:uid="{DEB8C525-EECB-47EB-BCF2-8636F4507C79}"/>
    <cellStyle name="Normal 9 2 2 2 2 2 2 2" xfId="40369" xr:uid="{57B2733A-5F18-4D62-AA84-E5C0435F27AE}"/>
    <cellStyle name="Normal 9 2 2 2 2 2 2 2 2" xfId="40370" xr:uid="{F0B1AA14-CD2A-4A05-90F9-3DD20125E895}"/>
    <cellStyle name="Normal 9 2 2 2 2 2 2 2 2 2" xfId="40371" xr:uid="{7FCA0CE8-9B33-46D1-8476-81D5E91A5F39}"/>
    <cellStyle name="Normal 9 2 2 2 2 2 2 2 3" xfId="40372" xr:uid="{228C4504-AED6-4736-9D86-0530623C2F5D}"/>
    <cellStyle name="Normal 9 2 2 2 2 2 2 2 4" xfId="40373" xr:uid="{35EB3E19-D1B9-4A81-A513-E2F94E280022}"/>
    <cellStyle name="Normal 9 2 2 2 2 2 2 2 5" xfId="40374" xr:uid="{8BF8D487-F78D-4947-B08C-394CA043E76C}"/>
    <cellStyle name="Normal 9 2 2 2 2 2 2 3" xfId="40375" xr:uid="{1EF45DB0-804F-4484-99AD-FFA6E1BF4E92}"/>
    <cellStyle name="Normal 9 2 2 2 2 2 2 3 2" xfId="40376" xr:uid="{34065872-7D9E-4530-AC15-EDB663A1AD2E}"/>
    <cellStyle name="Normal 9 2 2 2 2 2 2 4" xfId="40377" xr:uid="{00081844-16A9-4C57-A746-83F396B50D84}"/>
    <cellStyle name="Normal 9 2 2 2 2 2 2 5" xfId="40378" xr:uid="{09ECB9BE-FC9E-4F3E-9C32-EB3AF0BD7038}"/>
    <cellStyle name="Normal 9 2 2 2 2 2 3" xfId="40379" xr:uid="{4904B1E5-BBB5-463F-9DEF-F473C69879BF}"/>
    <cellStyle name="Normal 9 2 2 2 2 2 4" xfId="40380" xr:uid="{D576732A-B22A-4543-B614-9F90E53C1A37}"/>
    <cellStyle name="Normal 9 2 2 2 2 2 5" xfId="40381" xr:uid="{062FC7E2-65BA-4EA2-B3B8-2EAD26B0A3A5}"/>
    <cellStyle name="Normal 9 2 2 2 2 2 6" xfId="40382" xr:uid="{8F966A9B-9C53-4946-B8CC-FBD3FD06FD78}"/>
    <cellStyle name="Normal 9 2 2 2 2 2 6 2" xfId="40383" xr:uid="{FEB73F1E-DAEB-4673-8DCC-577CF342DDEF}"/>
    <cellStyle name="Normal 9 2 2 2 2 2 7" xfId="40384" xr:uid="{5ED7820B-39C8-4AA7-A635-C86789C4ED07}"/>
    <cellStyle name="Normal 9 2 2 2 2 2 8" xfId="40385" xr:uid="{30BD004A-5228-4709-B6D8-A7A68F2413C7}"/>
    <cellStyle name="Normal 9 2 2 2 2 2 9" xfId="40386" xr:uid="{C33118B0-BD1D-4049-80A4-844B97062411}"/>
    <cellStyle name="Normal 9 2 2 2 2 3" xfId="40387" xr:uid="{1AD4C3EA-9907-4D25-AFF9-BA89EAC20C9C}"/>
    <cellStyle name="Normal 9 2 2 2 2 3 2" xfId="40388" xr:uid="{0972C4B4-46AF-4BB0-9F5A-E42F47D195D7}"/>
    <cellStyle name="Normal 9 2 2 2 2 3 2 2" xfId="40389" xr:uid="{88569E50-30BF-4BE4-842C-BD67915434C2}"/>
    <cellStyle name="Normal 9 2 2 2 2 3 2 2 2" xfId="40390" xr:uid="{8B548E1D-1776-4D55-9D6F-D773CE13A19B}"/>
    <cellStyle name="Normal 9 2 2 2 2 3 2 3" xfId="40391" xr:uid="{0B052022-2407-4508-A2B2-FA219C2EB0B7}"/>
    <cellStyle name="Normal 9 2 2 2 2 3 2 4" xfId="40392" xr:uid="{FFDC8E37-418F-43A9-B7E8-D3B7CACE9378}"/>
    <cellStyle name="Normal 9 2 2 2 2 3 2 5" xfId="40393" xr:uid="{2F7D20E0-18D8-43F7-989C-453A65B4AD27}"/>
    <cellStyle name="Normal 9 2 2 2 2 3 3" xfId="40394" xr:uid="{6B66BBF8-0CBD-4103-851E-B2447DBF22C0}"/>
    <cellStyle name="Normal 9 2 2 2 2 3 3 2" xfId="40395" xr:uid="{69AB343E-0620-4F70-AF68-7718DC28F689}"/>
    <cellStyle name="Normal 9 2 2 2 2 3 4" xfId="40396" xr:uid="{3FB4D85A-BD9A-45B7-B4D0-B3A6BBFEA023}"/>
    <cellStyle name="Normal 9 2 2 2 2 3 5" xfId="40397" xr:uid="{FD9FE6C4-D93E-479E-AA2C-DB256EEF5585}"/>
    <cellStyle name="Normal 9 2 2 2 2 4" xfId="40398" xr:uid="{A24227E5-5CA2-49B6-85EF-4F4F3EB8045E}"/>
    <cellStyle name="Normal 9 2 2 2 2 5" xfId="40399" xr:uid="{4B7FD9A6-73D9-4A31-AA09-E7FD8875B650}"/>
    <cellStyle name="Normal 9 2 2 2 2 6" xfId="40400" xr:uid="{83003C28-9250-4AD5-9736-AE0B16851AC6}"/>
    <cellStyle name="Normal 9 2 2 2 2 6 2" xfId="40401" xr:uid="{94DE94B6-F61F-454E-98D7-9B002D107510}"/>
    <cellStyle name="Normal 9 2 2 2 2 7" xfId="40402" xr:uid="{AC3ACD8A-5D8D-4C44-9FF6-A56BE5CC5484}"/>
    <cellStyle name="Normal 9 2 2 2 2 8" xfId="40403" xr:uid="{4CF7E9A6-D188-4B55-9291-076FFBEAC21B}"/>
    <cellStyle name="Normal 9 2 2 2 2 9" xfId="40404" xr:uid="{555C123C-D7E0-41A3-8366-101E636F70EB}"/>
    <cellStyle name="Normal 9 2 2 2 3" xfId="40405" xr:uid="{E9ACB5A4-3B81-4AA8-A8A2-01D4DD57CE76}"/>
    <cellStyle name="Normal 9 2 2 2 3 2" xfId="40406" xr:uid="{93F64A6B-FE43-47B5-89F6-19E82908182C}"/>
    <cellStyle name="Normal 9 2 2 2 3 3" xfId="40407" xr:uid="{B47BE802-1C20-44D2-9A8D-9A61EE29D9EF}"/>
    <cellStyle name="Normal 9 2 2 2 4" xfId="40408" xr:uid="{5AF2C7F2-D14D-4DA3-B66E-70966D5B7285}"/>
    <cellStyle name="Normal 9 2 2 2 4 2" xfId="40409" xr:uid="{3DAA4AF0-9807-4FA9-9134-D02B477442DC}"/>
    <cellStyle name="Normal 9 2 2 2 4 3" xfId="40410" xr:uid="{C9DA8F3F-A045-4C5B-BD75-80EDBAF8789D}"/>
    <cellStyle name="Normal 9 2 2 2 5" xfId="40411" xr:uid="{85BBD1EF-AAD1-47AC-94E4-457A599483AA}"/>
    <cellStyle name="Normal 9 2 2 2 5 2" xfId="40412" xr:uid="{9CDC2309-5D78-414F-A9E9-C2C58B3CB1F4}"/>
    <cellStyle name="Normal 9 2 2 2 5 3" xfId="40413" xr:uid="{9E8420D5-4CE1-49CE-9AA5-0A5025891AED}"/>
    <cellStyle name="Normal 9 2 2 2 6" xfId="40414" xr:uid="{9511AC06-4501-45A3-95DB-53CC0A6D4468}"/>
    <cellStyle name="Normal 9 2 2 2 6 2" xfId="40415" xr:uid="{98F219F9-CA99-452A-944F-7603A761360F}"/>
    <cellStyle name="Normal 9 2 2 2 6 3" xfId="40416" xr:uid="{0B970D23-D389-49B5-8403-63901EBADA75}"/>
    <cellStyle name="Normal 9 2 2 2 7" xfId="40417" xr:uid="{1C8FD28D-5AC3-41B4-BD37-29FE56384242}"/>
    <cellStyle name="Normal 9 2 2 2 7 2" xfId="40418" xr:uid="{8D8153A3-2226-4A3A-B058-20B1FD296535}"/>
    <cellStyle name="Normal 9 2 2 2 7 3" xfId="40419" xr:uid="{B95FE8EB-BA47-42C1-BF0E-D65FDD825005}"/>
    <cellStyle name="Normal 9 2 2 2 8" xfId="40420" xr:uid="{5DE53BE0-124A-413A-9321-5BEA7DEB90DE}"/>
    <cellStyle name="Normal 9 2 2 2 8 2" xfId="40421" xr:uid="{C9253D18-A12B-4ADC-8F35-FB760459B750}"/>
    <cellStyle name="Normal 9 2 2 2 8 2 2" xfId="40422" xr:uid="{2952B3E4-22FA-4C87-BD57-1A09B844382C}"/>
    <cellStyle name="Normal 9 2 2 2 8 2 2 2" xfId="40423" xr:uid="{10DC0B34-0997-4F0F-9181-6CF6F88BD380}"/>
    <cellStyle name="Normal 9 2 2 2 8 2 3" xfId="40424" xr:uid="{79597E63-479B-44E3-B6DD-405D4AA583B1}"/>
    <cellStyle name="Normal 9 2 2 2 8 2 4" xfId="40425" xr:uid="{5545D568-7D86-4246-AD5B-A4D098446DAC}"/>
    <cellStyle name="Normal 9 2 2 2 8 2 5" xfId="40426" xr:uid="{5BE56F03-4CD6-4353-A6E8-2765B1042D97}"/>
    <cellStyle name="Normal 9 2 2 2 8 3" xfId="40427" xr:uid="{4E859CB5-EA01-4270-933D-0F05179C482A}"/>
    <cellStyle name="Normal 9 2 2 2 8 3 2" xfId="40428" xr:uid="{7F58B527-C86D-400D-B5D8-1646D20372F4}"/>
    <cellStyle name="Normal 9 2 2 2 8 4" xfId="40429" xr:uid="{17D6F79F-AEE3-4D64-9BB0-1F92017AA431}"/>
    <cellStyle name="Normal 9 2 2 2 8 5" xfId="40430" xr:uid="{B762AAC9-A747-4191-B7F5-AE846E258E42}"/>
    <cellStyle name="Normal 9 2 2 2 9" xfId="40431" xr:uid="{8CDDA32B-D3F4-45B4-B869-4EF94AC6FDD2}"/>
    <cellStyle name="Normal 9 2 2 3" xfId="40432" xr:uid="{F1D37BB8-9BE6-4488-A52C-624BE6981803}"/>
    <cellStyle name="Normal 9 2 2 3 2" xfId="40433" xr:uid="{90EC3AE1-7A2E-4780-B0D9-A976263E889C}"/>
    <cellStyle name="Normal 9 2 2 3 3" xfId="40434" xr:uid="{A105B909-D024-4AE9-B07B-D3CFD6716B75}"/>
    <cellStyle name="Normal 9 2 2 4" xfId="40435" xr:uid="{852E6394-8095-4A1D-B085-C78E350FBB0C}"/>
    <cellStyle name="Normal 9 2 2 4 2" xfId="40436" xr:uid="{A0C73F94-56D0-4E99-83FF-3D9F6AFA9930}"/>
    <cellStyle name="Normal 9 2 2 4 2 2" xfId="40437" xr:uid="{108EBB28-F948-4172-A7AD-F4F795E1BB24}"/>
    <cellStyle name="Normal 9 2 2 4 2 2 2" xfId="40438" xr:uid="{D78C981B-2CF7-48FE-91D9-6E18D1CAF448}"/>
    <cellStyle name="Normal 9 2 2 4 2 2 2 2" xfId="40439" xr:uid="{3735E4D0-BD90-473C-93B1-EED3829989CC}"/>
    <cellStyle name="Normal 9 2 2 4 2 2 2 2 2" xfId="40440" xr:uid="{6DFB30D8-2488-4D92-A1EB-A76D81C7A2CB}"/>
    <cellStyle name="Normal 9 2 2 4 2 2 2 3" xfId="40441" xr:uid="{9C773488-2A8D-4B14-9BF4-D74AA74D5AEC}"/>
    <cellStyle name="Normal 9 2 2 4 2 2 2 4" xfId="40442" xr:uid="{06FE5084-F2B4-461D-B34D-428F994AFA10}"/>
    <cellStyle name="Normal 9 2 2 4 2 2 2 5" xfId="40443" xr:uid="{8612806C-EA6C-405A-B58B-7190C72E4166}"/>
    <cellStyle name="Normal 9 2 2 4 2 2 3" xfId="40444" xr:uid="{8403DFE3-15C6-40B1-AA9A-C221565D375F}"/>
    <cellStyle name="Normal 9 2 2 4 2 2 3 2" xfId="40445" xr:uid="{38BB7AEA-BF04-471C-81A2-B5D2B7FA472E}"/>
    <cellStyle name="Normal 9 2 2 4 2 2 4" xfId="40446" xr:uid="{DB3FFFBF-F4A9-4916-A3AE-2242516F58E7}"/>
    <cellStyle name="Normal 9 2 2 4 2 2 5" xfId="40447" xr:uid="{D8AA17CB-F812-4FB2-986B-A5100F726F26}"/>
    <cellStyle name="Normal 9 2 2 4 2 3" xfId="40448" xr:uid="{2D6FDE18-46AF-4BF3-8D00-A8308F6ACBBB}"/>
    <cellStyle name="Normal 9 2 2 4 2 4" xfId="40449" xr:uid="{2E854950-8E8E-440C-B1AC-A638F8025561}"/>
    <cellStyle name="Normal 9 2 2 4 2 5" xfId="40450" xr:uid="{24F31D42-B876-4E77-9E69-218DECD04EA9}"/>
    <cellStyle name="Normal 9 2 2 4 2 6" xfId="40451" xr:uid="{9E58A048-F88E-4F87-83BF-30695AE6CB2F}"/>
    <cellStyle name="Normal 9 2 2 4 2 6 2" xfId="40452" xr:uid="{8C05206E-8214-4521-9807-4A0502CC3E07}"/>
    <cellStyle name="Normal 9 2 2 4 2 7" xfId="40453" xr:uid="{E0136C5E-42AB-4042-A336-66C5B195628D}"/>
    <cellStyle name="Normal 9 2 2 4 2 8" xfId="40454" xr:uid="{E820E5F4-CA8B-4A0B-A4A0-F3F957D762EE}"/>
    <cellStyle name="Normal 9 2 2 4 2 9" xfId="40455" xr:uid="{1395EC7F-0065-4C7A-B867-9B8788B492DC}"/>
    <cellStyle name="Normal 9 2 2 4 3" xfId="40456" xr:uid="{1316409E-EEA2-4678-AD94-5ADDBFB83970}"/>
    <cellStyle name="Normal 9 2 2 4 3 2" xfId="40457" xr:uid="{3FD01802-6A78-4F2C-A5EC-8185381EC659}"/>
    <cellStyle name="Normal 9 2 2 4 3 2 2" xfId="40458" xr:uid="{3E54E220-6648-42C6-9684-E7A9E388B46B}"/>
    <cellStyle name="Normal 9 2 2 4 3 2 2 2" xfId="40459" xr:uid="{1D261045-A9BB-47CA-8EC5-7A8D01142B5F}"/>
    <cellStyle name="Normal 9 2 2 4 3 2 3" xfId="40460" xr:uid="{6D946888-38C0-49C2-86FB-DABA447859E4}"/>
    <cellStyle name="Normal 9 2 2 4 3 2 4" xfId="40461" xr:uid="{2AEDB07A-1853-4977-89B7-FAAFE3922D49}"/>
    <cellStyle name="Normal 9 2 2 4 3 2 5" xfId="40462" xr:uid="{7EFF205E-4F07-4041-A7EA-5C0508594459}"/>
    <cellStyle name="Normal 9 2 2 4 3 3" xfId="40463" xr:uid="{3F3D2B5F-0512-4DB7-AC74-15E9D2D9B0F3}"/>
    <cellStyle name="Normal 9 2 2 4 3 3 2" xfId="40464" xr:uid="{634661CB-FEAF-4F8A-B367-29F77DDC3A21}"/>
    <cellStyle name="Normal 9 2 2 4 3 4" xfId="40465" xr:uid="{386D01D2-741D-492F-8FAD-A4BC2F2B5AB5}"/>
    <cellStyle name="Normal 9 2 2 4 3 5" xfId="40466" xr:uid="{345DC26E-86F9-4FD2-8FEC-9F6D449988E1}"/>
    <cellStyle name="Normal 9 2 2 4 4" xfId="40467" xr:uid="{BEB674B7-8152-4080-880F-1400FC311611}"/>
    <cellStyle name="Normal 9 2 2 4 5" xfId="40468" xr:uid="{880AD4D8-62F1-464B-8D5A-0708AD3C2851}"/>
    <cellStyle name="Normal 9 2 2 4 6" xfId="40469" xr:uid="{43C6DCCE-19B3-49B8-A326-7BDCD7B582EC}"/>
    <cellStyle name="Normal 9 2 2 4 6 2" xfId="40470" xr:uid="{BF34C743-F59D-45F3-8561-097742365953}"/>
    <cellStyle name="Normal 9 2 2 4 7" xfId="40471" xr:uid="{B6140FA5-02D8-490C-907A-7ED4F88DB378}"/>
    <cellStyle name="Normal 9 2 2 4 8" xfId="40472" xr:uid="{3DADFC35-325C-4ABB-9F21-DE48B42475CB}"/>
    <cellStyle name="Normal 9 2 2 4 9" xfId="40473" xr:uid="{12659FA7-584A-4528-BB83-FBD36F235FCD}"/>
    <cellStyle name="Normal 9 2 2 5" xfId="40474" xr:uid="{F9FA2811-6C9D-4D07-A871-E4A8F3498144}"/>
    <cellStyle name="Normal 9 2 2 6" xfId="40475" xr:uid="{34ED2994-CDF8-41A7-BEFE-7E3DA710FE90}"/>
    <cellStyle name="Normal 9 2 2 7" xfId="40476" xr:uid="{D71517F9-2AA0-4260-9AAD-DCD89A43DD55}"/>
    <cellStyle name="Normal 9 2 2 8" xfId="40477" xr:uid="{8E3017EC-2541-4973-B464-D50185A66182}"/>
    <cellStyle name="Normal 9 2 2 9" xfId="40478" xr:uid="{C7F8A569-E678-4FB8-AAE2-A80DD28A27F1}"/>
    <cellStyle name="Normal 9 2 2 9 2" xfId="40479" xr:uid="{74F4688E-1CDF-4F2D-BAF8-25A4AD1B5FFA}"/>
    <cellStyle name="Normal 9 2 2 9 2 2" xfId="40480" xr:uid="{A2F31E1D-8553-47E3-99BE-36AAA3CAA84A}"/>
    <cellStyle name="Normal 9 2 2 9 2 2 2" xfId="40481" xr:uid="{31C9EDD4-EB7D-4E44-A872-73780C19D210}"/>
    <cellStyle name="Normal 9 2 2 9 2 3" xfId="40482" xr:uid="{D6806226-DC34-4D0A-BEC4-B4702C83AEB1}"/>
    <cellStyle name="Normal 9 2 2 9 2 4" xfId="40483" xr:uid="{8A64CD6E-204C-4F84-8C4C-D9A6241688D9}"/>
    <cellStyle name="Normal 9 2 2 9 2 5" xfId="40484" xr:uid="{9FBAA1B9-AA64-4986-9055-713F6CFC4435}"/>
    <cellStyle name="Normal 9 2 2 9 3" xfId="40485" xr:uid="{FBF451FD-6129-4D27-AA5F-58763FEBFECE}"/>
    <cellStyle name="Normal 9 2 2 9 3 2" xfId="40486" xr:uid="{28DF894F-7586-4664-B0F0-58881D233DCD}"/>
    <cellStyle name="Normal 9 2 2 9 4" xfId="40487" xr:uid="{2EFB2057-C9F2-4500-B575-EFC55D472923}"/>
    <cellStyle name="Normal 9 2 2 9 5" xfId="40488" xr:uid="{16F2DDDA-0C0D-47F3-988E-063E7D166809}"/>
    <cellStyle name="Normal 9 2 3" xfId="40489" xr:uid="{704269B5-A9B9-46D1-A3DE-AE546BE32FBE}"/>
    <cellStyle name="Normal 9 2 3 10" xfId="40490" xr:uid="{84994B8C-9B2A-4CEF-ACC9-02384321772A}"/>
    <cellStyle name="Normal 9 2 3 11" xfId="40491" xr:uid="{C0B5914C-CD9E-4B2D-B211-890E0AEC6B63}"/>
    <cellStyle name="Normal 9 2 3 12" xfId="40492" xr:uid="{2250401C-FBEF-454B-8CC6-A220B607059B}"/>
    <cellStyle name="Normal 9 2 3 12 2" xfId="40493" xr:uid="{F02B9B05-FAC1-46CA-98C7-69568168F695}"/>
    <cellStyle name="Normal 9 2 3 13" xfId="40494" xr:uid="{A2B1957B-7F91-410E-82F0-84A1CBEF4929}"/>
    <cellStyle name="Normal 9 2 3 14" xfId="40495" xr:uid="{8EB0D31A-B2A9-4CF7-ABF6-E7BEEABB8F00}"/>
    <cellStyle name="Normal 9 2 3 15" xfId="40496" xr:uid="{EF7D6B9D-19EF-4F46-B2F5-ADE2D4CA91C9}"/>
    <cellStyle name="Normal 9 2 3 2" xfId="40497" xr:uid="{52578F7D-2491-43A6-ABD1-FF5D5D90A391}"/>
    <cellStyle name="Normal 9 2 3 2 2" xfId="40498" xr:uid="{0DCF1C34-7186-447A-8A04-7AB06D6A6330}"/>
    <cellStyle name="Normal 9 2 3 2 2 2" xfId="40499" xr:uid="{0B985ADE-526E-4D19-8A52-3E704B53BF9D}"/>
    <cellStyle name="Normal 9 2 3 2 2 2 2" xfId="40500" xr:uid="{3B32C8E6-E7F6-4DFC-9A60-4025800AAEA7}"/>
    <cellStyle name="Normal 9 2 3 2 2 2 2 2" xfId="40501" xr:uid="{22E779D5-A610-4BEF-AE2A-478685D22688}"/>
    <cellStyle name="Normal 9 2 3 2 2 2 2 2 2" xfId="40502" xr:uid="{24F5AD4C-597C-4C85-81F2-35FBC5599ADD}"/>
    <cellStyle name="Normal 9 2 3 2 2 2 2 3" xfId="40503" xr:uid="{D9272DC8-43C8-4A22-B102-ECAD612865A7}"/>
    <cellStyle name="Normal 9 2 3 2 2 2 2 4" xfId="40504" xr:uid="{A89A7137-8758-4479-88C8-36FAF79BF566}"/>
    <cellStyle name="Normal 9 2 3 2 2 2 2 5" xfId="40505" xr:uid="{3A1A1357-E639-40BF-B987-E9DB39CFF25D}"/>
    <cellStyle name="Normal 9 2 3 2 2 2 3" xfId="40506" xr:uid="{1D9008A1-E190-4BE7-B424-CC177689A102}"/>
    <cellStyle name="Normal 9 2 3 2 2 2 3 2" xfId="40507" xr:uid="{C034C711-A2F1-4463-982A-F22EF5F39CC1}"/>
    <cellStyle name="Normal 9 2 3 2 2 2 4" xfId="40508" xr:uid="{8A8C7B7E-A718-4B50-9E87-74965AECED62}"/>
    <cellStyle name="Normal 9 2 3 2 2 2 5" xfId="40509" xr:uid="{FDCF2A2B-00AC-44E3-A6CD-5BBD05E6B431}"/>
    <cellStyle name="Normal 9 2 3 2 2 3" xfId="40510" xr:uid="{3FF5054B-F796-40D6-9155-DEC81DAB3256}"/>
    <cellStyle name="Normal 9 2 3 2 2 4" xfId="40511" xr:uid="{481D66B4-6F60-4681-8EF6-EB621BA529D6}"/>
    <cellStyle name="Normal 9 2 3 2 2 5" xfId="40512" xr:uid="{F9D72F23-0A91-4325-8C8F-D5376632583E}"/>
    <cellStyle name="Normal 9 2 3 2 2 6" xfId="40513" xr:uid="{1B9C0E94-F856-4473-983D-344355490D93}"/>
    <cellStyle name="Normal 9 2 3 2 2 6 2" xfId="40514" xr:uid="{1CA5FC9D-3C48-49D8-A2FA-653461174F16}"/>
    <cellStyle name="Normal 9 2 3 2 2 7" xfId="40515" xr:uid="{3F3F029A-88E6-43C3-8783-8F4D176D3D32}"/>
    <cellStyle name="Normal 9 2 3 2 2 8" xfId="40516" xr:uid="{721C9851-3B16-42DD-8850-21FD013069D4}"/>
    <cellStyle name="Normal 9 2 3 2 2 9" xfId="40517" xr:uid="{C4723683-C6B4-448B-A76E-80945B33E3FD}"/>
    <cellStyle name="Normal 9 2 3 2 3" xfId="40518" xr:uid="{F55EEA17-79BD-4D00-952C-DE61E29FB533}"/>
    <cellStyle name="Normal 9 2 3 2 3 2" xfId="40519" xr:uid="{B66F6D36-6AA6-45CE-BCDA-BDC78C88E281}"/>
    <cellStyle name="Normal 9 2 3 2 3 2 2" xfId="40520" xr:uid="{8EB60EF6-06AA-4062-8DE5-4CF7BED3DBAA}"/>
    <cellStyle name="Normal 9 2 3 2 3 2 2 2" xfId="40521" xr:uid="{F8D0E046-DFDC-4635-95B6-256CA9A59467}"/>
    <cellStyle name="Normal 9 2 3 2 3 2 3" xfId="40522" xr:uid="{4AF71EC9-2E1D-49C9-9A91-6E0F588BD1C9}"/>
    <cellStyle name="Normal 9 2 3 2 3 2 4" xfId="40523" xr:uid="{3B9EEBFA-EE75-4112-A221-0985A7C67554}"/>
    <cellStyle name="Normal 9 2 3 2 3 2 5" xfId="40524" xr:uid="{16D0CE25-BD09-403F-B423-A4BFDC483148}"/>
    <cellStyle name="Normal 9 2 3 2 3 3" xfId="40525" xr:uid="{A92D6EB8-40FA-4AC6-8322-C143373E1F25}"/>
    <cellStyle name="Normal 9 2 3 2 3 3 2" xfId="40526" xr:uid="{82C9B9B5-B2C5-4F12-AE77-B7788B9F915C}"/>
    <cellStyle name="Normal 9 2 3 2 3 4" xfId="40527" xr:uid="{D7C50F65-9BF6-4E49-9339-378B8A29D815}"/>
    <cellStyle name="Normal 9 2 3 2 3 5" xfId="40528" xr:uid="{611602E0-EFD2-4A91-B30B-68D99C15584F}"/>
    <cellStyle name="Normal 9 2 3 2 4" xfId="40529" xr:uid="{4A694DAC-9A77-490C-BAB4-94461B305FF6}"/>
    <cellStyle name="Normal 9 2 3 2 5" xfId="40530" xr:uid="{2301B63F-7166-49E0-B3E3-34BD37837C74}"/>
    <cellStyle name="Normal 9 2 3 2 6" xfId="40531" xr:uid="{E42E1AA9-30D9-4BD7-A64E-B68969D4A347}"/>
    <cellStyle name="Normal 9 2 3 2 6 2" xfId="40532" xr:uid="{4F67D434-44CB-4739-8F94-53D15E6670F1}"/>
    <cellStyle name="Normal 9 2 3 2 7" xfId="40533" xr:uid="{8216DCB2-7084-4FC4-9244-F492FC168CFC}"/>
    <cellStyle name="Normal 9 2 3 2 8" xfId="40534" xr:uid="{0DD58965-F3F8-4D47-9A47-7EFF9776E409}"/>
    <cellStyle name="Normal 9 2 3 2 9" xfId="40535" xr:uid="{34F4EB9C-79C4-4C18-9233-0C749EBE3E94}"/>
    <cellStyle name="Normal 9 2 3 3" xfId="40536" xr:uid="{228781B0-723A-4EE1-9D6B-5DED746B42C4}"/>
    <cellStyle name="Normal 9 2 3 4" xfId="40537" xr:uid="{74DFEF48-8540-491F-AA6F-FAEF0C48CA88}"/>
    <cellStyle name="Normal 9 2 3 5" xfId="40538" xr:uid="{A7A9A3DC-FA03-49E9-B9D5-219D882A2C6E}"/>
    <cellStyle name="Normal 9 2 3 6" xfId="40539" xr:uid="{4B50DD8F-0678-4701-99CC-3CA2A2A5FCE8}"/>
    <cellStyle name="Normal 9 2 3 7" xfId="40540" xr:uid="{2331C554-4AE8-4A80-83A4-3DFFC6FA6D23}"/>
    <cellStyle name="Normal 9 2 3 8" xfId="40541" xr:uid="{2835D228-8DE9-450E-BBC4-C7F42E34BD89}"/>
    <cellStyle name="Normal 9 2 3 8 2" xfId="40542" xr:uid="{0F991EF6-561A-4A12-94CE-5C97655219F8}"/>
    <cellStyle name="Normal 9 2 3 8 2 2" xfId="40543" xr:uid="{E0910490-6F38-48C7-942A-2CF40CDC2BF1}"/>
    <cellStyle name="Normal 9 2 3 8 2 2 2" xfId="40544" xr:uid="{170C8D0E-F77C-48AB-AC53-33A0D8407393}"/>
    <cellStyle name="Normal 9 2 3 8 2 3" xfId="40545" xr:uid="{FB1D8F16-77F6-47D3-92EB-68EA8111B2A2}"/>
    <cellStyle name="Normal 9 2 3 8 2 4" xfId="40546" xr:uid="{194745CC-3A15-4B85-A2BE-ED86B790F5D6}"/>
    <cellStyle name="Normal 9 2 3 8 2 5" xfId="40547" xr:uid="{1ED585D4-7BD7-4AD5-9D4E-6BE543074F11}"/>
    <cellStyle name="Normal 9 2 3 8 3" xfId="40548" xr:uid="{3CB9931C-954C-42AE-B18D-52BDB6A1B970}"/>
    <cellStyle name="Normal 9 2 3 8 3 2" xfId="40549" xr:uid="{EEA4C421-3F52-4BCE-8CBD-51CE48B79F9C}"/>
    <cellStyle name="Normal 9 2 3 8 4" xfId="40550" xr:uid="{65AF13FB-2E02-4898-A495-6EF2F88B4B80}"/>
    <cellStyle name="Normal 9 2 3 8 5" xfId="40551" xr:uid="{FFF7CDAF-19A7-47E8-9039-741AD8101C96}"/>
    <cellStyle name="Normal 9 2 3 9" xfId="40552" xr:uid="{24E71343-EFB7-4987-B263-35C53A58D7DA}"/>
    <cellStyle name="Normal 9 2 4" xfId="40553" xr:uid="{86FCBEDD-677E-4C04-900F-341371554FE7}"/>
    <cellStyle name="Normal 9 2 4 2" xfId="40554" xr:uid="{145C3624-5D59-4A89-83A2-8049BE9F3ED4}"/>
    <cellStyle name="Normal 9 2 4 2 2" xfId="40555" xr:uid="{44A261E6-9D7B-4FD4-858D-4E3CCFDBAA7D}"/>
    <cellStyle name="Normal 9 2 4 2 2 2" xfId="40556" xr:uid="{A2FCD4EE-F7ED-49D9-85EF-8494FC74FEF7}"/>
    <cellStyle name="Normal 9 2 4 2 2 2 2" xfId="40557" xr:uid="{AE5A02CE-8AA7-480B-9A56-22023226AFE0}"/>
    <cellStyle name="Normal 9 2 4 2 2 2 2 2" xfId="40558" xr:uid="{41D0CF12-9008-4E28-A59A-010419866491}"/>
    <cellStyle name="Normal 9 2 4 2 2 2 3" xfId="40559" xr:uid="{5B021F45-1E1E-4384-9652-E73ED579FE17}"/>
    <cellStyle name="Normal 9 2 4 2 2 2 4" xfId="40560" xr:uid="{0FC84E79-FF23-42A3-8F62-F19342C56D3A}"/>
    <cellStyle name="Normal 9 2 4 2 2 2 5" xfId="40561" xr:uid="{188F671C-B8CC-466C-921A-B49ED1A7E13F}"/>
    <cellStyle name="Normal 9 2 4 2 2 3" xfId="40562" xr:uid="{057488AA-341C-44D7-BB78-02BD44F9659F}"/>
    <cellStyle name="Normal 9 2 4 2 2 3 2" xfId="40563" xr:uid="{74181249-2CBA-464F-9198-1542B99EB427}"/>
    <cellStyle name="Normal 9 2 4 2 2 4" xfId="40564" xr:uid="{9A175370-86A4-415F-95D5-0A0352837219}"/>
    <cellStyle name="Normal 9 2 4 2 2 5" xfId="40565" xr:uid="{8554DB8E-563C-40DC-A8AC-820208A6B941}"/>
    <cellStyle name="Normal 9 2 4 2 3" xfId="40566" xr:uid="{0CB192FC-C808-4BB1-93E4-3BD2A2F7C944}"/>
    <cellStyle name="Normal 9 2 4 2 4" xfId="40567" xr:uid="{F609AED8-5ED9-49D4-A0CC-E1E5FEE7A721}"/>
    <cellStyle name="Normal 9 2 4 2 5" xfId="40568" xr:uid="{322748E1-FC8A-43DC-AB77-B2022C6CB275}"/>
    <cellStyle name="Normal 9 2 4 2 6" xfId="40569" xr:uid="{939857D0-CCC2-44BD-8CBC-7A59C012547B}"/>
    <cellStyle name="Normal 9 2 4 2 6 2" xfId="40570" xr:uid="{53FDA0C2-3BF4-40E6-89E5-0858DDD46A68}"/>
    <cellStyle name="Normal 9 2 4 2 7" xfId="40571" xr:uid="{A2C939C9-4D91-4EF4-844D-213C62865632}"/>
    <cellStyle name="Normal 9 2 4 2 8" xfId="40572" xr:uid="{E20DF74D-2400-43F0-BC05-8548344257CA}"/>
    <cellStyle name="Normal 9 2 4 2 9" xfId="40573" xr:uid="{E3729233-B969-4C2D-902B-06E148A4685F}"/>
    <cellStyle name="Normal 9 2 4 3" xfId="40574" xr:uid="{049D6BF5-07FD-4DC3-B301-C43A9AA348FA}"/>
    <cellStyle name="Normal 9 2 4 3 2" xfId="40575" xr:uid="{28BC0FFC-697E-4625-A688-0504C1EFE21A}"/>
    <cellStyle name="Normal 9 2 4 3 2 2" xfId="40576" xr:uid="{5055F2F9-7788-4443-BC66-6B34B3523092}"/>
    <cellStyle name="Normal 9 2 4 3 2 2 2" xfId="40577" xr:uid="{55BA6734-67B7-4DDB-8AFA-1EECA7030A68}"/>
    <cellStyle name="Normal 9 2 4 3 2 3" xfId="40578" xr:uid="{F61487E6-BB82-48E1-94E7-7ED2455F51EB}"/>
    <cellStyle name="Normal 9 2 4 3 2 4" xfId="40579" xr:uid="{67AF651F-F808-4F93-8EF0-3E40834D83AF}"/>
    <cellStyle name="Normal 9 2 4 3 2 5" xfId="40580" xr:uid="{24D523E5-F26A-42EA-BE83-3D1ECDC9E1EB}"/>
    <cellStyle name="Normal 9 2 4 3 3" xfId="40581" xr:uid="{055D7B7F-62BD-4D89-A6FF-E1E5EA2D933D}"/>
    <cellStyle name="Normal 9 2 4 3 3 2" xfId="40582" xr:uid="{91390058-901B-430C-A97A-BA413440A063}"/>
    <cellStyle name="Normal 9 2 4 3 4" xfId="40583" xr:uid="{A2C4A92E-A035-4A94-93F5-8218893B28BD}"/>
    <cellStyle name="Normal 9 2 4 3 5" xfId="40584" xr:uid="{6CD23C57-5561-47A8-8228-C578FCA7C5A7}"/>
    <cellStyle name="Normal 9 2 4 4" xfId="40585" xr:uid="{12E6DB14-E8DA-46B3-BDF6-BE2748C14422}"/>
    <cellStyle name="Normal 9 2 4 5" xfId="40586" xr:uid="{61BED0CA-5F5B-4FBE-9204-73532D6AB9AE}"/>
    <cellStyle name="Normal 9 2 4 6" xfId="40587" xr:uid="{10F0FEC1-8ABE-42C5-AC33-7A3396C74DEC}"/>
    <cellStyle name="Normal 9 2 4 6 2" xfId="40588" xr:uid="{0C0DC5C7-62B2-4369-96B7-C822979DD4BD}"/>
    <cellStyle name="Normal 9 2 4 7" xfId="40589" xr:uid="{2721B9DE-65E5-49D1-B931-0BC199E7D79E}"/>
    <cellStyle name="Normal 9 2 4 8" xfId="40590" xr:uid="{2ABE18F0-54C1-4CF3-91FA-D995A0F89BC5}"/>
    <cellStyle name="Normal 9 2 4 9" xfId="40591" xr:uid="{EF744EB3-F66E-462E-956B-B51B0C3A38A7}"/>
    <cellStyle name="Normal 9 2 5" xfId="40592" xr:uid="{AA41F8B7-3300-44E3-889E-1E501CC33094}"/>
    <cellStyle name="Normal 9 2 5 2" xfId="40593" xr:uid="{DD1BF5C8-8B8E-4AC9-A267-33743EE4FAA7}"/>
    <cellStyle name="Normal 9 2 5 3" xfId="40594" xr:uid="{CBC96925-38B0-47BA-86D3-B8E4B4A324F1}"/>
    <cellStyle name="Normal 9 2 6" xfId="40595" xr:uid="{A7903ABE-9E24-46DA-9F72-F8996351C8D8}"/>
    <cellStyle name="Normal 9 2 6 2" xfId="40596" xr:uid="{ECDC44DB-5B84-424E-A3BC-50A92944A633}"/>
    <cellStyle name="Normal 9 2 6 3" xfId="40597" xr:uid="{D5BA6416-562E-48B8-8F3B-40F4A7DA03EA}"/>
    <cellStyle name="Normal 9 2 7" xfId="40598" xr:uid="{A6E39968-BABE-4721-A048-68BAAFD238FA}"/>
    <cellStyle name="Normal 9 2 7 2" xfId="40599" xr:uid="{16CF748D-3636-4F7B-BF80-713B4423678A}"/>
    <cellStyle name="Normal 9 2 7 3" xfId="40600" xr:uid="{A801ED1E-37FA-45ED-880F-09B7738F72F5}"/>
    <cellStyle name="Normal 9 2 8" xfId="40601" xr:uid="{98968D7B-3B0E-4605-A871-761EC854C672}"/>
    <cellStyle name="Normal 9 2 8 2" xfId="40602" xr:uid="{24075DBC-0716-49EB-85EF-E93149BA5636}"/>
    <cellStyle name="Normal 9 2 8 3" xfId="40603" xr:uid="{29C83BA3-9EA4-42BD-9DA4-6116230EBB0C}"/>
    <cellStyle name="Normal 9 2 9" xfId="40604" xr:uid="{4841C2A1-C7C5-4056-8382-D17C6C6F2531}"/>
    <cellStyle name="Normal 9 2 9 2" xfId="40605" xr:uid="{2AE8019E-B627-4CF1-ADA9-6A9329341DB5}"/>
    <cellStyle name="Normal 9 2 9 2 2" xfId="40606" xr:uid="{1BD6E403-A670-4E8B-B281-E7AD53A00664}"/>
    <cellStyle name="Normal 9 2 9 2 2 2" xfId="40607" xr:uid="{C99C529E-BE0F-4FC3-A7B6-640FBBEF149F}"/>
    <cellStyle name="Normal 9 2 9 2 3" xfId="40608" xr:uid="{D9B0FE9F-1558-40B9-AF31-48178F44F9E4}"/>
    <cellStyle name="Normal 9 2 9 2 4" xfId="40609" xr:uid="{85469E4B-FEBB-43DE-A740-3F8B9767125B}"/>
    <cellStyle name="Normal 9 2 9 2 5" xfId="40610" xr:uid="{3714400C-150B-4A44-8940-C35D9F8B97C8}"/>
    <cellStyle name="Normal 9 2 9 3" xfId="40611" xr:uid="{4C156DFC-7E3D-47B5-9425-EF09184C9F10}"/>
    <cellStyle name="Normal 9 2 9 3 2" xfId="40612" xr:uid="{4D643A62-E190-42CB-A46C-1999C3A715EE}"/>
    <cellStyle name="Normal 9 2 9 4" xfId="40613" xr:uid="{BAB9E4C7-74A9-4CCF-87CA-09AD9CED9DA5}"/>
    <cellStyle name="Normal 9 2 9 5" xfId="40614" xr:uid="{51253F0A-C83C-468E-ACD8-2751F808AB45}"/>
    <cellStyle name="Normal 9 20" xfId="40615" xr:uid="{8DE28841-BD54-436A-9579-24ECD6606BC8}"/>
    <cellStyle name="Normal 9 21" xfId="40616" xr:uid="{46ED3106-FD57-467F-9F12-FBABE65DB8DA}"/>
    <cellStyle name="Normal 9 22" xfId="40617" xr:uid="{2D6FC57E-A190-43AC-9873-48EA664CB51E}"/>
    <cellStyle name="Normal 9 23" xfId="40618" xr:uid="{350882B1-47C3-409E-B877-A1F55970D7A0}"/>
    <cellStyle name="Normal 9 24" xfId="40619" xr:uid="{F869F567-B08D-4A68-92D8-9080B63A8F8C}"/>
    <cellStyle name="Normal 9 25" xfId="40620" xr:uid="{EC1EF5ED-AA5A-4C54-9296-CF8A45778433}"/>
    <cellStyle name="Normal 9 26" xfId="40621" xr:uid="{3928B3AD-38C5-46FF-B242-A75CE91C3330}"/>
    <cellStyle name="Normal 9 27" xfId="40622" xr:uid="{BC5AAB9C-E345-4216-97E6-E19CFF909FC1}"/>
    <cellStyle name="Normal 9 28" xfId="40623" xr:uid="{706C6664-E307-4807-B2C4-56242606560E}"/>
    <cellStyle name="Normal 9 29" xfId="40624" xr:uid="{4455E7CE-F3FB-4F81-B8F6-44E484B13013}"/>
    <cellStyle name="Normal 9 3" xfId="40625" xr:uid="{3BDD229F-6F8E-4D0F-A62F-99116B66F45D}"/>
    <cellStyle name="Normal 9 3 2" xfId="40626" xr:uid="{91A92989-90D1-4A08-BC73-3FDBDD5CD352}"/>
    <cellStyle name="Normal 9 3 3" xfId="40627" xr:uid="{1A25D0AE-9D97-40AA-A40D-7921D1B5AC03}"/>
    <cellStyle name="Normal 9 30" xfId="40628" xr:uid="{7FE0FF28-AD9F-4C11-9A97-052F1355A7CE}"/>
    <cellStyle name="Normal 9 31" xfId="40629" xr:uid="{D6223F53-58EF-4ECC-9309-39DACE90998C}"/>
    <cellStyle name="Normal 9 32" xfId="40630" xr:uid="{F459AD96-B9F1-4D52-88A5-57F108931E2A}"/>
    <cellStyle name="Normal 9 33" xfId="40631" xr:uid="{4C83C8DB-EED3-44EB-9ACF-E8FC2FE46602}"/>
    <cellStyle name="Normal 9 34" xfId="40632" xr:uid="{44B155D6-51FA-4276-BBDA-463C73A487A0}"/>
    <cellStyle name="Normal 9 35" xfId="40633" xr:uid="{53AE9E38-3EF3-43EE-B301-BF6FA45B46F5}"/>
    <cellStyle name="Normal 9 36" xfId="40634" xr:uid="{F2E99829-7146-48DC-B894-D8B500A7A033}"/>
    <cellStyle name="Normal 9 37" xfId="40635" xr:uid="{49AA3420-CC75-4A9B-A967-436F62AFD6A9}"/>
    <cellStyle name="Normal 9 38" xfId="40636" xr:uid="{D63C3946-591B-4E0F-86BE-2DE2B0E8FDE4}"/>
    <cellStyle name="Normal 9 39" xfId="40637" xr:uid="{35734015-5C2F-4563-BA07-A4A0201B87D3}"/>
    <cellStyle name="Normal 9 4" xfId="40638" xr:uid="{AF5FC40E-EF00-43B1-A750-F0E59BCDC112}"/>
    <cellStyle name="Normal 9 4 10" xfId="40639" xr:uid="{58E7D32A-C8BA-4C38-8CDE-3BF8EFB5E72D}"/>
    <cellStyle name="Normal 9 4 11" xfId="40640" xr:uid="{26414F01-AEF6-41A3-B318-8524A1A6A081}"/>
    <cellStyle name="Normal 9 4 12" xfId="40641" xr:uid="{06F1D65F-945E-4989-BFBA-DFE9CB1F3BB2}"/>
    <cellStyle name="Normal 9 4 12 2" xfId="40642" xr:uid="{13934D36-BAB6-4EE7-B06A-44439A9B5120}"/>
    <cellStyle name="Normal 9 4 13" xfId="40643" xr:uid="{AB4237E2-3A32-42C0-A6E4-3B8DB6475174}"/>
    <cellStyle name="Normal 9 4 14" xfId="40644" xr:uid="{55D720A5-A846-4131-A34D-CE435E03F771}"/>
    <cellStyle name="Normal 9 4 15" xfId="40645" xr:uid="{9DC1F1DA-5C21-4C88-8B4E-5B15F3A5E925}"/>
    <cellStyle name="Normal 9 4 2" xfId="40646" xr:uid="{47A49DC3-547A-4E90-8B25-56C4888832F5}"/>
    <cellStyle name="Normal 9 4 2 2" xfId="40647" xr:uid="{CD7139C8-7C61-489A-9016-E481D3C1B1E1}"/>
    <cellStyle name="Normal 9 4 2 2 2" xfId="40648" xr:uid="{2B1F0B3E-5B79-4CF7-8B45-C3E21F8B1C6F}"/>
    <cellStyle name="Normal 9 4 2 2 2 2" xfId="40649" xr:uid="{62D3826E-1FBC-4EA6-B196-10E38E9CD600}"/>
    <cellStyle name="Normal 9 4 2 2 2 2 2" xfId="40650" xr:uid="{EDE831DB-3F12-46CB-B9FF-DA19316BEC2D}"/>
    <cellStyle name="Normal 9 4 2 2 2 2 2 2" xfId="40651" xr:uid="{E71BD212-0AA9-4743-82C8-9A71637036FA}"/>
    <cellStyle name="Normal 9 4 2 2 2 2 3" xfId="40652" xr:uid="{6C40E16A-46DD-4638-9656-71B4B1779A19}"/>
    <cellStyle name="Normal 9 4 2 2 2 2 4" xfId="40653" xr:uid="{E0FE3AEE-6F74-4F11-9AF8-452E0F81474B}"/>
    <cellStyle name="Normal 9 4 2 2 2 2 5" xfId="40654" xr:uid="{41C3CB84-2BD0-4FEF-B241-A2F77655DAB1}"/>
    <cellStyle name="Normal 9 4 2 2 2 3" xfId="40655" xr:uid="{B0EF14C3-4E9D-476F-8604-2B2F024D69D8}"/>
    <cellStyle name="Normal 9 4 2 2 2 3 2" xfId="40656" xr:uid="{6A548A66-6573-46A6-9651-F2D2839FF290}"/>
    <cellStyle name="Normal 9 4 2 2 2 4" xfId="40657" xr:uid="{309CE35C-2830-474D-A27C-08A0CC3E3CCA}"/>
    <cellStyle name="Normal 9 4 2 2 2 5" xfId="40658" xr:uid="{03306CBB-1553-4404-ADBB-F0F75E85C601}"/>
    <cellStyle name="Normal 9 4 2 2 3" xfId="40659" xr:uid="{370BB223-0A61-488A-B572-A975C0867723}"/>
    <cellStyle name="Normal 9 4 2 2 4" xfId="40660" xr:uid="{5C564C81-FAC5-4E13-9EA2-5072CB75883B}"/>
    <cellStyle name="Normal 9 4 2 2 5" xfId="40661" xr:uid="{8BDEAF1F-5B91-4ED2-9DDB-529E3E94FA0D}"/>
    <cellStyle name="Normal 9 4 2 2 6" xfId="40662" xr:uid="{BF79C01C-EE5E-4B17-A095-4F1F6A9EE576}"/>
    <cellStyle name="Normal 9 4 2 2 6 2" xfId="40663" xr:uid="{0081F8B7-F24F-48A5-A20D-779D9703C049}"/>
    <cellStyle name="Normal 9 4 2 2 7" xfId="40664" xr:uid="{FC3FB63A-3720-4707-97AE-797D1EAF97CD}"/>
    <cellStyle name="Normal 9 4 2 2 8" xfId="40665" xr:uid="{04AD0D61-2D7A-4676-9E5A-986815A28FEF}"/>
    <cellStyle name="Normal 9 4 2 2 9" xfId="40666" xr:uid="{60CE9547-1EBE-4147-B9C4-03D19AA7CC1A}"/>
    <cellStyle name="Normal 9 4 2 3" xfId="40667" xr:uid="{57449A64-5C24-406A-847F-41D68AD813D1}"/>
    <cellStyle name="Normal 9 4 2 3 2" xfId="40668" xr:uid="{66A41276-B491-46AE-8208-DDB77182CF4C}"/>
    <cellStyle name="Normal 9 4 2 3 2 2" xfId="40669" xr:uid="{FD34FEF0-C65B-4C8E-B43E-63EBF32218AF}"/>
    <cellStyle name="Normal 9 4 2 3 2 2 2" xfId="40670" xr:uid="{B436FCEA-320D-4890-AE76-2CC5700081A4}"/>
    <cellStyle name="Normal 9 4 2 3 2 3" xfId="40671" xr:uid="{C40B4AE2-DE39-411B-8663-4A7DB1D1D505}"/>
    <cellStyle name="Normal 9 4 2 3 2 4" xfId="40672" xr:uid="{8638937D-E106-488D-ADC7-F8D2243AF1A1}"/>
    <cellStyle name="Normal 9 4 2 3 2 5" xfId="40673" xr:uid="{C8277DB9-DBED-4208-9049-3836DD9DD1E2}"/>
    <cellStyle name="Normal 9 4 2 3 3" xfId="40674" xr:uid="{914527AE-5A55-405C-9A31-70E02F0A0DDD}"/>
    <cellStyle name="Normal 9 4 2 3 3 2" xfId="40675" xr:uid="{57EEFFD6-3C68-49E7-B1AC-A2BB84547BCC}"/>
    <cellStyle name="Normal 9 4 2 3 4" xfId="40676" xr:uid="{EE3ACD27-7B25-43D5-AA79-46B44CF3B1E9}"/>
    <cellStyle name="Normal 9 4 2 3 5" xfId="40677" xr:uid="{09AF01C8-F553-4E73-9EA6-1F44991C65C2}"/>
    <cellStyle name="Normal 9 4 2 4" xfId="40678" xr:uid="{7AC18E15-3794-4DE7-AF57-B227E3BE88D5}"/>
    <cellStyle name="Normal 9 4 2 5" xfId="40679" xr:uid="{7C69C137-7CF2-4253-8027-250661B86A78}"/>
    <cellStyle name="Normal 9 4 2 6" xfId="40680" xr:uid="{B810CD9C-7F5C-46B2-9972-D6B2FDD6F503}"/>
    <cellStyle name="Normal 9 4 2 6 2" xfId="40681" xr:uid="{DD50C8DB-4388-4570-B2D7-C164A9CC8E93}"/>
    <cellStyle name="Normal 9 4 2 7" xfId="40682" xr:uid="{344DB550-50A4-4FA8-921F-96F5246D3C7A}"/>
    <cellStyle name="Normal 9 4 2 8" xfId="40683" xr:uid="{A9707682-AEF3-45E6-8FE1-929A39AE3036}"/>
    <cellStyle name="Normal 9 4 2 9" xfId="40684" xr:uid="{0A0B3791-2FAB-4F12-97BB-2B1B0F630F36}"/>
    <cellStyle name="Normal 9 4 3" xfId="40685" xr:uid="{D8E9F99C-4078-46F6-9B93-E5D028A141DF}"/>
    <cellStyle name="Normal 9 4 3 2" xfId="40686" xr:uid="{5D1D6096-59F2-42F0-9C67-F72A40C98CDA}"/>
    <cellStyle name="Normal 9 4 3 3" xfId="40687" xr:uid="{876F0A97-921C-4565-B73A-D1E89AFEF11A}"/>
    <cellStyle name="Normal 9 4 4" xfId="40688" xr:uid="{84A25571-C571-487D-B069-BFB7C003A862}"/>
    <cellStyle name="Normal 9 4 4 2" xfId="40689" xr:uid="{12F8FB0B-163F-4624-8D84-BE9815B8423E}"/>
    <cellStyle name="Normal 9 4 4 3" xfId="40690" xr:uid="{C4EBB49D-A575-41C6-BFA7-484780D076F5}"/>
    <cellStyle name="Normal 9 4 5" xfId="40691" xr:uid="{029EC673-79B8-41AC-9B75-D9B554B800F8}"/>
    <cellStyle name="Normal 9 4 5 2" xfId="40692" xr:uid="{DDFF8FC8-A6DB-4856-A461-9BDB7F44FD9C}"/>
    <cellStyle name="Normal 9 4 5 3" xfId="40693" xr:uid="{175E89FF-C013-4269-95A4-2C0486723153}"/>
    <cellStyle name="Normal 9 4 6" xfId="40694" xr:uid="{7BBB3E2A-8234-4947-8701-49A07203D435}"/>
    <cellStyle name="Normal 9 4 6 2" xfId="40695" xr:uid="{8DE732C0-C5BD-4BD5-AF35-0601B50FACAD}"/>
    <cellStyle name="Normal 9 4 6 3" xfId="40696" xr:uid="{AFEF9634-E230-4816-B667-36758DABD109}"/>
    <cellStyle name="Normal 9 4 7" xfId="40697" xr:uid="{B2385A9C-A7FD-4ED6-A9EC-5A3D11553EDC}"/>
    <cellStyle name="Normal 9 4 7 2" xfId="40698" xr:uid="{357BBA59-A846-43E5-B662-675FEBFFC91B}"/>
    <cellStyle name="Normal 9 4 7 3" xfId="40699" xr:uid="{716D3E9E-978B-48D1-B2BC-45FE052CA631}"/>
    <cellStyle name="Normal 9 4 8" xfId="40700" xr:uid="{5F5F29F8-584E-48AA-93D4-A8B22155EF34}"/>
    <cellStyle name="Normal 9 4 8 2" xfId="40701" xr:uid="{7A9F0471-7F22-47CD-9760-E339E66C8731}"/>
    <cellStyle name="Normal 9 4 8 2 2" xfId="40702" xr:uid="{97E118CF-7898-40CB-A398-1AB592632603}"/>
    <cellStyle name="Normal 9 4 8 2 2 2" xfId="40703" xr:uid="{8E24F126-508C-463E-9FDA-DFD432298510}"/>
    <cellStyle name="Normal 9 4 8 2 3" xfId="40704" xr:uid="{ABEEA32F-E4C4-4C89-9EB9-BB30EE64DE38}"/>
    <cellStyle name="Normal 9 4 8 2 4" xfId="40705" xr:uid="{00A9CC25-6BFC-4A07-9443-5A723B7D9B7B}"/>
    <cellStyle name="Normal 9 4 8 2 5" xfId="40706" xr:uid="{2C9D782C-F7C7-40FD-9DC8-B1C423A64BC9}"/>
    <cellStyle name="Normal 9 4 8 3" xfId="40707" xr:uid="{39A4FB69-CB71-47A0-98B6-9AA5AA9FAA55}"/>
    <cellStyle name="Normal 9 4 8 3 2" xfId="40708" xr:uid="{98805CBC-772F-4B17-A9AE-B09BC15DB3D9}"/>
    <cellStyle name="Normal 9 4 8 4" xfId="40709" xr:uid="{3BADDB3D-E4C8-4425-B63E-B3BC436A6766}"/>
    <cellStyle name="Normal 9 4 8 5" xfId="40710" xr:uid="{D03A8793-4E50-43E1-B3C6-F6F4AD01F489}"/>
    <cellStyle name="Normal 9 4 9" xfId="40711" xr:uid="{F6595BFC-86B7-4F8D-B9A8-F8B5E9E04CB7}"/>
    <cellStyle name="Normal 9 40" xfId="40712" xr:uid="{10C82630-04CA-42F4-8A62-9C7A3C0B6210}"/>
    <cellStyle name="Normal 9 41" xfId="40713" xr:uid="{5C5D2D12-6029-49C7-817C-1985699AA811}"/>
    <cellStyle name="Normal 9 42" xfId="40714" xr:uid="{7CFD64F4-0734-4AEF-9A61-F0A62DF163A6}"/>
    <cellStyle name="Normal 9 43" xfId="40715" xr:uid="{95F01F34-CCA6-4FDB-B760-FAF095BA6DDD}"/>
    <cellStyle name="Normal 9 44" xfId="40716" xr:uid="{A29DA2E5-BA00-43A8-A325-EECBEE1C1A10}"/>
    <cellStyle name="Normal 9 45" xfId="40717" xr:uid="{D4B257AB-D977-4DD9-AA2F-4E118F90B9EA}"/>
    <cellStyle name="Normal 9 46" xfId="40718" xr:uid="{3E7F0D71-6160-4443-B0AB-BB28BEF29850}"/>
    <cellStyle name="Normal 9 47" xfId="40719" xr:uid="{C0A0D06E-9E84-406A-8DE9-0D84B1EC1ABA}"/>
    <cellStyle name="Normal 9 48" xfId="40720" xr:uid="{9F51B077-C8FA-47DE-BA9E-31C8F203AFE2}"/>
    <cellStyle name="Normal 9 49" xfId="40721" xr:uid="{1B80D1B1-F0EE-4B64-9F26-9F7745F4B831}"/>
    <cellStyle name="Normal 9 5" xfId="40722" xr:uid="{CA7BE26D-F096-49DE-B1C5-4B34A0F8A84F}"/>
    <cellStyle name="Normal 9 5 2" xfId="40723" xr:uid="{3CE4D430-A36A-4DBB-BFF2-D1FF9142BDA0}"/>
    <cellStyle name="Normal 9 5 3" xfId="40724" xr:uid="{23319F43-71A9-4F98-A678-CCA2633121D8}"/>
    <cellStyle name="Normal 9 50" xfId="40725" xr:uid="{A7C337D3-7D5A-443F-AD95-FF2FF4010D84}"/>
    <cellStyle name="Normal 9 51" xfId="40726" xr:uid="{B6110D86-B261-4635-8E88-26DD28531E27}"/>
    <cellStyle name="Normal 9 52" xfId="40727" xr:uid="{5623E7F7-6212-42A2-8314-324714653214}"/>
    <cellStyle name="Normal 9 52 2" xfId="40728" xr:uid="{FDDD2CE5-7A8C-4C6B-8CCB-1113AE99F9F2}"/>
    <cellStyle name="Normal 9 53" xfId="40729" xr:uid="{64AEDD6B-39B1-4406-A8AD-BE7D3E63389C}"/>
    <cellStyle name="Normal 9 54" xfId="40730" xr:uid="{591386D3-E426-4DEE-9050-92C76A70ADED}"/>
    <cellStyle name="Normal 9 55" xfId="40731" xr:uid="{8E0BDB26-C416-466A-A722-6D016E37DB21}"/>
    <cellStyle name="Normal 9 56" xfId="40319" xr:uid="{791263A8-D407-4D32-BB94-1E631A9093EB}"/>
    <cellStyle name="Normal 9 57" xfId="444" xr:uid="{1510FCFE-1F15-44C8-90F0-4437C543E726}"/>
    <cellStyle name="Normal 9 6" xfId="40732" xr:uid="{CFEDAD50-A991-454E-B373-FF498B611991}"/>
    <cellStyle name="Normal 9 6 2" xfId="40733" xr:uid="{B9B69238-DAF8-4682-92BB-28E048ECC94F}"/>
    <cellStyle name="Normal 9 6 2 2" xfId="40734" xr:uid="{E356B41F-F8BA-422F-84D8-A6F4A6C2D204}"/>
    <cellStyle name="Normal 9 6 2 2 2" xfId="40735" xr:uid="{E037F5FC-0485-4D53-A577-CB839D324685}"/>
    <cellStyle name="Normal 9 6 2 2 2 2" xfId="40736" xr:uid="{6A3B5C67-426F-431B-9A7A-D83F9FC3A4D6}"/>
    <cellStyle name="Normal 9 6 2 2 2 2 2" xfId="40737" xr:uid="{022A5FBF-4D87-4990-83D5-FA0A42275EF1}"/>
    <cellStyle name="Normal 9 6 2 2 2 3" xfId="40738" xr:uid="{1B87C069-7F37-4713-8F13-C63E46701F33}"/>
    <cellStyle name="Normal 9 6 2 2 2 4" xfId="40739" xr:uid="{34B4AFED-F389-4109-86BC-AE327AB56062}"/>
    <cellStyle name="Normal 9 6 2 2 2 5" xfId="40740" xr:uid="{D58F1F17-35DC-4193-BC95-96DBC48F8B0A}"/>
    <cellStyle name="Normal 9 6 2 2 3" xfId="40741" xr:uid="{FFC7FF8A-4ACB-40D6-ACF3-B0684372471D}"/>
    <cellStyle name="Normal 9 6 2 2 3 2" xfId="40742" xr:uid="{4974FCDB-6AC8-49D9-B6D0-A47453756A88}"/>
    <cellStyle name="Normal 9 6 2 2 4" xfId="40743" xr:uid="{A852CCFA-3F17-4B9E-9432-7487CE6D1B39}"/>
    <cellStyle name="Normal 9 6 2 2 5" xfId="40744" xr:uid="{92BB4A90-7392-4E26-B4E6-9AA3B18188D9}"/>
    <cellStyle name="Normal 9 6 2 3" xfId="40745" xr:uid="{CCAEC7FF-871A-4F07-B44B-24DBC6E61D74}"/>
    <cellStyle name="Normal 9 6 2 4" xfId="40746" xr:uid="{67A978D9-25C2-4245-9B5B-F985DB32F668}"/>
    <cellStyle name="Normal 9 6 2 5" xfId="40747" xr:uid="{D26F1417-80C4-4451-90D2-CDFAA97F6E6C}"/>
    <cellStyle name="Normal 9 6 2 6" xfId="40748" xr:uid="{7C883C1D-D93C-4D3C-92A4-31CC8D5F469F}"/>
    <cellStyle name="Normal 9 6 2 6 2" xfId="40749" xr:uid="{A753060B-F61B-4219-AD58-22D6C75B6DB3}"/>
    <cellStyle name="Normal 9 6 2 7" xfId="40750" xr:uid="{36D0BCF1-0EF2-468D-8C76-D34FBFDEF022}"/>
    <cellStyle name="Normal 9 6 2 8" xfId="40751" xr:uid="{C4B6169F-938F-433E-AF81-3C7C25CF11DF}"/>
    <cellStyle name="Normal 9 6 2 9" xfId="40752" xr:uid="{934D8540-A528-473F-850E-70C352294DEE}"/>
    <cellStyle name="Normal 9 6 3" xfId="40753" xr:uid="{E809DD14-76FE-4405-8D16-B0BA81D4FCAC}"/>
    <cellStyle name="Normal 9 6 3 2" xfId="40754" xr:uid="{77490AE5-9C74-47F2-BDE6-679638DEBA64}"/>
    <cellStyle name="Normal 9 6 3 2 2" xfId="40755" xr:uid="{5A3C26DA-1706-428D-956E-0DE65075E34C}"/>
    <cellStyle name="Normal 9 6 3 2 2 2" xfId="40756" xr:uid="{6330E1A1-700D-4407-AED6-BD60741AE8AB}"/>
    <cellStyle name="Normal 9 6 3 2 3" xfId="40757" xr:uid="{40B92B09-4F78-40E3-8F5F-7EC005A4E3F6}"/>
    <cellStyle name="Normal 9 6 3 2 4" xfId="40758" xr:uid="{50B1EA2F-11C7-4E03-B3E9-0B3A70293475}"/>
    <cellStyle name="Normal 9 6 3 2 5" xfId="40759" xr:uid="{621FB7F6-6AE4-408C-BA4C-47ADEA642109}"/>
    <cellStyle name="Normal 9 6 3 3" xfId="40760" xr:uid="{6814C2F8-D94C-4E6C-A040-BA9E3A7AC40D}"/>
    <cellStyle name="Normal 9 6 3 3 2" xfId="40761" xr:uid="{2AA1FA58-E586-447C-B213-79CE4B1872DF}"/>
    <cellStyle name="Normal 9 6 3 4" xfId="40762" xr:uid="{DAB4E024-FEB4-49F2-9033-6ADA6F9B626D}"/>
    <cellStyle name="Normal 9 6 3 5" xfId="40763" xr:uid="{25936F57-AAD0-43AA-8551-D0C62F4DA257}"/>
    <cellStyle name="Normal 9 6 4" xfId="40764" xr:uid="{C9E7B1A9-378C-4EE7-AAC3-D6AD24FC1376}"/>
    <cellStyle name="Normal 9 6 5" xfId="40765" xr:uid="{F018235B-9FF8-4BF1-A371-3FD379E80D72}"/>
    <cellStyle name="Normal 9 6 6" xfId="40766" xr:uid="{D7F3C36F-B152-4256-8649-89CE5AA75E1A}"/>
    <cellStyle name="Normal 9 6 6 2" xfId="40767" xr:uid="{C8EFC7E5-65A8-4290-A90D-D6974173B5A1}"/>
    <cellStyle name="Normal 9 6 7" xfId="40768" xr:uid="{8E1E7362-BB47-495E-B616-0FD2D134CA0B}"/>
    <cellStyle name="Normal 9 6 8" xfId="40769" xr:uid="{789A1F32-5BC7-4A66-B274-08A5CF3A3AA0}"/>
    <cellStyle name="Normal 9 6 9" xfId="40770" xr:uid="{270F9C12-79A1-455F-A44F-7CC4EA785260}"/>
    <cellStyle name="Normal 9 7" xfId="40771" xr:uid="{F95C3FBB-A329-49EA-B9C8-6422C683A20E}"/>
    <cellStyle name="Normal 9 8" xfId="40772" xr:uid="{B9E93EE6-879D-47AD-B6CD-917A1BBECF82}"/>
    <cellStyle name="Normal 9 9" xfId="40773" xr:uid="{5AAEC882-8B6C-4916-B467-4C272A95A82B}"/>
    <cellStyle name="Normal 90" xfId="40774" xr:uid="{92218BCF-E1C2-4DC0-B357-90CCFE439A9F}"/>
    <cellStyle name="Normal 91" xfId="40775" xr:uid="{95002C26-1AC1-4961-B914-4467EBA81215}"/>
    <cellStyle name="Normal 92" xfId="40776" xr:uid="{270DFE76-EEBA-4393-BED4-0641C42DE101}"/>
    <cellStyle name="Normal 93" xfId="40777" xr:uid="{B27F1933-B8BC-4353-A822-575FAA883B97}"/>
    <cellStyle name="Normal 94" xfId="40778" xr:uid="{4FB4B442-2A24-4DAF-B847-C0B213126B80}"/>
    <cellStyle name="Normal 95" xfId="40779" xr:uid="{FA9049AE-A15C-4899-BC75-EB5D2A5C984D}"/>
    <cellStyle name="Normal GHG Numbers (0.00)" xfId="40780" xr:uid="{DA8B6CE8-03AA-46C4-970F-EFCAEEE45105}"/>
    <cellStyle name="Normal GHG Numbers (0.00) 2" xfId="40781" xr:uid="{2203792F-2389-4DA2-96F7-BBC7511B666D}"/>
    <cellStyle name="Normal GHG Textfiels Bold" xfId="40782" xr:uid="{2A6DD49F-C590-416D-B71F-D6DDC3A1B8CA}"/>
    <cellStyle name="Normal GHG Textfiels Bold 2" xfId="40783" xr:uid="{8EC776EB-96F1-4978-800E-623F211E01F7}"/>
    <cellStyle name="Normal GHG Textfiels Bold 3" xfId="40784" xr:uid="{D1E2F4B2-7F4A-4DFB-AE93-A6B1790D6944}"/>
    <cellStyle name="Normal GHG whole table" xfId="40785" xr:uid="{E1BBFA05-DDF9-49C0-A512-3ED4C68AE237}"/>
    <cellStyle name="Normal GHG-Shade" xfId="40786" xr:uid="{86B2819F-57DA-47E4-A6B5-41F295CFD852}"/>
    <cellStyle name="Normal GHG-Shade 2" xfId="40787" xr:uid="{9E992F2F-5F33-48DA-BA05-5AD08AB88644}"/>
    <cellStyle name="Normal GHG-Shade 2 2" xfId="40788" xr:uid="{750B03D5-6B0F-4B88-9533-921505B6EE14}"/>
    <cellStyle name="Normal GHG-Shade 3" xfId="40789" xr:uid="{BAABFFCF-7608-4031-9F03-43D281B55624}"/>
    <cellStyle name="Normal GHG-Shade 4" xfId="40790" xr:uid="{5235B0B9-F551-40B0-A701-B9F366570C12}"/>
    <cellStyle name="Normal GHG-Shade 5" xfId="40791" xr:uid="{9650F929-98F2-4DA6-8C4E-DBAE7FEDD639}"/>
    <cellStyle name="Normál_Munka1" xfId="40792" xr:uid="{22179D84-D86F-4039-A003-4511DBC4D270}"/>
    <cellStyle name="Note" xfId="16" builtinId="10" customBuiltin="1"/>
    <cellStyle name="Note 10" xfId="40793" xr:uid="{C9451276-CB5D-4C12-8284-50256D6FF4DC}"/>
    <cellStyle name="Note 10 2" xfId="40794" xr:uid="{514A3C41-C8E0-42CC-82F5-D948394BE199}"/>
    <cellStyle name="Note 10 2 2" xfId="40795" xr:uid="{B58BE855-C98A-4C85-B060-2290F148DBE1}"/>
    <cellStyle name="Note 10 2 3" xfId="40796" xr:uid="{7720B0BE-586E-466C-9B88-C91EE927FF89}"/>
    <cellStyle name="Note 10 3" xfId="40797" xr:uid="{ECA6DDB5-2D9A-461F-9DB3-D2400B49B6D2}"/>
    <cellStyle name="Note 10 3 2" xfId="40798" xr:uid="{1907BD0A-1735-4C15-A3F3-1C7C23E46E04}"/>
    <cellStyle name="Note 10 3 3" xfId="40799" xr:uid="{9188AF04-8E73-41D0-99DF-93078AE7715B}"/>
    <cellStyle name="Note 10 4" xfId="40800" xr:uid="{4075B6FD-E397-4AB2-8A96-F71A199D82CC}"/>
    <cellStyle name="Note 10 5" xfId="40801" xr:uid="{E6703C1C-0AB2-4265-9D63-757F8CC587CE}"/>
    <cellStyle name="Note 11" xfId="40802" xr:uid="{BE4ABF00-3388-418E-9682-A97A3EF6E719}"/>
    <cellStyle name="Note 11 2" xfId="40803" xr:uid="{976DBCA3-C6D1-49E2-8803-6FF056950FA4}"/>
    <cellStyle name="Note 11 2 2" xfId="40804" xr:uid="{AD65D361-95D6-46E4-AA24-D5C226EB5B83}"/>
    <cellStyle name="Note 11 2 3" xfId="40805" xr:uid="{BF0C2F4E-9AB5-4737-AF13-4E1ADA8D5636}"/>
    <cellStyle name="Note 11 3" xfId="40806" xr:uid="{E1117552-A754-4193-86E5-6F1F3B78244F}"/>
    <cellStyle name="Note 11 3 2" xfId="40807" xr:uid="{AA0DD4B2-1656-486D-9C93-9AEA00E5ADE6}"/>
    <cellStyle name="Note 11 3 3" xfId="40808" xr:uid="{1019A24C-A8E6-43FD-9CEF-6268DA0EEFB7}"/>
    <cellStyle name="Note 11 4" xfId="40809" xr:uid="{886E5750-845C-4D8B-8F8B-D2B291CAF0F3}"/>
    <cellStyle name="Note 11 5" xfId="40810" xr:uid="{17832594-2C1C-4C52-82BC-2B29D8016294}"/>
    <cellStyle name="Note 12" xfId="40811" xr:uid="{5EF9591B-2457-436E-AECB-EA733DA46EC1}"/>
    <cellStyle name="Note 12 2" xfId="40812" xr:uid="{D678383B-98A3-47AD-86AE-5CC5495A827E}"/>
    <cellStyle name="Note 12 2 2" xfId="40813" xr:uid="{1CC7D202-83A0-413F-B12A-4F6AED409F32}"/>
    <cellStyle name="Note 12 2 3" xfId="40814" xr:uid="{EED16BA4-918A-4F3C-9DDC-F1A92B21EA0E}"/>
    <cellStyle name="Note 12 3" xfId="40815" xr:uid="{E2280ABE-154A-403F-8D14-A675F5B9D6A1}"/>
    <cellStyle name="Note 12 3 2" xfId="40816" xr:uid="{048B5489-6AA7-47C4-8E98-F6417D8D3BE2}"/>
    <cellStyle name="Note 12 3 3" xfId="40817" xr:uid="{664D8AA6-3950-48DD-9A9A-698FE32EBFAB}"/>
    <cellStyle name="Note 12 4" xfId="40818" xr:uid="{712EB3E9-A22F-4804-B71C-BA696DA76EC3}"/>
    <cellStyle name="Note 12 5" xfId="40819" xr:uid="{472C64CF-4CB6-4A51-A3ED-C9797189410A}"/>
    <cellStyle name="Note 13" xfId="40820" xr:uid="{CBB87C3B-DBA3-4B60-A0E8-E436B6002466}"/>
    <cellStyle name="Note 13 2" xfId="40821" xr:uid="{4253FC21-CD79-45AB-967C-8784AFE230ED}"/>
    <cellStyle name="Note 13 2 2" xfId="40822" xr:uid="{F5E4435B-D7AA-4981-87D9-1DE31E150564}"/>
    <cellStyle name="Note 13 2 3" xfId="40823" xr:uid="{1679C212-162B-45CB-94A9-0E2FF2AE4B1C}"/>
    <cellStyle name="Note 13 3" xfId="40824" xr:uid="{40EAF38B-76B5-4DD6-B174-7D3D0F57F7DF}"/>
    <cellStyle name="Note 13 3 2" xfId="40825" xr:uid="{A7F6A6FC-7B92-4D61-8119-C1947D16B106}"/>
    <cellStyle name="Note 13 3 3" xfId="40826" xr:uid="{A1B3FEFE-ED75-4BBE-9BBF-BF48DE779BFA}"/>
    <cellStyle name="Note 13 4" xfId="40827" xr:uid="{E0F3813F-7F83-4CE6-9706-930889B417E0}"/>
    <cellStyle name="Note 13 5" xfId="40828" xr:uid="{50A7FD43-97EC-43F8-A69E-51EF8D9E3C16}"/>
    <cellStyle name="Note 14" xfId="40829" xr:uid="{B4F87095-A144-46C4-8365-E4917584D9CB}"/>
    <cellStyle name="Note 14 2" xfId="40830" xr:uid="{3BC7A67E-2FCE-4093-A04F-0B5C8FC58B0D}"/>
    <cellStyle name="Note 14 2 2" xfId="40831" xr:uid="{6CF9CDEB-0682-4249-B8D7-032F7ACA1B9C}"/>
    <cellStyle name="Note 14 2 3" xfId="40832" xr:uid="{3CEB8D5A-02CF-496C-92FB-3C1FD00170E3}"/>
    <cellStyle name="Note 14 3" xfId="40833" xr:uid="{1D695B6D-E1DB-4807-952B-2BAE4F12CB6D}"/>
    <cellStyle name="Note 14 3 2" xfId="40834" xr:uid="{14019FEF-08D3-405E-858C-D745E3DA619C}"/>
    <cellStyle name="Note 14 3 3" xfId="40835" xr:uid="{2F37403A-4FB3-4A4E-9122-8F376B40C32F}"/>
    <cellStyle name="Note 14 4" xfId="40836" xr:uid="{591B3412-49E9-4C90-8F3E-9A131FDA4A8C}"/>
    <cellStyle name="Note 14 5" xfId="40837" xr:uid="{A0D30D9E-005A-4A4D-B905-3281529E00F8}"/>
    <cellStyle name="Note 15" xfId="40838" xr:uid="{D133AB41-5070-46B6-ADA7-528D51FFE45C}"/>
    <cellStyle name="Note 15 2" xfId="40839" xr:uid="{BAD93C70-CEFA-4D87-A8FC-649C9E8905C5}"/>
    <cellStyle name="Note 15 2 2" xfId="40840" xr:uid="{2F1BCB15-4F7A-4488-8FD3-66F4FDFDC7E4}"/>
    <cellStyle name="Note 15 2 3" xfId="40841" xr:uid="{22FF63D1-1F23-4A75-924F-2E18743996B7}"/>
    <cellStyle name="Note 15 3" xfId="40842" xr:uid="{E2D361F0-DCF7-412A-B18D-5CEC6B11D230}"/>
    <cellStyle name="Note 15 3 2" xfId="40843" xr:uid="{1BEEE088-9794-4C4A-B901-A30898F300CB}"/>
    <cellStyle name="Note 15 3 3" xfId="40844" xr:uid="{1C7D8F08-DE0F-49E2-97D3-A02B478E19FD}"/>
    <cellStyle name="Note 15 4" xfId="40845" xr:uid="{C34D34A7-8865-4CAF-8D77-C0716FE8C31F}"/>
    <cellStyle name="Note 15 5" xfId="40846" xr:uid="{01F0634E-A220-44F3-A9EC-62B7F0B78147}"/>
    <cellStyle name="Note 16" xfId="40847" xr:uid="{CDF2957D-B8CC-4F9B-862B-9C86D0E49334}"/>
    <cellStyle name="Note 16 2" xfId="40848" xr:uid="{C299A895-C8A3-4441-AF71-5C32E272BC51}"/>
    <cellStyle name="Note 16 2 2" xfId="40849" xr:uid="{AF923708-D3D0-481E-93D8-691629272784}"/>
    <cellStyle name="Note 16 2 3" xfId="40850" xr:uid="{003EC615-FA1A-408C-B21A-1C2154577184}"/>
    <cellStyle name="Note 16 3" xfId="40851" xr:uid="{58D0FB0E-81CC-4E55-9817-D9D1BFF4111E}"/>
    <cellStyle name="Note 16 3 2" xfId="40852" xr:uid="{5AA2B477-03D4-497E-8382-1B0D0030AD46}"/>
    <cellStyle name="Note 16 3 3" xfId="40853" xr:uid="{5A8DD68F-1F00-479F-9BC1-58A6943FDAF4}"/>
    <cellStyle name="Note 16 4" xfId="40854" xr:uid="{C46033A1-712C-4078-B31D-F53686EB888A}"/>
    <cellStyle name="Note 16 5" xfId="40855" xr:uid="{50A0E4FD-2EF1-489A-A06F-97A4FE14B51C}"/>
    <cellStyle name="Note 17" xfId="40856" xr:uid="{100EC8E2-09EA-40C8-BFFE-71DECE3C7839}"/>
    <cellStyle name="Note 17 2" xfId="40857" xr:uid="{F6D1898B-6927-4F89-939F-2BAB0B9AC016}"/>
    <cellStyle name="Note 17 2 2" xfId="40858" xr:uid="{8537706C-CD7B-4A7F-94DA-85CD4C9BA356}"/>
    <cellStyle name="Note 17 2 3" xfId="40859" xr:uid="{39305D83-A56E-4423-95BA-07B5C3834E4A}"/>
    <cellStyle name="Note 17 3" xfId="40860" xr:uid="{9FD6E669-F0C6-4783-83D4-2855BD358494}"/>
    <cellStyle name="Note 17 3 2" xfId="40861" xr:uid="{00D978E3-8EAB-4F3C-A692-B1AA564AFA53}"/>
    <cellStyle name="Note 17 3 3" xfId="40862" xr:uid="{C7860DE3-5540-48E1-A94D-38C5A509AC50}"/>
    <cellStyle name="Note 17 4" xfId="40863" xr:uid="{68A9B230-2803-4D3A-869D-3AB79ECFE50E}"/>
    <cellStyle name="Note 17 5" xfId="40864" xr:uid="{32E6DBAD-44C2-40DE-B16F-998268390877}"/>
    <cellStyle name="Note 18" xfId="40865" xr:uid="{A6C63306-C2E7-4444-9EFC-414A7E3B0635}"/>
    <cellStyle name="Note 18 2" xfId="40866" xr:uid="{659A66A3-30E2-49BB-B4F3-6D0967EC844A}"/>
    <cellStyle name="Note 18 2 2" xfId="40867" xr:uid="{9A7289CF-8240-43D3-8E0F-2210A17EDEB5}"/>
    <cellStyle name="Note 18 2 3" xfId="40868" xr:uid="{2B3A6AFE-052D-4B38-9EE5-27E04EECEC58}"/>
    <cellStyle name="Note 18 3" xfId="40869" xr:uid="{41798EEF-3770-4EAF-A7C2-BAD6FD337285}"/>
    <cellStyle name="Note 18 3 2" xfId="40870" xr:uid="{F6CF0F43-50B2-41BB-A148-C6F3EF3BEBC0}"/>
    <cellStyle name="Note 18 3 3" xfId="40871" xr:uid="{9EB2DA75-68AB-47DD-991A-5AA2A27989ED}"/>
    <cellStyle name="Note 18 4" xfId="40872" xr:uid="{CCCC0480-6322-469D-86BE-FB61807613B8}"/>
    <cellStyle name="Note 18 5" xfId="40873" xr:uid="{B08B7D5A-5262-4F64-8270-61B87C6FB252}"/>
    <cellStyle name="Note 19" xfId="40874" xr:uid="{C2513415-F12C-492C-8B94-132C5A1D984C}"/>
    <cellStyle name="Note 19 2" xfId="40875" xr:uid="{3EDDCECC-26B6-4525-BC9C-8B7CF1A39ACA}"/>
    <cellStyle name="Note 19 2 2" xfId="40876" xr:uid="{233BE685-745B-4A43-8433-BC2031262508}"/>
    <cellStyle name="Note 19 2 3" xfId="40877" xr:uid="{03AE1836-BDB5-4383-83C6-342100D3D317}"/>
    <cellStyle name="Note 19 3" xfId="40878" xr:uid="{70D3BA80-3F8E-484E-AC08-3957722D2DB7}"/>
    <cellStyle name="Note 19 3 2" xfId="40879" xr:uid="{0E70B129-CADA-4846-BABF-EEA7950F0C79}"/>
    <cellStyle name="Note 19 3 3" xfId="40880" xr:uid="{2B2FA52D-66A0-427A-8E4A-485609F1B3E5}"/>
    <cellStyle name="Note 19 4" xfId="40881" xr:uid="{5BAF8ED4-2C8E-4B59-B7C8-7D295C105F85}"/>
    <cellStyle name="Note 19 5" xfId="40882" xr:uid="{18F86B7D-AB7A-4E6B-A876-A2F87FB9E360}"/>
    <cellStyle name="Note 2" xfId="432" xr:uid="{8B56CED4-A49B-441D-8E95-C7791CE88D32}"/>
    <cellStyle name="Note 2 10" xfId="40883" xr:uid="{DDF0F723-D4B5-4880-985C-95F793DE05D9}"/>
    <cellStyle name="Note 2 2" xfId="40884" xr:uid="{1E994B7E-F15F-43AA-B930-18883D92D806}"/>
    <cellStyle name="Note 2 2 2" xfId="40885" xr:uid="{A7A2E54D-EBDD-4270-9B1C-B1EAE33C6FEC}"/>
    <cellStyle name="Note 2 2 2 2" xfId="40886" xr:uid="{1A946F4C-2738-442B-8F49-2BFF26AE1364}"/>
    <cellStyle name="Note 2 2 2 3" xfId="40887" xr:uid="{722F3C74-C346-4A53-929D-0E6475421F9F}"/>
    <cellStyle name="Note 2 2 3" xfId="40888" xr:uid="{2FB40F77-ED60-425D-864C-C33C7F515227}"/>
    <cellStyle name="Note 2 2 3 2" xfId="40889" xr:uid="{321A75AC-C0A8-4DCB-A653-D1EEFBA6EEBD}"/>
    <cellStyle name="Note 2 2 3 3" xfId="40890" xr:uid="{3F443E90-B7ED-4EDB-A64F-E3CBD13AA23D}"/>
    <cellStyle name="Note 2 2 4" xfId="40891" xr:uid="{BA2A4A0A-9F07-4FDC-AA16-B137D26A038F}"/>
    <cellStyle name="Note 2 2 5" xfId="40892" xr:uid="{78C12C1C-232B-40F9-8BF9-D13582AA5803}"/>
    <cellStyle name="Note 2 2 6" xfId="40893" xr:uid="{73711D98-497F-4570-B439-1A6BC1A373CA}"/>
    <cellStyle name="Note 2 3" xfId="40894" xr:uid="{AD7FE295-913C-4589-9E4C-6A4AF6CC2211}"/>
    <cellStyle name="Note 2 3 2" xfId="40895" xr:uid="{0530229A-682C-469A-8A89-5EF54B72CA8F}"/>
    <cellStyle name="Note 2 3 2 2" xfId="40896" xr:uid="{4A652912-6FF3-44E8-95FC-47FB36606708}"/>
    <cellStyle name="Note 2 3 2 3" xfId="40897" xr:uid="{C20FFC90-71D0-4855-8AEB-9345829E6B57}"/>
    <cellStyle name="Note 2 3 3" xfId="40898" xr:uid="{19727EC8-2FAC-4D9A-A7F0-683D4D81F27F}"/>
    <cellStyle name="Note 2 3 3 2" xfId="40899" xr:uid="{B5F4F750-EF79-4F1F-9DEF-1C87A0B9ED5F}"/>
    <cellStyle name="Note 2 3 3 3" xfId="40900" xr:uid="{BB30B67A-AC70-45CB-BAD7-FF1DF2261200}"/>
    <cellStyle name="Note 2 3 4" xfId="40901" xr:uid="{D9D79098-9EDB-4E92-B6EB-C76EF6FBBCBA}"/>
    <cellStyle name="Note 2 3 5" xfId="40902" xr:uid="{237FCD3D-BB09-4435-BE96-19B5A6739517}"/>
    <cellStyle name="Note 2 3 6" xfId="40903" xr:uid="{0E258C26-77A8-4A56-9F32-6717840205CA}"/>
    <cellStyle name="Note 2 4" xfId="40904" xr:uid="{767AC91A-5556-4D7B-88EE-5C8E441087D6}"/>
    <cellStyle name="Note 2 4 2" xfId="40905" xr:uid="{5938662F-226E-4968-8493-41CF815E691D}"/>
    <cellStyle name="Note 2 4 3" xfId="40906" xr:uid="{2B71648C-6B62-458A-AA70-EB932664ACE3}"/>
    <cellStyle name="Note 2 5" xfId="40907" xr:uid="{3F6B5AE8-AD86-4395-B9B9-6143B74B29F9}"/>
    <cellStyle name="Note 2 5 2" xfId="40908" xr:uid="{1C3667C7-A53A-4D9D-A5AB-3CBC27FF837B}"/>
    <cellStyle name="Note 2 5 3" xfId="40909" xr:uid="{AA5DB83C-FA7C-45B7-ADFE-663E81C25D8C}"/>
    <cellStyle name="Note 2 6" xfId="40910" xr:uid="{76DD9D56-7E08-4CDD-84D5-F719BB376283}"/>
    <cellStyle name="Note 2 7" xfId="40911" xr:uid="{4C97D10D-2D9D-4BDB-B489-6E60661717EE}"/>
    <cellStyle name="Note 2 8" xfId="40912" xr:uid="{838C8D57-915C-47AB-B1B2-1791F5073C54}"/>
    <cellStyle name="Note 2 9" xfId="43176" xr:uid="{487ADDEC-9599-492D-845A-A8778F571765}"/>
    <cellStyle name="Note 20" xfId="40913" xr:uid="{80B8DC84-37D5-4606-922E-CDB2C119EB3D}"/>
    <cellStyle name="Note 21" xfId="40914" xr:uid="{CFEF237B-A5CD-4E06-A9D3-88563FC62427}"/>
    <cellStyle name="Note 22" xfId="40915" xr:uid="{B4F5248D-ECB6-46B8-8C10-621510CAE189}"/>
    <cellStyle name="Note 23" xfId="40916" xr:uid="{99F345CA-4415-4C30-8F00-9ED5CB66C311}"/>
    <cellStyle name="Note 3" xfId="40917" xr:uid="{E9A571C3-ABD7-40AF-B2B2-35DA4603C719}"/>
    <cellStyle name="Note 3 2" xfId="40918" xr:uid="{129B2CFA-CFEC-4C09-BE96-D150E13C636D}"/>
    <cellStyle name="Note 3 2 2" xfId="40919" xr:uid="{10CF7C1C-5CD6-49E8-B870-42E54BC6551A}"/>
    <cellStyle name="Note 3 2 3" xfId="40920" xr:uid="{E33A4145-484B-4010-B765-071EA2027943}"/>
    <cellStyle name="Note 3 2 4" xfId="40921" xr:uid="{F255B65B-D4B1-4310-AC16-EE4BB49E0B20}"/>
    <cellStyle name="Note 3 3" xfId="40922" xr:uid="{A7FFE241-88CC-4DC8-B512-E8C7BCB12FA5}"/>
    <cellStyle name="Note 3 3 2" xfId="40923" xr:uid="{5A139E2E-047B-41D7-A12F-50D5A2BA2CDB}"/>
    <cellStyle name="Note 3 3 3" xfId="40924" xr:uid="{8E886221-1456-4558-A3DF-674ABDD94243}"/>
    <cellStyle name="Note 3 3 4" xfId="40925" xr:uid="{E59087B0-7430-45B8-967C-5CDEAFCCAA54}"/>
    <cellStyle name="Note 3 4" xfId="40926" xr:uid="{E3602319-76E2-4569-8047-269646B467E1}"/>
    <cellStyle name="Note 3 5" xfId="40927" xr:uid="{C7D55162-C46B-438D-8C00-CC34EF3A3353}"/>
    <cellStyle name="Note 3 6" xfId="40928" xr:uid="{6A19F5FC-9104-42EA-803C-3CDCB3E3C49C}"/>
    <cellStyle name="Note 4" xfId="40929" xr:uid="{39D2D571-6921-4379-B52C-85C49D5A908D}"/>
    <cellStyle name="Note 4 2" xfId="40930" xr:uid="{4E8DDDAC-62A2-4D7F-A1EC-F80AA49902A0}"/>
    <cellStyle name="Note 4 2 2" xfId="40931" xr:uid="{92FE00F1-12DD-4841-85B3-7C7D21685B11}"/>
    <cellStyle name="Note 4 2 3" xfId="40932" xr:uid="{72CE2E69-534C-4FDF-957C-A161E30FF88E}"/>
    <cellStyle name="Note 4 3" xfId="40933" xr:uid="{44794FE3-296A-471C-8D81-F165E502FFBC}"/>
    <cellStyle name="Note 4 3 2" xfId="40934" xr:uid="{EFD3C5B4-9FFB-4018-A1F1-535DF24BB718}"/>
    <cellStyle name="Note 4 3 3" xfId="40935" xr:uid="{07C9BF43-DA3A-4955-ADC8-66445D0B3E5A}"/>
    <cellStyle name="Note 4 4" xfId="40936" xr:uid="{EEF65D81-0D0E-48A6-BC24-6E0458B8028A}"/>
    <cellStyle name="Note 4 5" xfId="40937" xr:uid="{312E14CA-13E2-4E07-8410-72B77B89CFE5}"/>
    <cellStyle name="Note 5" xfId="40938" xr:uid="{28FC9350-2450-4844-B1E5-3F48FCE8BF84}"/>
    <cellStyle name="Note 5 2" xfId="40939" xr:uid="{DF0CF00D-5F05-4F7A-8FEC-72481794D9FD}"/>
    <cellStyle name="Note 5 2 2" xfId="40940" xr:uid="{11DA6ECA-2F76-4383-8178-83510EA91418}"/>
    <cellStyle name="Note 5 2 3" xfId="40941" xr:uid="{3831B6BE-5EC9-4194-8A07-B436A9F39BE6}"/>
    <cellStyle name="Note 5 3" xfId="40942" xr:uid="{C7079E98-8722-477C-9B7B-272F56C98718}"/>
    <cellStyle name="Note 5 3 2" xfId="40943" xr:uid="{743D7062-1939-4EAA-9998-E6C695397572}"/>
    <cellStyle name="Note 5 3 3" xfId="40944" xr:uid="{FE9A3DA6-82E8-4A2F-BA13-4E705388D4EC}"/>
    <cellStyle name="Note 5 4" xfId="40945" xr:uid="{FD02D37F-0BE2-4C9A-9BCA-323DC6D23C63}"/>
    <cellStyle name="Note 5 5" xfId="40946" xr:uid="{41BBCD26-F0BF-4282-9BCC-C2F68436B885}"/>
    <cellStyle name="Note 6" xfId="40947" xr:uid="{3889A993-0603-40EF-A828-B9F1D2F1447D}"/>
    <cellStyle name="Note 6 2" xfId="40948" xr:uid="{8E218672-152D-45A5-A369-5051665AE106}"/>
    <cellStyle name="Note 6 2 2" xfId="40949" xr:uid="{69F7C493-6BB2-48F1-9F1C-1EB9A28031C9}"/>
    <cellStyle name="Note 6 2 3" xfId="40950" xr:uid="{A6C599F2-5974-4626-B571-A7EE0F38DE37}"/>
    <cellStyle name="Note 6 3" xfId="40951" xr:uid="{79DEF7DC-BB5E-41E3-8983-E55FBDA1F036}"/>
    <cellStyle name="Note 6 3 2" xfId="40952" xr:uid="{EC71D21C-6BC8-4CB3-B1A0-F71F91671626}"/>
    <cellStyle name="Note 6 3 3" xfId="40953" xr:uid="{15D3252F-E261-428C-B8FA-A199635BADED}"/>
    <cellStyle name="Note 6 4" xfId="40954" xr:uid="{A170EFFE-A90A-48A9-A460-DF7E9E2CD469}"/>
    <cellStyle name="Note 6 5" xfId="40955" xr:uid="{AB6119D1-A7EC-42DC-BFB8-666AB26C42A9}"/>
    <cellStyle name="Note 7" xfId="40956" xr:uid="{620ED357-7BBA-4ABB-8A03-88208FF19D47}"/>
    <cellStyle name="Note 7 2" xfId="40957" xr:uid="{0B068A28-44FA-4603-A548-3262B549E44F}"/>
    <cellStyle name="Note 7 2 2" xfId="40958" xr:uid="{285EDAFB-EB64-4214-97D1-574A240EF0FD}"/>
    <cellStyle name="Note 7 2 3" xfId="40959" xr:uid="{F1410AF8-613B-4A27-BD9A-8EF799F29905}"/>
    <cellStyle name="Note 7 3" xfId="40960" xr:uid="{6AD433F2-F693-4724-9CA8-5E2AD41DB3CB}"/>
    <cellStyle name="Note 7 3 2" xfId="40961" xr:uid="{E652FB4C-C696-4021-8B32-1BF1AA46F887}"/>
    <cellStyle name="Note 7 3 3" xfId="40962" xr:uid="{C2AF69B0-D897-4D1B-8F84-4E6D26343962}"/>
    <cellStyle name="Note 7 4" xfId="40963" xr:uid="{5BC5E4FD-A6C0-4E60-A254-5F691B075890}"/>
    <cellStyle name="Note 7 5" xfId="40964" xr:uid="{4DB33243-1444-4056-94C8-F66E862479AF}"/>
    <cellStyle name="Note 8" xfId="40965" xr:uid="{669B103A-4F7A-43A7-BB8C-59272CF14504}"/>
    <cellStyle name="Note 8 2" xfId="40966" xr:uid="{3EF0493F-E922-4981-8C7C-95F5266A7878}"/>
    <cellStyle name="Note 8 2 2" xfId="40967" xr:uid="{C564B625-0A9D-45AA-B5EA-4EC4F39A9D1B}"/>
    <cellStyle name="Note 8 2 3" xfId="40968" xr:uid="{1E05C7F4-1F89-4862-803B-8807A4516AF4}"/>
    <cellStyle name="Note 8 3" xfId="40969" xr:uid="{6EBA8066-2EDA-4421-9E76-B45B13AC9725}"/>
    <cellStyle name="Note 8 3 2" xfId="40970" xr:uid="{281C80C8-BC1C-4E5C-9095-9E8BCF91DE8A}"/>
    <cellStyle name="Note 8 3 3" xfId="40971" xr:uid="{7A5EBC2F-32EE-4AD8-B585-4BFD292CB028}"/>
    <cellStyle name="Note 8 4" xfId="40972" xr:uid="{361E3566-4434-4C59-9378-51F71B02A971}"/>
    <cellStyle name="Note 8 5" xfId="40973" xr:uid="{65C0982A-33B2-45FA-951C-B057F318DDBA}"/>
    <cellStyle name="Note 9" xfId="40974" xr:uid="{900AF155-9A40-4D8D-BCA8-BBC54F9746A8}"/>
    <cellStyle name="Note 9 2" xfId="40975" xr:uid="{B5161CEF-CF67-4112-BD42-025EE3FA6EAC}"/>
    <cellStyle name="Note 9 2 2" xfId="40976" xr:uid="{6D702875-7A39-4833-B650-BE283F9F6DC2}"/>
    <cellStyle name="Note 9 2 3" xfId="40977" xr:uid="{9E10C8D3-2851-47F3-930D-6B5B2EC53254}"/>
    <cellStyle name="Note 9 3" xfId="40978" xr:uid="{4CE20DD6-1FFE-419C-8E07-F7D39D6E234F}"/>
    <cellStyle name="Note 9 3 2" xfId="40979" xr:uid="{DE61E9A1-AF7A-415A-B8AC-740E6B85D438}"/>
    <cellStyle name="Note 9 3 3" xfId="40980" xr:uid="{FDB785BA-EF32-47C4-A4BD-510268BF779A}"/>
    <cellStyle name="Note 9 4" xfId="40981" xr:uid="{EDB949DF-1540-49E2-837A-962BEA315815}"/>
    <cellStyle name="Note 9 5" xfId="40982" xr:uid="{DBAA9EB8-16A0-45F3-B235-147BD3EAD668}"/>
    <cellStyle name="Notiz" xfId="40983" xr:uid="{702CA8D6-3D29-4DF5-AC07-3F2D5303757E}"/>
    <cellStyle name="Output" xfId="11" builtinId="21" customBuiltin="1"/>
    <cellStyle name="Output 10" xfId="40984" xr:uid="{852B57DF-59D6-478A-8E19-E43EB06F027C}"/>
    <cellStyle name="Output 11" xfId="40985" xr:uid="{6AFCF218-F399-4258-B724-467E715B811F}"/>
    <cellStyle name="Output 12" xfId="40986" xr:uid="{E82B53C8-FCF7-4F0A-9377-2C484CE78B70}"/>
    <cellStyle name="Output 13" xfId="40987" xr:uid="{2C4C61D9-2D25-44AA-A89A-E0814BE24436}"/>
    <cellStyle name="Output 14" xfId="40988" xr:uid="{E941A4AD-E728-4783-9AF4-8158CA7A7AF5}"/>
    <cellStyle name="Output 15" xfId="40989" xr:uid="{1190BCDE-3DA0-4E73-A125-0C1EE1C54D17}"/>
    <cellStyle name="Output 16" xfId="40990" xr:uid="{BFCA2DDE-9745-4269-A851-36DA2866F263}"/>
    <cellStyle name="Output 17" xfId="40991" xr:uid="{77C55320-B712-4FA4-A7F2-D99E3F0E72D7}"/>
    <cellStyle name="Output 18" xfId="40992" xr:uid="{25AD00FA-363C-4E6C-A239-40DFF387B079}"/>
    <cellStyle name="Output 19" xfId="40993" xr:uid="{646DF76E-40DC-4D17-B2F9-9949D2F618B2}"/>
    <cellStyle name="Output 2" xfId="433" xr:uid="{777FE35C-01E7-4D72-B698-C6DE0C98CE00}"/>
    <cellStyle name="Output 2 2" xfId="40994" xr:uid="{2457DC85-B3C3-4ADB-8EAC-468D8710B251}"/>
    <cellStyle name="Output 2 2 2" xfId="40995" xr:uid="{49D08020-1A5A-43AA-9724-B5F717B3FC84}"/>
    <cellStyle name="Output 2 3" xfId="40996" xr:uid="{237585D4-DF64-4132-BD46-AA2A63182D3B}"/>
    <cellStyle name="Output 20" xfId="40997" xr:uid="{9BC797B1-681F-45BA-94B3-AD43FD908A47}"/>
    <cellStyle name="Output 21" xfId="40998" xr:uid="{95A20DC2-F891-437D-8F74-32471765296A}"/>
    <cellStyle name="Output 22" xfId="40999" xr:uid="{4DC19880-B69E-4544-AAE0-0013C25B7F11}"/>
    <cellStyle name="Output 23" xfId="41000" xr:uid="{6F3D2B70-2B9A-48CC-9DA7-8C26A764DC9F}"/>
    <cellStyle name="Output 3" xfId="41001" xr:uid="{0B7A2C7A-1518-4EC2-A8F6-DF00382B9C9C}"/>
    <cellStyle name="Output 3 2" xfId="41002" xr:uid="{BB93A152-031E-45B9-8A3D-68A3FDC23EBB}"/>
    <cellStyle name="Output 3 3" xfId="41003" xr:uid="{8CBEE370-0917-478E-B7C5-E3A01D318047}"/>
    <cellStyle name="Output 4" xfId="41004" xr:uid="{63946347-E46A-4A17-8C29-09BB8CA553A2}"/>
    <cellStyle name="Output 5" xfId="41005" xr:uid="{A9C832B6-21D9-4072-A496-90DC2FB3D769}"/>
    <cellStyle name="Output 6" xfId="41006" xr:uid="{0FFB77D0-6372-415A-897C-874ABD73E2DA}"/>
    <cellStyle name="Output 7" xfId="41007" xr:uid="{BE9EAF96-A036-4A07-8FB3-01182B197B36}"/>
    <cellStyle name="Output 8" xfId="41008" xr:uid="{D2C62A4B-830F-4C8F-A65F-C1F521A9379A}"/>
    <cellStyle name="Output 9" xfId="41009" xr:uid="{FCD58B61-2811-4996-9A62-AE3DEFDA014A}"/>
    <cellStyle name="OUTPUT AMOUNTS" xfId="41010" xr:uid="{61ECD61A-41F5-470A-B7E3-1774909D4725}"/>
    <cellStyle name="Output Amounts 2" xfId="41011" xr:uid="{036F59E6-FD9B-40EB-9FF9-48F519F3BADC}"/>
    <cellStyle name="OUTPUT AMOUNTS 2 2" xfId="41012" xr:uid="{7C832A75-F18D-4E57-B8CB-6DBFA3EBA87B}"/>
    <cellStyle name="Output Amounts 3" xfId="41013" xr:uid="{076C2DDD-52F2-428B-864F-6AAF888BA144}"/>
    <cellStyle name="OUTPUT COLUMN HEADINGS" xfId="41014" xr:uid="{5A99F0CC-94B6-49DA-B470-03F196DCA7E6}"/>
    <cellStyle name="Output Column Headings 2" xfId="41015" xr:uid="{4E66C02F-3EA3-479A-A255-1ABF53E1E9BA}"/>
    <cellStyle name="OUTPUT COLUMN HEADINGS 2 2" xfId="41016" xr:uid="{07DE4F28-D8F2-4799-996A-8C4A47F74D45}"/>
    <cellStyle name="Output Column Headings 3" xfId="41017" xr:uid="{55CBCD31-C6F9-4E57-A95C-5ECA29EDC2A3}"/>
    <cellStyle name="OUTPUT LINE ITEMS" xfId="41018" xr:uid="{BBF5F70A-DDB6-4BC2-8A77-F33573930E44}"/>
    <cellStyle name="Output Line Items 2" xfId="41019" xr:uid="{55ECE29C-1296-4C64-A6CC-F57EB42808EE}"/>
    <cellStyle name="OUTPUT LINE ITEMS 2 2" xfId="41020" xr:uid="{A8F1CFA4-DE29-4123-93EF-9923D6D876E0}"/>
    <cellStyle name="Output Line Items 3" xfId="41021" xr:uid="{7E17BDE2-51AF-4600-A7C5-FD654273D5BE}"/>
    <cellStyle name="Output Line Items_TEP Revenue_Summary_Report-Monthly 11-08 run 12-15-08" xfId="41022" xr:uid="{2A3CE980-AE44-4B8F-9002-C75D66A721CA}"/>
    <cellStyle name="Output Report Heading" xfId="41023" xr:uid="{2CF829BD-10E0-4A02-86A4-B6DEC8D38E06}"/>
    <cellStyle name="OUTPUT REPORT TITLE" xfId="41024" xr:uid="{98FE8B25-850A-478A-9877-177AC7325F7E}"/>
    <cellStyle name="Page Heading Large" xfId="41025" xr:uid="{2D32B4C2-C9F4-4F88-BE1A-D3C28BEAB10D}"/>
    <cellStyle name="Page Heading Small" xfId="41026" xr:uid="{462A2080-D671-406C-B3FA-EB4D13846F0D}"/>
    <cellStyle name="Pattern" xfId="41027" xr:uid="{F9791C00-5226-4AA2-80A3-EB47EDF6CD63}"/>
    <cellStyle name="Percent" xfId="3" builtinId="5"/>
    <cellStyle name="Percent 10" xfId="364" xr:uid="{68DAB698-2146-4361-8125-34F17D94ED88}"/>
    <cellStyle name="Percent 10 10" xfId="41028" xr:uid="{C95E6C63-8882-4585-87CB-8529ECF8B9F7}"/>
    <cellStyle name="Percent 10 2" xfId="41029" xr:uid="{673F4953-95EC-4376-BA4C-1DD3EE21630D}"/>
    <cellStyle name="Percent 10 2 2" xfId="41030" xr:uid="{59391C57-03A1-44D7-9F58-FAC247D30238}"/>
    <cellStyle name="Percent 10 3" xfId="41031" xr:uid="{A25C5E7E-4501-4F2A-BBA6-586B95589668}"/>
    <cellStyle name="Percent 11" xfId="41032" xr:uid="{6A464F22-0CC5-4AE1-9C62-9283938A876A}"/>
    <cellStyle name="Percent 11 2" xfId="41033" xr:uid="{8996360F-38F3-4500-989C-B140643C49EF}"/>
    <cellStyle name="Percent 11 3" xfId="41034" xr:uid="{DFCD373D-A6F4-4217-9CE1-032814DA1BA3}"/>
    <cellStyle name="Percent 12" xfId="41035" xr:uid="{B4CC2C3B-CF96-4D31-A214-78AF88A06D85}"/>
    <cellStyle name="Percent 12 2" xfId="41036" xr:uid="{06F1E8D7-5F94-4728-9832-4B38DB34F543}"/>
    <cellStyle name="Percent 13" xfId="41037" xr:uid="{99546684-5E52-4CF6-99C2-E3D13EA607F6}"/>
    <cellStyle name="Percent 14" xfId="41038" xr:uid="{BF7D31B1-2F23-493E-8253-A32135948930}"/>
    <cellStyle name="Percent 14 2" xfId="41039" xr:uid="{C79761BC-9B96-4DB1-8A24-41A6C17C43C8}"/>
    <cellStyle name="Percent 14 2 2" xfId="41040" xr:uid="{D2A50890-4DFC-48B9-BC80-EA480797457E}"/>
    <cellStyle name="Percent 14 2 3" xfId="41041" xr:uid="{36877774-F791-409C-8798-6EB22E2A2543}"/>
    <cellStyle name="Percent 14 3" xfId="41042" xr:uid="{B7430817-CE7A-4D1F-8BEE-C35CDD1A2E8A}"/>
    <cellStyle name="Percent 14 4" xfId="41043" xr:uid="{ACF07FFD-7716-41BC-912C-996F2548746A}"/>
    <cellStyle name="Percent 15" xfId="41044" xr:uid="{7DA77415-38E5-40CC-B323-8EC1871CEF80}"/>
    <cellStyle name="Percent 15 2" xfId="41045" xr:uid="{D7745F60-F80D-4F69-97BB-F1F5B984F805}"/>
    <cellStyle name="Percent 15 3" xfId="41046" xr:uid="{BFCCC22F-CF96-44E5-AA51-30E6D7D43596}"/>
    <cellStyle name="Percent 16" xfId="41047" xr:uid="{C8BA91DB-001D-4861-B9EF-60FF4335321E}"/>
    <cellStyle name="Percent 17" xfId="41048" xr:uid="{C2AC4203-FA0F-4E89-93C9-67A8A730449A}"/>
    <cellStyle name="Percent 18" xfId="41049" xr:uid="{FD96FA32-9631-4AD5-AD43-D3186806C6DC}"/>
    <cellStyle name="Percent 18 2" xfId="41050" xr:uid="{259B8C61-AF25-4678-B522-3A14AF413CE8}"/>
    <cellStyle name="Percent 18 3" xfId="41051" xr:uid="{93A4C5E7-79BB-477F-9771-BB1331F32CDE}"/>
    <cellStyle name="Percent 19" xfId="41052" xr:uid="{6CB43AD2-3D94-468F-9B94-2E4B47DD6DF6}"/>
    <cellStyle name="Percent 19 2" xfId="41053" xr:uid="{9154E6EF-3819-49B6-B8E0-5828C0A22AFC}"/>
    <cellStyle name="Percent 19 3" xfId="41054" xr:uid="{88BD0A87-A9B6-427E-9D70-8C76078416FA}"/>
    <cellStyle name="Percent 2" xfId="335" xr:uid="{B13D1C56-0527-4164-85EA-C6893E4957F1}"/>
    <cellStyle name="Percent 2 10" xfId="41056" xr:uid="{819A2D6F-8C55-4387-BE9C-61516C18ED66}"/>
    <cellStyle name="Percent 2 11" xfId="41057" xr:uid="{F05FF98C-217F-4CBA-80C5-D337BEA971C1}"/>
    <cellStyle name="Percent 2 11 2" xfId="41058" xr:uid="{224EA80F-79B8-4FEF-9C50-323F70BB3E63}"/>
    <cellStyle name="Percent 2 12" xfId="41059" xr:uid="{54F93070-A62F-4C68-939A-A2A87D5E05AC}"/>
    <cellStyle name="Percent 2 12 2" xfId="41060" xr:uid="{70AF6663-2D08-44F2-B62B-3267D72EDFEA}"/>
    <cellStyle name="Percent 2 12 3" xfId="41061" xr:uid="{7D0257CB-B5D5-4AB9-A8CA-18C4B1C2896C}"/>
    <cellStyle name="Percent 2 13" xfId="41062" xr:uid="{806ACF9E-EA05-438A-9D34-00AE6203CD5C}"/>
    <cellStyle name="Percent 2 13 2" xfId="41063" xr:uid="{93FBB1FE-1AC0-4851-97D3-94DEAE5054F3}"/>
    <cellStyle name="Percent 2 13 3" xfId="41064" xr:uid="{3A7E73BD-2AEC-47F3-8E66-504A87FC9660}"/>
    <cellStyle name="Percent 2 14" xfId="41065" xr:uid="{C2D3C79F-A9D7-460B-BB1B-998510B8C802}"/>
    <cellStyle name="Percent 2 14 2" xfId="41066" xr:uid="{AD079EB2-A64F-43E6-9BB9-FC437D6629FF}"/>
    <cellStyle name="Percent 2 14 3" xfId="41067" xr:uid="{A508ADB7-097D-4F2B-896E-E61BBEBB4BC4}"/>
    <cellStyle name="Percent 2 15" xfId="41068" xr:uid="{06E6B2CC-212A-40AE-B4B0-099688F1B9E7}"/>
    <cellStyle name="Percent 2 15 2" xfId="41069" xr:uid="{4A2EDBAF-AF72-47D8-9D9B-B20CE5D7CCA4}"/>
    <cellStyle name="Percent 2 15 3" xfId="41070" xr:uid="{B8E27D51-46DB-49FE-93CE-42608F3FC5E3}"/>
    <cellStyle name="Percent 2 16" xfId="41071" xr:uid="{0E71E983-5AC4-4ACC-9B76-899B7ED1DD09}"/>
    <cellStyle name="Percent 2 16 2" xfId="41072" xr:uid="{F0BC5F79-5D08-45C8-8FD0-BEF640B348CB}"/>
    <cellStyle name="Percent 2 16 2 2" xfId="41073" xr:uid="{F16C98FF-E079-4E38-9805-4269F435A949}"/>
    <cellStyle name="Percent 2 16 2 2 2" xfId="41074" xr:uid="{E460CDE4-B8FB-4237-96F8-50BD04D1B0C4}"/>
    <cellStyle name="Percent 2 16 2 3" xfId="41075" xr:uid="{FA152585-F615-4698-A4D1-652BC6B1E56C}"/>
    <cellStyle name="Percent 2 16 2 4" xfId="41076" xr:uid="{9B5306BC-E334-4F40-9870-2BC8EEABD5AC}"/>
    <cellStyle name="Percent 2 16 2 5" xfId="41077" xr:uid="{F835FB0E-C077-490D-A381-5CD1194FDEC1}"/>
    <cellStyle name="Percent 2 16 3" xfId="41078" xr:uid="{5BE8D78B-16BF-4E80-B52F-8014791DB30E}"/>
    <cellStyle name="Percent 2 16 3 2" xfId="41079" xr:uid="{CBCFDE29-AA24-4CFA-BD10-5543924FF918}"/>
    <cellStyle name="Percent 2 16 4" xfId="41080" xr:uid="{F11B8B25-A2F9-4E70-9E53-7E240220B173}"/>
    <cellStyle name="Percent 2 16 5" xfId="41081" xr:uid="{EB2D4B8C-3C5F-4385-82FC-0518D7212F90}"/>
    <cellStyle name="Percent 2 17" xfId="41082" xr:uid="{9D33AA57-6060-4DA1-8D14-18C25C176949}"/>
    <cellStyle name="Percent 2 18" xfId="41083" xr:uid="{3CBF2F50-813B-458D-9E44-60FC5E424721}"/>
    <cellStyle name="Percent 2 19" xfId="41084" xr:uid="{9C743140-F9C6-4B18-B309-DB35EF92F9A7}"/>
    <cellStyle name="Percent 2 2" xfId="336" xr:uid="{F58B7F6F-B0BA-467B-9DE6-A86DB1963ED1}"/>
    <cellStyle name="Percent 2 2 10" xfId="41086" xr:uid="{80A47B4E-4C44-4C25-AEE9-FAE01ECF59C4}"/>
    <cellStyle name="Percent 2 2 10 2" xfId="41087" xr:uid="{DD2DFB9C-025D-494B-B737-6C68D6BE2D8C}"/>
    <cellStyle name="Percent 2 2 10 2 2" xfId="41088" xr:uid="{FD68B7A6-6B64-45D9-821E-4392354B9937}"/>
    <cellStyle name="Percent 2 2 10 2 2 2" xfId="41089" xr:uid="{3E6CE6E7-0BE0-43DE-923E-5DA88326FB93}"/>
    <cellStyle name="Percent 2 2 10 2 2 2 2" xfId="41090" xr:uid="{B76F4046-0B2D-46D6-84F1-51DDEF1692AA}"/>
    <cellStyle name="Percent 2 2 10 2 2 2 2 2" xfId="41091" xr:uid="{EC0BE88F-6DD1-44AA-8546-D8B7E82484BE}"/>
    <cellStyle name="Percent 2 2 10 2 2 2 3" xfId="41092" xr:uid="{75764760-76AB-4A5B-95B8-69ED6CD9F70E}"/>
    <cellStyle name="Percent 2 2 10 2 2 2 4" xfId="41093" xr:uid="{38FDC549-3296-4612-ACA5-414827A16863}"/>
    <cellStyle name="Percent 2 2 10 2 2 2 5" xfId="41094" xr:uid="{BBE3DAE6-FA92-4766-8847-E89836618EF1}"/>
    <cellStyle name="Percent 2 2 10 2 2 3" xfId="41095" xr:uid="{18902B1E-250E-4D79-9591-98504D9C0B25}"/>
    <cellStyle name="Percent 2 2 10 2 2 3 2" xfId="41096" xr:uid="{3C3FFA3A-11E6-4979-BEA3-8BF9084A8CB7}"/>
    <cellStyle name="Percent 2 2 10 2 2 4" xfId="41097" xr:uid="{9F691A38-3BA0-40D7-93C4-604AF0DB9D42}"/>
    <cellStyle name="Percent 2 2 10 2 2 5" xfId="41098" xr:uid="{6A378E04-A0ED-4ADE-99AA-B6B0F9615927}"/>
    <cellStyle name="Percent 2 2 10 2 3" xfId="41099" xr:uid="{3F024B1D-E6BC-4B95-B861-1309AF47AF2B}"/>
    <cellStyle name="Percent 2 2 10 2 4" xfId="41100" xr:uid="{84D0C3E4-4325-4EB3-B411-3603B3C00133}"/>
    <cellStyle name="Percent 2 2 10 2 5" xfId="41101" xr:uid="{A11EFB6D-F625-4FDB-9F18-C0BBF0C8A89A}"/>
    <cellStyle name="Percent 2 2 10 2 6" xfId="41102" xr:uid="{4C018A89-8D22-4AD6-8B95-E821263C1131}"/>
    <cellStyle name="Percent 2 2 10 2 6 2" xfId="41103" xr:uid="{277D02DC-326B-4248-AC17-78EBF28E249C}"/>
    <cellStyle name="Percent 2 2 10 2 7" xfId="41104" xr:uid="{CAE67CB7-DF67-41DE-9502-D319C9CA3EE1}"/>
    <cellStyle name="Percent 2 2 10 2 8" xfId="41105" xr:uid="{CC33A064-A2C2-4071-9892-C47B05EE8571}"/>
    <cellStyle name="Percent 2 2 10 2 9" xfId="41106" xr:uid="{42DD9AEF-7238-4EF1-85B2-06F789F0ED79}"/>
    <cellStyle name="Percent 2 2 10 3" xfId="41107" xr:uid="{82AA811C-714F-49A0-B1AD-A139FF97BE3D}"/>
    <cellStyle name="Percent 2 2 10 3 2" xfId="41108" xr:uid="{3C9D85AA-D337-44CF-968B-64998F4DDCC6}"/>
    <cellStyle name="Percent 2 2 10 3 2 2" xfId="41109" xr:uid="{F2975CCD-5543-40A3-A0C1-E56A86FB8C59}"/>
    <cellStyle name="Percent 2 2 10 3 2 2 2" xfId="41110" xr:uid="{627B1AC4-6B84-4FEC-B305-61522ECFA8AF}"/>
    <cellStyle name="Percent 2 2 10 3 2 3" xfId="41111" xr:uid="{46ABC581-481B-433E-A973-9DDF9AC7F553}"/>
    <cellStyle name="Percent 2 2 10 3 2 4" xfId="41112" xr:uid="{E4DB92EB-6204-4C26-8296-E493776A3A75}"/>
    <cellStyle name="Percent 2 2 10 3 2 5" xfId="41113" xr:uid="{38B3416B-4273-473D-BBE4-869ABA6E2298}"/>
    <cellStyle name="Percent 2 2 10 3 3" xfId="41114" xr:uid="{AC5EF43D-C5AA-4AB7-B0C6-BBAABB0321FE}"/>
    <cellStyle name="Percent 2 2 10 3 3 2" xfId="41115" xr:uid="{923A14DC-7D30-429E-944F-90466EE0A327}"/>
    <cellStyle name="Percent 2 2 10 3 4" xfId="41116" xr:uid="{EF209B63-392E-49AD-883F-E14C873DBB3A}"/>
    <cellStyle name="Percent 2 2 10 3 5" xfId="41117" xr:uid="{4CE72746-3D9A-4BFB-9522-08E6E34AD4C4}"/>
    <cellStyle name="Percent 2 2 10 4" xfId="41118" xr:uid="{0F964ACF-F77D-4140-BF92-DD70ADFAE12B}"/>
    <cellStyle name="Percent 2 2 10 5" xfId="41119" xr:uid="{6F6FEA0A-B277-40F0-8F00-6D5E6B81D36F}"/>
    <cellStyle name="Percent 2 2 10 6" xfId="41120" xr:uid="{E3F3FB67-27F3-4100-81E9-BBB48BAD1388}"/>
    <cellStyle name="Percent 2 2 10 6 2" xfId="41121" xr:uid="{FDCD91CB-4536-4057-AF66-5CABBFDDD023}"/>
    <cellStyle name="Percent 2 2 10 7" xfId="41122" xr:uid="{21431DCF-31AF-4EA2-9E53-DDA5B1DC898B}"/>
    <cellStyle name="Percent 2 2 10 8" xfId="41123" xr:uid="{DAD4A8DD-9E5B-4D20-82BA-99EB84DE230E}"/>
    <cellStyle name="Percent 2 2 10 9" xfId="41124" xr:uid="{CC8197F3-70DC-45BA-8054-A4E8206D21FC}"/>
    <cellStyle name="Percent 2 2 11" xfId="41125" xr:uid="{D3DB323E-17F4-4FC5-AD50-B310AA5AD758}"/>
    <cellStyle name="Percent 2 2 12" xfId="41126" xr:uid="{9E0C36BF-065A-4496-B1E1-6AE979BF443D}"/>
    <cellStyle name="Percent 2 2 13" xfId="41127" xr:uid="{7BAD83EA-326C-4869-8BD1-7EB97F032B1A}"/>
    <cellStyle name="Percent 2 2 14" xfId="41128" xr:uid="{1FB70A6B-5D4E-4BC5-AB5F-1DF0F10D4FE8}"/>
    <cellStyle name="Percent 2 2 15" xfId="41129" xr:uid="{42382BD7-6589-4475-B71B-45D2D134E727}"/>
    <cellStyle name="Percent 2 2 15 2" xfId="41130" xr:uid="{0986CA32-E9A8-4A8D-BAC9-132AC653CA0F}"/>
    <cellStyle name="Percent 2 2 15 2 2" xfId="41131" xr:uid="{34701709-2700-4FE1-A591-C7D46C0DC956}"/>
    <cellStyle name="Percent 2 2 15 2 2 2" xfId="41132" xr:uid="{6EAB608C-D31D-4E52-AB81-DA4FC3E6E5CC}"/>
    <cellStyle name="Percent 2 2 15 2 3" xfId="41133" xr:uid="{C2581ED2-A93B-4EAC-A6FC-A2C8EB7A9B18}"/>
    <cellStyle name="Percent 2 2 15 2 4" xfId="41134" xr:uid="{8511EB58-63B5-4DAD-B4D7-D434F7EF4D9D}"/>
    <cellStyle name="Percent 2 2 15 2 5" xfId="41135" xr:uid="{96DE0616-C977-4DE0-93B2-BB6709218510}"/>
    <cellStyle name="Percent 2 2 15 3" xfId="41136" xr:uid="{6F65D64E-C90E-4C42-8A26-AEB32647E868}"/>
    <cellStyle name="Percent 2 2 15 3 2" xfId="41137" xr:uid="{FD8A5078-2E8E-4BE9-B719-B90C8A2C1384}"/>
    <cellStyle name="Percent 2 2 15 4" xfId="41138" xr:uid="{DB8C267C-1142-48CD-BB7C-62AC8DBEDF76}"/>
    <cellStyle name="Percent 2 2 15 5" xfId="41139" xr:uid="{97244B10-6B2C-4056-B0DC-4FAEC0424A28}"/>
    <cellStyle name="Percent 2 2 16" xfId="41140" xr:uid="{996A282D-3554-45B5-B477-9E09FA75F03E}"/>
    <cellStyle name="Percent 2 2 17" xfId="41141" xr:uid="{0C5D138E-59B2-450F-ACBD-022F1B5C4B20}"/>
    <cellStyle name="Percent 2 2 18" xfId="41142" xr:uid="{3FE67939-D338-4031-9751-313A2165AA65}"/>
    <cellStyle name="Percent 2 2 19" xfId="41143" xr:uid="{A8E99C2C-FC22-4E9B-B3C4-63C44BF51E45}"/>
    <cellStyle name="Percent 2 2 19 2" xfId="41144" xr:uid="{82D58CF4-FA5B-4647-8F58-0770C3EA467F}"/>
    <cellStyle name="Percent 2 2 2" xfId="337" xr:uid="{02E487E0-8773-404B-96E8-C4399848F647}"/>
    <cellStyle name="Percent 2 2 2 2" xfId="41146" xr:uid="{09B5F62C-D699-4B9D-BED4-F79A5275B001}"/>
    <cellStyle name="Percent 2 2 2 3" xfId="41147" xr:uid="{5FB173E7-C5F6-432C-80B3-9B0E6BF7AEF6}"/>
    <cellStyle name="Percent 2 2 2 4" xfId="41145" xr:uid="{4223CCB4-7BC6-47BA-A2B5-F62467677CA8}"/>
    <cellStyle name="Percent 2 2 20" xfId="41148" xr:uid="{AEF1B6B6-5348-4AAF-9367-0E599A495A49}"/>
    <cellStyle name="Percent 2 2 21" xfId="41149" xr:uid="{A2B4A2B4-17A0-4BC7-BCA3-4A4B61862DC4}"/>
    <cellStyle name="Percent 2 2 22" xfId="41150" xr:uid="{34C9DD9A-930E-4670-B0AA-C57576D24EC3}"/>
    <cellStyle name="Percent 2 2 23" xfId="41085" xr:uid="{B2CC40FB-8D68-471E-98BA-7BBCDA802061}"/>
    <cellStyle name="Percent 2 2 24" xfId="435" xr:uid="{DA5ADC2D-9399-4BC7-94B0-F5C409BD3F33}"/>
    <cellStyle name="Percent 2 2 3" xfId="41151" xr:uid="{7C380629-6AD1-4D0D-8E65-DE2C8EFDA2E8}"/>
    <cellStyle name="Percent 2 2 3 2" xfId="41152" xr:uid="{39357474-3D7C-4234-8129-0126F8C2D675}"/>
    <cellStyle name="Percent 2 2 3 3" xfId="41153" xr:uid="{D7ADDCEB-B3D4-4988-A77C-58A99BCD13BB}"/>
    <cellStyle name="Percent 2 2 4" xfId="41154" xr:uid="{56E3CE84-6EB3-41A0-BFC6-0C04EA6A62C7}"/>
    <cellStyle name="Percent 2 2 4 2" xfId="41155" xr:uid="{ED7F0ACC-1A83-4E3D-AB69-E7AA79100C9C}"/>
    <cellStyle name="Percent 2 2 4 3" xfId="41156" xr:uid="{613B5E73-01F6-408D-8FEC-21F4106B44C1}"/>
    <cellStyle name="Percent 2 2 5" xfId="41157" xr:uid="{8B900FE7-219A-47DD-BF66-BE836B1F7BBB}"/>
    <cellStyle name="Percent 2 2 5 2" xfId="41158" xr:uid="{13832267-3B70-46CB-ABEA-16B9E202D32E}"/>
    <cellStyle name="Percent 2 2 5 3" xfId="41159" xr:uid="{13574370-3AD9-4480-AD2C-29EB2D0A72FE}"/>
    <cellStyle name="Percent 2 2 6" xfId="41160" xr:uid="{7C22C76F-E452-4BE3-9808-A285880443BF}"/>
    <cellStyle name="Percent 2 2 6 2" xfId="41161" xr:uid="{A0B8DC6E-9F2A-48E3-A113-3F0B27C2E42E}"/>
    <cellStyle name="Percent 2 2 6 3" xfId="41162" xr:uid="{D15C3F50-D72B-467F-AD09-3BD0D563DE33}"/>
    <cellStyle name="Percent 2 2 7" xfId="41163" xr:uid="{BFE2777A-D86D-499D-8D39-6BF5659D6E1F}"/>
    <cellStyle name="Percent 2 2 7 10" xfId="41164" xr:uid="{6516FDBB-E38C-44A8-AC1A-AD5079FA0B13}"/>
    <cellStyle name="Percent 2 2 7 11" xfId="41165" xr:uid="{60D61B26-15BA-49AA-8165-8D48F3EF8255}"/>
    <cellStyle name="Percent 2 2 7 12" xfId="41166" xr:uid="{F77271F8-82B8-421F-A2D7-47C3798C010E}"/>
    <cellStyle name="Percent 2 2 7 13" xfId="41167" xr:uid="{DE967F88-9B76-47C7-9BB6-FB4A14F89DC3}"/>
    <cellStyle name="Percent 2 2 7 13 2" xfId="41168" xr:uid="{F8BA44BB-A434-4106-A1E3-0645E7F1F436}"/>
    <cellStyle name="Percent 2 2 7 14" xfId="41169" xr:uid="{F32E6B35-8A92-4F91-AABC-5E0270333E71}"/>
    <cellStyle name="Percent 2 2 7 15" xfId="41170" xr:uid="{239A6A2A-457D-43D6-8E3A-B7674488BA04}"/>
    <cellStyle name="Percent 2 2 7 16" xfId="41171" xr:uid="{A2BA3B06-DDBB-4FEC-9C89-1D7E0FB3D471}"/>
    <cellStyle name="Percent 2 2 7 2" xfId="41172" xr:uid="{0EB66ED4-1524-466B-94EF-94660DCB760C}"/>
    <cellStyle name="Percent 2 2 7 2 10" xfId="41173" xr:uid="{0C761BD0-462A-429F-B976-96DAF6225F5C}"/>
    <cellStyle name="Percent 2 2 7 2 11" xfId="41174" xr:uid="{3A4AFD03-A3DE-48F0-A85D-DD1C350DF4F6}"/>
    <cellStyle name="Percent 2 2 7 2 12" xfId="41175" xr:uid="{9FE0970C-A4A2-48E6-889C-A4AEC2DCACC5}"/>
    <cellStyle name="Percent 2 2 7 2 13" xfId="41176" xr:uid="{1DF09C42-D76E-4E6E-9B39-41B4358ED979}"/>
    <cellStyle name="Percent 2 2 7 2 13 2" xfId="41177" xr:uid="{6E51FC24-31EF-44AA-A6D0-A7153E54A77D}"/>
    <cellStyle name="Percent 2 2 7 2 14" xfId="41178" xr:uid="{0A6D9FE2-2481-4FC8-82B5-EDDBE27BA93F}"/>
    <cellStyle name="Percent 2 2 7 2 15" xfId="41179" xr:uid="{A027CE03-EEF6-4905-8AAA-7E83B4EA8197}"/>
    <cellStyle name="Percent 2 2 7 2 16" xfId="41180" xr:uid="{19E3EAD4-B77B-4F76-8375-816F4A9DF91D}"/>
    <cellStyle name="Percent 2 2 7 2 2" xfId="41181" xr:uid="{51C92190-84BD-454E-A6CF-2C5541B80576}"/>
    <cellStyle name="Percent 2 2 7 2 2 10" xfId="41182" xr:uid="{41235F77-889E-4E6D-84D0-3619E05F41E9}"/>
    <cellStyle name="Percent 2 2 7 2 2 11" xfId="41183" xr:uid="{0EC3160A-13AC-49AD-91FE-0795ED47350B}"/>
    <cellStyle name="Percent 2 2 7 2 2 12" xfId="41184" xr:uid="{2593267D-FCB1-4B2D-87BF-A9A55D717819}"/>
    <cellStyle name="Percent 2 2 7 2 2 12 2" xfId="41185" xr:uid="{02C45373-EB6E-4903-B8FF-795E050E017F}"/>
    <cellStyle name="Percent 2 2 7 2 2 13" xfId="41186" xr:uid="{CED97FA5-34B0-4813-84D3-31FDA15A38F3}"/>
    <cellStyle name="Percent 2 2 7 2 2 14" xfId="41187" xr:uid="{2E0611DB-A9C6-4F85-8593-507D99BF46F0}"/>
    <cellStyle name="Percent 2 2 7 2 2 15" xfId="41188" xr:uid="{C05EBCD9-1EEC-4BCA-8DF1-7540B8436A53}"/>
    <cellStyle name="Percent 2 2 7 2 2 2" xfId="41189" xr:uid="{EA127E17-D05D-4DBA-BBDF-EF3ED93075DA}"/>
    <cellStyle name="Percent 2 2 7 2 2 2 2" xfId="41190" xr:uid="{D2353564-9B29-4519-A42E-D33220953744}"/>
    <cellStyle name="Percent 2 2 7 2 2 2 2 2" xfId="41191" xr:uid="{B18FC568-5172-43AD-9935-F960CADBCD98}"/>
    <cellStyle name="Percent 2 2 7 2 2 2 2 2 2" xfId="41192" xr:uid="{73F1324D-8432-4A41-926A-C8DE4285E577}"/>
    <cellStyle name="Percent 2 2 7 2 2 2 2 2 2 2" xfId="41193" xr:uid="{4DBB44F0-B9CA-4AE2-A537-49F9C2613C80}"/>
    <cellStyle name="Percent 2 2 7 2 2 2 2 2 2 2 2" xfId="41194" xr:uid="{852258CA-7E37-48FD-B6FF-DE3380F19597}"/>
    <cellStyle name="Percent 2 2 7 2 2 2 2 2 2 3" xfId="41195" xr:uid="{41DAD276-BA7C-4FE9-96F8-BBAD6FA3CCDD}"/>
    <cellStyle name="Percent 2 2 7 2 2 2 2 2 2 4" xfId="41196" xr:uid="{2936242A-74DD-4BDF-817D-B6C47483C6DB}"/>
    <cellStyle name="Percent 2 2 7 2 2 2 2 2 2 5" xfId="41197" xr:uid="{702E6498-D97F-40F2-AA25-FA1630ACB574}"/>
    <cellStyle name="Percent 2 2 7 2 2 2 2 2 3" xfId="41198" xr:uid="{20594BD6-8014-4D22-9E0A-C401B23E16D8}"/>
    <cellStyle name="Percent 2 2 7 2 2 2 2 2 3 2" xfId="41199" xr:uid="{398EE202-6749-4224-AA9A-0BA4DDDEAE67}"/>
    <cellStyle name="Percent 2 2 7 2 2 2 2 2 4" xfId="41200" xr:uid="{2880BF3A-31E9-4037-99F0-907DB57794A6}"/>
    <cellStyle name="Percent 2 2 7 2 2 2 2 2 5" xfId="41201" xr:uid="{A6332F09-742E-4ECC-9A61-40FAE99F02E3}"/>
    <cellStyle name="Percent 2 2 7 2 2 2 2 3" xfId="41202" xr:uid="{D4B9A7B2-BE6E-4E52-8860-4ADD24AB7718}"/>
    <cellStyle name="Percent 2 2 7 2 2 2 2 4" xfId="41203" xr:uid="{972831EA-306C-40E9-BDBD-EF195D08CBF0}"/>
    <cellStyle name="Percent 2 2 7 2 2 2 2 5" xfId="41204" xr:uid="{B69F7F40-38F6-4707-9ACB-3455F74BE547}"/>
    <cellStyle name="Percent 2 2 7 2 2 2 2 6" xfId="41205" xr:uid="{7FC502DD-52BA-4E86-B00D-63014259E8EC}"/>
    <cellStyle name="Percent 2 2 7 2 2 2 2 6 2" xfId="41206" xr:uid="{24706E4C-0031-43DA-8446-21B6B06932E1}"/>
    <cellStyle name="Percent 2 2 7 2 2 2 2 7" xfId="41207" xr:uid="{CE0D8B25-B907-44B7-BB50-4CF2EEAA7B9F}"/>
    <cellStyle name="Percent 2 2 7 2 2 2 2 8" xfId="41208" xr:uid="{007A68B6-2288-475C-AF33-F21269F9022E}"/>
    <cellStyle name="Percent 2 2 7 2 2 2 2 9" xfId="41209" xr:uid="{F3C3DA4D-80D1-44FD-8123-DB404436319D}"/>
    <cellStyle name="Percent 2 2 7 2 2 2 3" xfId="41210" xr:uid="{43BE4130-7C7E-49EC-B5F5-40B75A90BEE2}"/>
    <cellStyle name="Percent 2 2 7 2 2 2 3 2" xfId="41211" xr:uid="{0157AE15-B2A7-4DF6-8314-A572D5CC14F6}"/>
    <cellStyle name="Percent 2 2 7 2 2 2 3 2 2" xfId="41212" xr:uid="{73997A4A-82A2-419A-BF2E-3A1ACE28A809}"/>
    <cellStyle name="Percent 2 2 7 2 2 2 3 2 2 2" xfId="41213" xr:uid="{F85249DC-8683-403A-B58C-88DFAF3D6AB7}"/>
    <cellStyle name="Percent 2 2 7 2 2 2 3 2 3" xfId="41214" xr:uid="{6F94D0F9-9079-496A-B589-C0B01A51CFBD}"/>
    <cellStyle name="Percent 2 2 7 2 2 2 3 2 4" xfId="41215" xr:uid="{5D3C94A8-7BBF-4F0B-BC63-97FEC4CE48E1}"/>
    <cellStyle name="Percent 2 2 7 2 2 2 3 2 5" xfId="41216" xr:uid="{47BC81A7-E3AD-49F1-87FB-128C7E175496}"/>
    <cellStyle name="Percent 2 2 7 2 2 2 3 3" xfId="41217" xr:uid="{C88A3C6C-981C-486A-A821-E6D983125DF6}"/>
    <cellStyle name="Percent 2 2 7 2 2 2 3 3 2" xfId="41218" xr:uid="{8A6DD4AB-EAA2-4465-B7A7-B9E55BB1214D}"/>
    <cellStyle name="Percent 2 2 7 2 2 2 3 4" xfId="41219" xr:uid="{D1098EA0-A588-4246-A271-4473122BB8AD}"/>
    <cellStyle name="Percent 2 2 7 2 2 2 3 5" xfId="41220" xr:uid="{0F993281-FF12-4D10-97D9-1B1A393F1B32}"/>
    <cellStyle name="Percent 2 2 7 2 2 2 4" xfId="41221" xr:uid="{4252043D-EEE5-455F-A868-2FB9FD4EEB98}"/>
    <cellStyle name="Percent 2 2 7 2 2 2 5" xfId="41222" xr:uid="{88B54CF6-E472-4EB8-A86F-2A70A13CB994}"/>
    <cellStyle name="Percent 2 2 7 2 2 2 6" xfId="41223" xr:uid="{889564FA-6014-4BD3-91F6-563C12840140}"/>
    <cellStyle name="Percent 2 2 7 2 2 2 6 2" xfId="41224" xr:uid="{D6CDB2F9-EA08-499B-AC10-A67B6B2FDA66}"/>
    <cellStyle name="Percent 2 2 7 2 2 2 7" xfId="41225" xr:uid="{092200BF-0106-452B-93C5-735114A42C48}"/>
    <cellStyle name="Percent 2 2 7 2 2 2 8" xfId="41226" xr:uid="{8428B7F0-7A18-437D-AA78-69CDF540566B}"/>
    <cellStyle name="Percent 2 2 7 2 2 2 9" xfId="41227" xr:uid="{7908211A-89B9-4166-A636-AF7072894F9B}"/>
    <cellStyle name="Percent 2 2 7 2 2 3" xfId="41228" xr:uid="{0C812072-0E0E-43B7-9461-599AE9D7F17E}"/>
    <cellStyle name="Percent 2 2 7 2 2 3 2" xfId="41229" xr:uid="{48C815E4-BDAA-47C5-B2C1-3B0BD3D72E59}"/>
    <cellStyle name="Percent 2 2 7 2 2 3 3" xfId="41230" xr:uid="{75E4354E-4E5B-417F-B789-E126F8ED43FD}"/>
    <cellStyle name="Percent 2 2 7 2 2 4" xfId="41231" xr:uid="{A31DB6D5-AC64-4C9D-A580-815EA0F488CD}"/>
    <cellStyle name="Percent 2 2 7 2 2 4 2" xfId="41232" xr:uid="{45032DE6-3366-4D17-A0D1-1CAE03E416F9}"/>
    <cellStyle name="Percent 2 2 7 2 2 4 3" xfId="41233" xr:uid="{D7E55A67-C55F-433A-A1AE-F4D269DA3040}"/>
    <cellStyle name="Percent 2 2 7 2 2 5" xfId="41234" xr:uid="{B0DCD00F-DE56-4915-B0C0-38E231186FE1}"/>
    <cellStyle name="Percent 2 2 7 2 2 5 2" xfId="41235" xr:uid="{039C7CED-D056-451D-AA39-685D8DE76773}"/>
    <cellStyle name="Percent 2 2 7 2 2 5 3" xfId="41236" xr:uid="{913A01C0-E762-4ED6-B942-605589E40A5B}"/>
    <cellStyle name="Percent 2 2 7 2 2 6" xfId="41237" xr:uid="{87E78130-F69C-4C87-9F83-D581B472448A}"/>
    <cellStyle name="Percent 2 2 7 2 2 6 2" xfId="41238" xr:uid="{B234CB51-80D9-4D3B-8658-1362748A74F5}"/>
    <cellStyle name="Percent 2 2 7 2 2 6 3" xfId="41239" xr:uid="{7E620ACF-1924-4FF4-8726-62A976D55838}"/>
    <cellStyle name="Percent 2 2 7 2 2 7" xfId="41240" xr:uid="{B3EA2B06-3074-4E1B-9092-1F8D7F254DED}"/>
    <cellStyle name="Percent 2 2 7 2 2 7 2" xfId="41241" xr:uid="{B5487ABC-0E72-4623-962D-EA699009A030}"/>
    <cellStyle name="Percent 2 2 7 2 2 7 3" xfId="41242" xr:uid="{15E89C26-3CFB-4A7D-892B-81750954CF6D}"/>
    <cellStyle name="Percent 2 2 7 2 2 8" xfId="41243" xr:uid="{7F90340F-9C31-4364-B266-3182EDC3EF80}"/>
    <cellStyle name="Percent 2 2 7 2 2 8 2" xfId="41244" xr:uid="{214366BD-63EA-4620-BD24-32039F63CEB6}"/>
    <cellStyle name="Percent 2 2 7 2 2 8 2 2" xfId="41245" xr:uid="{0C8A0ECD-D1B4-4761-9E77-8A40A76948FA}"/>
    <cellStyle name="Percent 2 2 7 2 2 8 2 2 2" xfId="41246" xr:uid="{C9860160-5C37-46AA-9DE9-0F439570F2E9}"/>
    <cellStyle name="Percent 2 2 7 2 2 8 2 3" xfId="41247" xr:uid="{45C302D9-FEFC-4F2E-A0A5-2919937AF783}"/>
    <cellStyle name="Percent 2 2 7 2 2 8 2 4" xfId="41248" xr:uid="{3777BC30-3CBF-4AFA-8AD5-E144C7A5FE55}"/>
    <cellStyle name="Percent 2 2 7 2 2 8 2 5" xfId="41249" xr:uid="{14D44D16-6AB9-49F2-8EDC-5A4029D428F2}"/>
    <cellStyle name="Percent 2 2 7 2 2 8 3" xfId="41250" xr:uid="{C9358BFE-C13B-4C23-B66C-C11106536BB0}"/>
    <cellStyle name="Percent 2 2 7 2 2 8 3 2" xfId="41251" xr:uid="{B8DC4192-A017-4088-984B-8233E87A2746}"/>
    <cellStyle name="Percent 2 2 7 2 2 8 4" xfId="41252" xr:uid="{6802BE98-ECAE-422C-A902-A6CF5EE4DD57}"/>
    <cellStyle name="Percent 2 2 7 2 2 8 5" xfId="41253" xr:uid="{0A0EFA10-B62B-47B4-9FB0-85016DEB15DC}"/>
    <cellStyle name="Percent 2 2 7 2 2 9" xfId="41254" xr:uid="{12B68820-934E-4440-BEDD-EE535F8CB9E6}"/>
    <cellStyle name="Percent 2 2 7 2 3" xfId="41255" xr:uid="{77FF31EE-60A6-40E0-B647-71D62EE045D2}"/>
    <cellStyle name="Percent 2 2 7 2 3 2" xfId="41256" xr:uid="{C4722539-7641-4C48-A889-C4FDD4517B15}"/>
    <cellStyle name="Percent 2 2 7 2 3 3" xfId="41257" xr:uid="{CBF2D635-CC82-43AE-88B6-E5B671167E07}"/>
    <cellStyle name="Percent 2 2 7 2 4" xfId="41258" xr:uid="{4AC6A7D1-EB22-4DF3-B27C-CB970FA1EFF1}"/>
    <cellStyle name="Percent 2 2 7 2 4 2" xfId="41259" xr:uid="{C16DF0C0-54C7-4CBC-A705-C4E4B4081189}"/>
    <cellStyle name="Percent 2 2 7 2 4 2 2" xfId="41260" xr:uid="{F35DCE27-ECEA-40E5-9C87-987B51426CDE}"/>
    <cellStyle name="Percent 2 2 7 2 4 2 2 2" xfId="41261" xr:uid="{300E57F0-3BB3-4E09-B34C-B439221E29BF}"/>
    <cellStyle name="Percent 2 2 7 2 4 2 2 2 2" xfId="41262" xr:uid="{3C4DDBCB-8CBD-4528-A09E-EFE849C7A33C}"/>
    <cellStyle name="Percent 2 2 7 2 4 2 2 2 2 2" xfId="41263" xr:uid="{B3D4D643-8BDB-4251-A4AC-8A81AC200C55}"/>
    <cellStyle name="Percent 2 2 7 2 4 2 2 2 3" xfId="41264" xr:uid="{669EC76A-89A5-4CEE-B956-948EFC61909F}"/>
    <cellStyle name="Percent 2 2 7 2 4 2 2 2 4" xfId="41265" xr:uid="{0B02A32E-67A4-4849-A365-79FB6D70CAA1}"/>
    <cellStyle name="Percent 2 2 7 2 4 2 2 2 5" xfId="41266" xr:uid="{61AD60B2-687A-44E9-88C4-1813A258AC22}"/>
    <cellStyle name="Percent 2 2 7 2 4 2 2 3" xfId="41267" xr:uid="{9769A8D1-79DA-4917-8758-7D6D234EBB4E}"/>
    <cellStyle name="Percent 2 2 7 2 4 2 2 3 2" xfId="41268" xr:uid="{0D5DCD68-5437-47A0-9986-E01E664EA722}"/>
    <cellStyle name="Percent 2 2 7 2 4 2 2 4" xfId="41269" xr:uid="{63CCFBCF-842A-4DCC-9825-BDD623C90F60}"/>
    <cellStyle name="Percent 2 2 7 2 4 2 2 5" xfId="41270" xr:uid="{DB1D1DD9-8E0F-42E5-B236-277D4B086D38}"/>
    <cellStyle name="Percent 2 2 7 2 4 2 3" xfId="41271" xr:uid="{07DBFA31-45C6-488F-B34E-07F6A5913336}"/>
    <cellStyle name="Percent 2 2 7 2 4 2 4" xfId="41272" xr:uid="{AA5F3A62-9BCC-46AC-BE2A-65D6719FE5D2}"/>
    <cellStyle name="Percent 2 2 7 2 4 2 5" xfId="41273" xr:uid="{080918CE-C5ED-4FB8-9C8A-B2DA5639EDE2}"/>
    <cellStyle name="Percent 2 2 7 2 4 2 6" xfId="41274" xr:uid="{322ABC17-CB03-41AE-9113-04B666B5BA38}"/>
    <cellStyle name="Percent 2 2 7 2 4 2 6 2" xfId="41275" xr:uid="{290040F5-5F85-4A68-BB67-EECF3EE4FBCF}"/>
    <cellStyle name="Percent 2 2 7 2 4 2 7" xfId="41276" xr:uid="{410A38E2-D5AC-44B0-B7CF-3DC08A4C316D}"/>
    <cellStyle name="Percent 2 2 7 2 4 2 8" xfId="41277" xr:uid="{43788436-1236-43FC-9D5D-CA2E9DF031A6}"/>
    <cellStyle name="Percent 2 2 7 2 4 2 9" xfId="41278" xr:uid="{04FB14F4-79B9-43C8-B772-B05D6DFE71AE}"/>
    <cellStyle name="Percent 2 2 7 2 4 3" xfId="41279" xr:uid="{850A110E-1BC0-4279-BE63-A3BA701BBAAB}"/>
    <cellStyle name="Percent 2 2 7 2 4 3 2" xfId="41280" xr:uid="{64693DAD-1F79-4AB5-BB19-40E48D596EE7}"/>
    <cellStyle name="Percent 2 2 7 2 4 3 2 2" xfId="41281" xr:uid="{769D183C-0673-421F-B5A5-D183240CF5E2}"/>
    <cellStyle name="Percent 2 2 7 2 4 3 2 2 2" xfId="41282" xr:uid="{214C1AF7-88B6-4154-BE9D-5AA0AFF9221C}"/>
    <cellStyle name="Percent 2 2 7 2 4 3 2 3" xfId="41283" xr:uid="{F5C6FA41-88D6-427E-82C9-2BDA0A41677A}"/>
    <cellStyle name="Percent 2 2 7 2 4 3 2 4" xfId="41284" xr:uid="{F1AD89FF-7772-490E-99E8-89FF50E73361}"/>
    <cellStyle name="Percent 2 2 7 2 4 3 2 5" xfId="41285" xr:uid="{540060ED-DF29-4B45-9AB9-8BD527B4D04A}"/>
    <cellStyle name="Percent 2 2 7 2 4 3 3" xfId="41286" xr:uid="{1FBC1831-E366-4CC2-85C4-CC006AF74AD7}"/>
    <cellStyle name="Percent 2 2 7 2 4 3 3 2" xfId="41287" xr:uid="{39D9B200-577A-43FE-AD24-8240E1CCA9E5}"/>
    <cellStyle name="Percent 2 2 7 2 4 3 4" xfId="41288" xr:uid="{2A7B8034-89E2-473B-9B76-51C265EF17E3}"/>
    <cellStyle name="Percent 2 2 7 2 4 3 5" xfId="41289" xr:uid="{5694140A-09BA-49E6-A02E-9A81FB59B0B1}"/>
    <cellStyle name="Percent 2 2 7 2 4 4" xfId="41290" xr:uid="{047135AA-D278-497A-8BF7-271054D7872B}"/>
    <cellStyle name="Percent 2 2 7 2 4 5" xfId="41291" xr:uid="{216AEA5D-FAEB-449E-A674-99B9D7F9D5E5}"/>
    <cellStyle name="Percent 2 2 7 2 4 6" xfId="41292" xr:uid="{291C8338-AD4C-48FD-9AB5-253EFD9030D3}"/>
    <cellStyle name="Percent 2 2 7 2 4 6 2" xfId="41293" xr:uid="{3C927CC9-67A6-474B-9996-676A2FCFB483}"/>
    <cellStyle name="Percent 2 2 7 2 4 7" xfId="41294" xr:uid="{17D69805-91A9-4698-A2CD-EF8AD302DCDE}"/>
    <cellStyle name="Percent 2 2 7 2 4 8" xfId="41295" xr:uid="{F8D54F07-6E60-4EB7-9F9D-97C4C5098ABA}"/>
    <cellStyle name="Percent 2 2 7 2 4 9" xfId="41296" xr:uid="{341880EC-4BF2-4808-BC8D-63AACC87315C}"/>
    <cellStyle name="Percent 2 2 7 2 5" xfId="41297" xr:uid="{1BA63775-1B74-4BA4-9A38-82197691CCB8}"/>
    <cellStyle name="Percent 2 2 7 2 6" xfId="41298" xr:uid="{EE95082F-5542-476C-9C6D-12C45987767E}"/>
    <cellStyle name="Percent 2 2 7 2 7" xfId="41299" xr:uid="{DC1B1688-D112-485B-A9EE-D972601CCB0D}"/>
    <cellStyle name="Percent 2 2 7 2 8" xfId="41300" xr:uid="{A5ACE916-9A75-4CF9-A0A3-729BF8F76039}"/>
    <cellStyle name="Percent 2 2 7 2 9" xfId="41301" xr:uid="{2182C5F5-B110-4581-9EB2-55708BE8250A}"/>
    <cellStyle name="Percent 2 2 7 2 9 2" xfId="41302" xr:uid="{ECD114A2-C3B4-4E19-9104-E5D47A377D49}"/>
    <cellStyle name="Percent 2 2 7 2 9 2 2" xfId="41303" xr:uid="{086773AC-485A-4475-95A4-1256284C0055}"/>
    <cellStyle name="Percent 2 2 7 2 9 2 2 2" xfId="41304" xr:uid="{7EDAFC3E-F94A-4422-B6BA-B991493E4731}"/>
    <cellStyle name="Percent 2 2 7 2 9 2 3" xfId="41305" xr:uid="{6850C873-DEE7-4F8F-8462-9B8E575179FB}"/>
    <cellStyle name="Percent 2 2 7 2 9 2 4" xfId="41306" xr:uid="{11BFCB79-2AF0-4F5E-ACEA-F207F34DB41C}"/>
    <cellStyle name="Percent 2 2 7 2 9 2 5" xfId="41307" xr:uid="{222BEA99-8DC0-41E9-A4A4-C3803758AAB5}"/>
    <cellStyle name="Percent 2 2 7 2 9 3" xfId="41308" xr:uid="{26141F0C-EE17-4F2D-83A7-48DADCE0E049}"/>
    <cellStyle name="Percent 2 2 7 2 9 3 2" xfId="41309" xr:uid="{62FC94B8-0053-4E75-9DE8-1C8302EFF055}"/>
    <cellStyle name="Percent 2 2 7 2 9 4" xfId="41310" xr:uid="{BE4A87BE-C4EE-45DD-8F3E-544832BD2C72}"/>
    <cellStyle name="Percent 2 2 7 2 9 5" xfId="41311" xr:uid="{090AB9AB-E933-4710-B727-1090B029B117}"/>
    <cellStyle name="Percent 2 2 7 3" xfId="41312" xr:uid="{FAF9AC22-9306-4213-8B5D-7DCB59BF6D22}"/>
    <cellStyle name="Percent 2 2 7 3 10" xfId="41313" xr:uid="{86B7BEF1-DF08-4E6D-A949-158ABA39AF39}"/>
    <cellStyle name="Percent 2 2 7 3 11" xfId="41314" xr:uid="{D4F52246-9C69-49B2-9FC1-2D7AABAB54D8}"/>
    <cellStyle name="Percent 2 2 7 3 12" xfId="41315" xr:uid="{AF0BEE03-3185-476C-A593-19026BE23979}"/>
    <cellStyle name="Percent 2 2 7 3 12 2" xfId="41316" xr:uid="{3F76E051-07C5-431E-945A-A0DFD2104F88}"/>
    <cellStyle name="Percent 2 2 7 3 13" xfId="41317" xr:uid="{27195B0C-ED88-4E6A-B1E3-9042921375FF}"/>
    <cellStyle name="Percent 2 2 7 3 14" xfId="41318" xr:uid="{A2EA7168-E6EA-45BA-A058-ED0FA0C2CCDD}"/>
    <cellStyle name="Percent 2 2 7 3 15" xfId="41319" xr:uid="{6CBB3BD3-9C4B-4DDB-AA9D-BDE2FF2E889F}"/>
    <cellStyle name="Percent 2 2 7 3 2" xfId="41320" xr:uid="{69A7156D-4213-4E29-AE5D-F46682DCF28A}"/>
    <cellStyle name="Percent 2 2 7 3 2 2" xfId="41321" xr:uid="{0CE37431-2CFD-4B68-B3DF-87CD5801C84E}"/>
    <cellStyle name="Percent 2 2 7 3 2 2 2" xfId="41322" xr:uid="{408C457E-A4BE-4046-9687-ACA9E50C5EA2}"/>
    <cellStyle name="Percent 2 2 7 3 2 2 2 2" xfId="41323" xr:uid="{AFD3D5C2-7C96-4223-A2A7-357FDF778D7D}"/>
    <cellStyle name="Percent 2 2 7 3 2 2 2 2 2" xfId="41324" xr:uid="{2A55B40E-A331-458A-AEB8-76B639E8F1E0}"/>
    <cellStyle name="Percent 2 2 7 3 2 2 2 2 2 2" xfId="41325" xr:uid="{1BA079E8-23F7-47B6-8437-B11E5F13BE0E}"/>
    <cellStyle name="Percent 2 2 7 3 2 2 2 2 3" xfId="41326" xr:uid="{852DF179-DA8F-4A6B-B4C2-69F0DF1D9A8C}"/>
    <cellStyle name="Percent 2 2 7 3 2 2 2 2 4" xfId="41327" xr:uid="{B4B9134F-48FC-4AEF-A45A-DF9B55825A48}"/>
    <cellStyle name="Percent 2 2 7 3 2 2 2 2 5" xfId="41328" xr:uid="{C4D6FF45-A5C6-48C1-8D3A-D11EA4A5C1D9}"/>
    <cellStyle name="Percent 2 2 7 3 2 2 2 3" xfId="41329" xr:uid="{80244056-9F3E-4B14-97A3-54EF37A03DF2}"/>
    <cellStyle name="Percent 2 2 7 3 2 2 2 3 2" xfId="41330" xr:uid="{F1ED70C9-0C95-40C1-9443-806A688C5959}"/>
    <cellStyle name="Percent 2 2 7 3 2 2 2 4" xfId="41331" xr:uid="{16F68929-AA7D-40C3-9D43-C88150A24F22}"/>
    <cellStyle name="Percent 2 2 7 3 2 2 2 5" xfId="41332" xr:uid="{58A5EE32-01F3-4301-B850-DBF416E6000B}"/>
    <cellStyle name="Percent 2 2 7 3 2 2 3" xfId="41333" xr:uid="{1207D30F-0AC0-418E-9F52-52355EB159AC}"/>
    <cellStyle name="Percent 2 2 7 3 2 2 4" xfId="41334" xr:uid="{42B82DD9-00CE-4129-B719-656037613B81}"/>
    <cellStyle name="Percent 2 2 7 3 2 2 5" xfId="41335" xr:uid="{A6FC3E3B-0A53-4888-A3FD-A38036445726}"/>
    <cellStyle name="Percent 2 2 7 3 2 2 6" xfId="41336" xr:uid="{3A0BC057-4473-4156-9E4A-462E996BEAF6}"/>
    <cellStyle name="Percent 2 2 7 3 2 2 6 2" xfId="41337" xr:uid="{5002E1CC-2F56-4F57-924E-60A922C00B0D}"/>
    <cellStyle name="Percent 2 2 7 3 2 2 7" xfId="41338" xr:uid="{46F20E30-A8D9-4183-9B73-11722365B5AA}"/>
    <cellStyle name="Percent 2 2 7 3 2 2 8" xfId="41339" xr:uid="{D4BCA7FF-7EBF-4D2E-95DA-93D9B1C9949B}"/>
    <cellStyle name="Percent 2 2 7 3 2 2 9" xfId="41340" xr:uid="{8663BE22-2E0D-482F-8D0A-4070DCBAD3BD}"/>
    <cellStyle name="Percent 2 2 7 3 2 3" xfId="41341" xr:uid="{7AAF6365-28FF-4AFC-B643-8F927828301B}"/>
    <cellStyle name="Percent 2 2 7 3 2 3 2" xfId="41342" xr:uid="{DEF87762-274E-46E6-B8D7-1566D56846F6}"/>
    <cellStyle name="Percent 2 2 7 3 2 3 2 2" xfId="41343" xr:uid="{991B65B3-7620-400F-A31A-304B58B8C533}"/>
    <cellStyle name="Percent 2 2 7 3 2 3 2 2 2" xfId="41344" xr:uid="{FAA7AB61-5EC4-45D4-942A-236B6B43855C}"/>
    <cellStyle name="Percent 2 2 7 3 2 3 2 3" xfId="41345" xr:uid="{B20B66E3-F089-4634-925F-39BB34BEEC59}"/>
    <cellStyle name="Percent 2 2 7 3 2 3 2 4" xfId="41346" xr:uid="{83C75CB3-E53D-4800-8AC3-429FD8D23C1F}"/>
    <cellStyle name="Percent 2 2 7 3 2 3 2 5" xfId="41347" xr:uid="{AF82C19A-F18D-438F-90C1-3F8DB592773F}"/>
    <cellStyle name="Percent 2 2 7 3 2 3 3" xfId="41348" xr:uid="{A8819FC2-FB4B-4227-819E-E9856E4650EE}"/>
    <cellStyle name="Percent 2 2 7 3 2 3 3 2" xfId="41349" xr:uid="{40FD96C0-DB94-4E9E-820C-D40A0BEC626C}"/>
    <cellStyle name="Percent 2 2 7 3 2 3 4" xfId="41350" xr:uid="{B3B9BBF8-0EE9-4D72-99D2-50DA1903E708}"/>
    <cellStyle name="Percent 2 2 7 3 2 3 5" xfId="41351" xr:uid="{CBDE9270-7DDB-4A11-BADB-8226F9B1BA11}"/>
    <cellStyle name="Percent 2 2 7 3 2 4" xfId="41352" xr:uid="{ACD80CF7-42EB-4487-A982-CC67238D9C92}"/>
    <cellStyle name="Percent 2 2 7 3 2 5" xfId="41353" xr:uid="{FCF1F1B4-F0D6-451F-9BD5-3A1AED67D8FB}"/>
    <cellStyle name="Percent 2 2 7 3 2 6" xfId="41354" xr:uid="{3020F0D7-F9B4-4CBF-9C0A-19AAB0B541C5}"/>
    <cellStyle name="Percent 2 2 7 3 2 6 2" xfId="41355" xr:uid="{7D6312D1-AC40-4FC9-B794-5A0ABDB5DFE6}"/>
    <cellStyle name="Percent 2 2 7 3 2 7" xfId="41356" xr:uid="{F45C22F8-CDB5-4657-868F-6A4A3A1D8F31}"/>
    <cellStyle name="Percent 2 2 7 3 2 8" xfId="41357" xr:uid="{85FB316F-2EFF-4960-8FAD-E6F92AEA61B2}"/>
    <cellStyle name="Percent 2 2 7 3 2 9" xfId="41358" xr:uid="{AF83D8BD-3D2B-419E-A26C-120E59339E37}"/>
    <cellStyle name="Percent 2 2 7 3 3" xfId="41359" xr:uid="{5C0F42F2-837A-4F3A-8C32-D94A31A3C497}"/>
    <cellStyle name="Percent 2 2 7 3 4" xfId="41360" xr:uid="{815A1FB6-7FF5-4265-B5A5-EC877817C5FD}"/>
    <cellStyle name="Percent 2 2 7 3 5" xfId="41361" xr:uid="{C2ADCE1D-66F2-4E59-9A35-007A622BAA59}"/>
    <cellStyle name="Percent 2 2 7 3 6" xfId="41362" xr:uid="{456E476C-00D1-44D8-9831-4339C7903E1B}"/>
    <cellStyle name="Percent 2 2 7 3 7" xfId="41363" xr:uid="{2CD20D07-E93C-49F0-9670-150AFE773963}"/>
    <cellStyle name="Percent 2 2 7 3 8" xfId="41364" xr:uid="{F8E98A38-EC87-47D2-811B-28834DCE313B}"/>
    <cellStyle name="Percent 2 2 7 3 8 2" xfId="41365" xr:uid="{26A0BAAD-036B-4593-AF06-BCF6C8A44885}"/>
    <cellStyle name="Percent 2 2 7 3 8 2 2" xfId="41366" xr:uid="{C4593EA8-DA3F-4E0A-915B-40CC391C0AA3}"/>
    <cellStyle name="Percent 2 2 7 3 8 2 2 2" xfId="41367" xr:uid="{C6C1A1B5-D54F-47FA-90BC-2F0289F7A338}"/>
    <cellStyle name="Percent 2 2 7 3 8 2 3" xfId="41368" xr:uid="{6150AAED-F612-42D6-99FC-3F85B4666040}"/>
    <cellStyle name="Percent 2 2 7 3 8 2 4" xfId="41369" xr:uid="{A5A6590A-324C-4BDB-9F47-5A245E984827}"/>
    <cellStyle name="Percent 2 2 7 3 8 2 5" xfId="41370" xr:uid="{87C99471-46FE-4AD0-AC36-B3C0DA4AF463}"/>
    <cellStyle name="Percent 2 2 7 3 8 3" xfId="41371" xr:uid="{3BD1273A-2C6D-49D1-92BD-75340C248C0F}"/>
    <cellStyle name="Percent 2 2 7 3 8 3 2" xfId="41372" xr:uid="{DC81F667-C825-44EB-A0ED-DBBD64EBBB65}"/>
    <cellStyle name="Percent 2 2 7 3 8 4" xfId="41373" xr:uid="{E7462D2B-E7D2-46A8-BA83-719B57A963B7}"/>
    <cellStyle name="Percent 2 2 7 3 8 5" xfId="41374" xr:uid="{C6EE2D71-380F-4D6D-A789-3CCF09702D0E}"/>
    <cellStyle name="Percent 2 2 7 3 9" xfId="41375" xr:uid="{50400590-841D-40E0-9CA2-9669233FCE19}"/>
    <cellStyle name="Percent 2 2 7 4" xfId="41376" xr:uid="{48B88F27-6BE3-44AA-832A-764099A398FB}"/>
    <cellStyle name="Percent 2 2 7 4 2" xfId="41377" xr:uid="{F9D3801A-C307-4756-ACB9-F372CF535DE5}"/>
    <cellStyle name="Percent 2 2 7 4 2 2" xfId="41378" xr:uid="{ED20AEEA-2C51-44FA-BE35-728FD401447C}"/>
    <cellStyle name="Percent 2 2 7 4 2 2 2" xfId="41379" xr:uid="{E3B69734-108B-4A54-9E4A-3EBC48686FCE}"/>
    <cellStyle name="Percent 2 2 7 4 2 2 2 2" xfId="41380" xr:uid="{717F090E-B279-4A7C-B63C-08C60CF61F50}"/>
    <cellStyle name="Percent 2 2 7 4 2 2 2 2 2" xfId="41381" xr:uid="{C4A33431-0AFB-4929-A0D0-66783AEA54F5}"/>
    <cellStyle name="Percent 2 2 7 4 2 2 2 3" xfId="41382" xr:uid="{4ADAB1B6-36BF-45CA-A437-B8198D4DA7B7}"/>
    <cellStyle name="Percent 2 2 7 4 2 2 2 4" xfId="41383" xr:uid="{D4F2188F-F1F0-448D-BF43-9FFAB7A383BF}"/>
    <cellStyle name="Percent 2 2 7 4 2 2 2 5" xfId="41384" xr:uid="{2F7E12A8-6EDF-403E-BFF8-D6994AEA2B25}"/>
    <cellStyle name="Percent 2 2 7 4 2 2 3" xfId="41385" xr:uid="{252D95E7-BEA1-4396-969E-39A257B78F3C}"/>
    <cellStyle name="Percent 2 2 7 4 2 2 3 2" xfId="41386" xr:uid="{D9E84A31-2FDD-489A-83B7-CAC2D669D697}"/>
    <cellStyle name="Percent 2 2 7 4 2 2 4" xfId="41387" xr:uid="{B5B2CBB5-E13F-4049-BACC-8FAC2D9987FE}"/>
    <cellStyle name="Percent 2 2 7 4 2 2 5" xfId="41388" xr:uid="{FBB775F8-D677-483D-9EB8-C624B4D1315F}"/>
    <cellStyle name="Percent 2 2 7 4 2 3" xfId="41389" xr:uid="{BA096681-2933-4FEB-8B82-0EBEC646126B}"/>
    <cellStyle name="Percent 2 2 7 4 2 4" xfId="41390" xr:uid="{8B6B495A-61A0-4911-AD33-816661CFB8BB}"/>
    <cellStyle name="Percent 2 2 7 4 2 5" xfId="41391" xr:uid="{F21D8C74-111C-4B4D-B555-3EC43D424D4E}"/>
    <cellStyle name="Percent 2 2 7 4 2 6" xfId="41392" xr:uid="{FA3C9781-03A5-421F-849D-43AD0673737D}"/>
    <cellStyle name="Percent 2 2 7 4 2 6 2" xfId="41393" xr:uid="{F313140D-0EF1-44F5-8299-B447B7AAA77E}"/>
    <cellStyle name="Percent 2 2 7 4 2 7" xfId="41394" xr:uid="{2BA0752E-05F5-4A9E-A4E2-71323A77C1D4}"/>
    <cellStyle name="Percent 2 2 7 4 2 8" xfId="41395" xr:uid="{12BCF1C0-B72D-476F-B788-276D96B36DBC}"/>
    <cellStyle name="Percent 2 2 7 4 2 9" xfId="41396" xr:uid="{43D4C566-25D2-4F71-A5D7-1683BFE354CA}"/>
    <cellStyle name="Percent 2 2 7 4 3" xfId="41397" xr:uid="{A32C1D1E-305A-4AB3-953B-F0DD4AD0D88F}"/>
    <cellStyle name="Percent 2 2 7 4 3 2" xfId="41398" xr:uid="{C4B6095F-B1CF-4CED-B68F-C34CDC507172}"/>
    <cellStyle name="Percent 2 2 7 4 3 2 2" xfId="41399" xr:uid="{E6908CC0-3319-4387-B9AF-5C14BCB60669}"/>
    <cellStyle name="Percent 2 2 7 4 3 2 2 2" xfId="41400" xr:uid="{388678D7-0479-4D08-AB5B-9BF0840B4B60}"/>
    <cellStyle name="Percent 2 2 7 4 3 2 3" xfId="41401" xr:uid="{150E2684-91B1-434D-9045-3394138EF91C}"/>
    <cellStyle name="Percent 2 2 7 4 3 2 4" xfId="41402" xr:uid="{EF41BBAC-E080-4114-8313-7606C81AD799}"/>
    <cellStyle name="Percent 2 2 7 4 3 2 5" xfId="41403" xr:uid="{147E3F65-042E-456E-B3B9-6EC10BC69B96}"/>
    <cellStyle name="Percent 2 2 7 4 3 3" xfId="41404" xr:uid="{B94E8119-6003-4F00-BDC0-BBC4F3E15573}"/>
    <cellStyle name="Percent 2 2 7 4 3 3 2" xfId="41405" xr:uid="{156B03A5-F926-4A74-8410-D0D42AA5F49A}"/>
    <cellStyle name="Percent 2 2 7 4 3 4" xfId="41406" xr:uid="{FF28DDED-5BAC-4ECE-99E2-33526BDA138A}"/>
    <cellStyle name="Percent 2 2 7 4 3 5" xfId="41407" xr:uid="{BFBB00FC-79C6-4D63-91F4-110784EDE3F9}"/>
    <cellStyle name="Percent 2 2 7 4 4" xfId="41408" xr:uid="{4C2172D9-3CCC-4A36-B290-9B738B7178DE}"/>
    <cellStyle name="Percent 2 2 7 4 5" xfId="41409" xr:uid="{3F0F88E3-6398-4A84-B63D-4A80336BA442}"/>
    <cellStyle name="Percent 2 2 7 4 6" xfId="41410" xr:uid="{B56C8248-8481-444B-B66B-B95AF34A7668}"/>
    <cellStyle name="Percent 2 2 7 4 6 2" xfId="41411" xr:uid="{D7825CF5-7B92-4DBB-9177-9220B34DF8F7}"/>
    <cellStyle name="Percent 2 2 7 4 7" xfId="41412" xr:uid="{8EA9F9BD-4F1F-4EF0-9791-AE660568D2C1}"/>
    <cellStyle name="Percent 2 2 7 4 8" xfId="41413" xr:uid="{FD531D1C-EAE5-43EB-AB1D-440A3A5417F9}"/>
    <cellStyle name="Percent 2 2 7 4 9" xfId="41414" xr:uid="{0FE89823-75EA-4F75-990F-CBA83E066243}"/>
    <cellStyle name="Percent 2 2 7 5" xfId="41415" xr:uid="{CD2A539E-98F2-453F-AB0D-686064498388}"/>
    <cellStyle name="Percent 2 2 7 5 2" xfId="41416" xr:uid="{A6F843DF-B722-4A04-9D7F-E4E2EC78AC6D}"/>
    <cellStyle name="Percent 2 2 7 5 3" xfId="41417" xr:uid="{277B0632-DF38-4BB2-A89A-6CAFDD493D69}"/>
    <cellStyle name="Percent 2 2 7 6" xfId="41418" xr:uid="{2093C1A7-D6C7-4BC8-B9A7-EF999A9A1E11}"/>
    <cellStyle name="Percent 2 2 7 6 2" xfId="41419" xr:uid="{77B72231-171C-420E-BA7B-8E48B8125205}"/>
    <cellStyle name="Percent 2 2 7 6 3" xfId="41420" xr:uid="{C54587BA-6C8C-46F1-AEA6-BEDC27ECF4F8}"/>
    <cellStyle name="Percent 2 2 7 7" xfId="41421" xr:uid="{0408F7F3-DB18-4466-9160-6F5BABA0BF82}"/>
    <cellStyle name="Percent 2 2 7 7 2" xfId="41422" xr:uid="{95A14909-6C24-421B-BE80-CAAFC0C9BA97}"/>
    <cellStyle name="Percent 2 2 7 7 3" xfId="41423" xr:uid="{94D85F43-A18C-4726-B5F3-A4BAA8583000}"/>
    <cellStyle name="Percent 2 2 7 8" xfId="41424" xr:uid="{B57BBB17-F23E-4176-8D2C-7C81AE847D06}"/>
    <cellStyle name="Percent 2 2 7 8 2" xfId="41425" xr:uid="{7AA84BC0-EC6B-410D-8379-59A9CECE2239}"/>
    <cellStyle name="Percent 2 2 7 8 3" xfId="41426" xr:uid="{DBA8D6B1-D847-4E8B-B2C6-FFF7CC637FA4}"/>
    <cellStyle name="Percent 2 2 7 9" xfId="41427" xr:uid="{0C9EAD2E-9CC2-474D-8357-2ED20C0ACC7D}"/>
    <cellStyle name="Percent 2 2 7 9 2" xfId="41428" xr:uid="{9E4EA601-EC6B-4771-BCBD-BCEA15FD2B07}"/>
    <cellStyle name="Percent 2 2 7 9 2 2" xfId="41429" xr:uid="{7F9C6CBB-B247-4F3E-BA5A-A376620E4AA3}"/>
    <cellStyle name="Percent 2 2 7 9 2 2 2" xfId="41430" xr:uid="{41EC0FBD-4974-43DC-9D9E-1D172F723AFE}"/>
    <cellStyle name="Percent 2 2 7 9 2 3" xfId="41431" xr:uid="{B309ED6F-B73E-47AC-A9E4-036AF34B2B99}"/>
    <cellStyle name="Percent 2 2 7 9 2 4" xfId="41432" xr:uid="{9A75FAFA-F466-44B3-B920-9DF98C3E8624}"/>
    <cellStyle name="Percent 2 2 7 9 2 5" xfId="41433" xr:uid="{A35A0C00-148D-42EB-B440-0E1641B41416}"/>
    <cellStyle name="Percent 2 2 7 9 3" xfId="41434" xr:uid="{98CCCF65-4448-452C-AEF3-C06CF658542C}"/>
    <cellStyle name="Percent 2 2 7 9 3 2" xfId="41435" xr:uid="{F0B0AFEC-508E-48B4-8795-7773B3A205C8}"/>
    <cellStyle name="Percent 2 2 7 9 4" xfId="41436" xr:uid="{E2BD8DA7-582E-41A3-B17C-BFF344F94616}"/>
    <cellStyle name="Percent 2 2 7 9 5" xfId="41437" xr:uid="{5D7374E1-DF42-4776-8E8B-684058B84B9A}"/>
    <cellStyle name="Percent 2 2 8" xfId="41438" xr:uid="{B8559201-C1F7-461C-B176-0DC5D7A9D9AD}"/>
    <cellStyle name="Percent 2 2 8 10" xfId="41439" xr:uid="{3B662C16-B954-4871-86F7-F626F2C5B4C8}"/>
    <cellStyle name="Percent 2 2 8 11" xfId="41440" xr:uid="{A07B43DB-7CA6-41FE-858B-7B3A4E785E51}"/>
    <cellStyle name="Percent 2 2 8 12" xfId="41441" xr:uid="{85F04CBA-16D8-40F9-B394-65C1AF32431A}"/>
    <cellStyle name="Percent 2 2 8 12 2" xfId="41442" xr:uid="{6F91113A-8076-4A16-BF93-602995814F65}"/>
    <cellStyle name="Percent 2 2 8 13" xfId="41443" xr:uid="{D4BCDE54-2854-4B9E-A38F-62D1000EA25C}"/>
    <cellStyle name="Percent 2 2 8 14" xfId="41444" xr:uid="{532A4B2E-15D4-46E9-B791-2C9A75968550}"/>
    <cellStyle name="Percent 2 2 8 15" xfId="41445" xr:uid="{D81081EC-6450-4CC8-B08F-8CCB4C5C6CBE}"/>
    <cellStyle name="Percent 2 2 8 2" xfId="41446" xr:uid="{4EE2FA3C-3709-4D38-97DE-317C3681D266}"/>
    <cellStyle name="Percent 2 2 8 2 2" xfId="41447" xr:uid="{363AA0AB-E986-439A-88F3-E1A4C00D00B8}"/>
    <cellStyle name="Percent 2 2 8 2 2 2" xfId="41448" xr:uid="{8968E235-461E-4364-816F-30CE4CDBCA3F}"/>
    <cellStyle name="Percent 2 2 8 2 2 2 2" xfId="41449" xr:uid="{4E36995F-5BE2-4F6F-A2F8-226B3BCB4A95}"/>
    <cellStyle name="Percent 2 2 8 2 2 2 2 2" xfId="41450" xr:uid="{D2B9C927-AF97-4EDC-98DE-4E415791DD72}"/>
    <cellStyle name="Percent 2 2 8 2 2 2 2 2 2" xfId="41451" xr:uid="{8F5BDA7C-A1EA-44C5-9680-96E3E3789DEE}"/>
    <cellStyle name="Percent 2 2 8 2 2 2 2 3" xfId="41452" xr:uid="{46E177BD-93AD-4BF6-AA00-760A18DB1DB9}"/>
    <cellStyle name="Percent 2 2 8 2 2 2 2 4" xfId="41453" xr:uid="{97C15A89-4706-4CC2-A605-B37E4CC57240}"/>
    <cellStyle name="Percent 2 2 8 2 2 2 2 5" xfId="41454" xr:uid="{3F2AFFEC-0114-40A7-85EE-B7C95F768A88}"/>
    <cellStyle name="Percent 2 2 8 2 2 2 3" xfId="41455" xr:uid="{28CE558C-0D28-40B1-A4BD-BBC532CE58BA}"/>
    <cellStyle name="Percent 2 2 8 2 2 2 3 2" xfId="41456" xr:uid="{85AF0C68-3FCF-4725-AD3B-65442DD12441}"/>
    <cellStyle name="Percent 2 2 8 2 2 2 4" xfId="41457" xr:uid="{9AFFF5CC-3099-48E0-9ACD-5200AC37B71B}"/>
    <cellStyle name="Percent 2 2 8 2 2 2 5" xfId="41458" xr:uid="{A70DAF4C-17DB-4CA1-9765-5B8A39A04E60}"/>
    <cellStyle name="Percent 2 2 8 2 2 3" xfId="41459" xr:uid="{B781FCF6-8E08-4543-B427-087B4573EAD5}"/>
    <cellStyle name="Percent 2 2 8 2 2 4" xfId="41460" xr:uid="{40B641CA-48D0-4F82-A0F1-55B18AABD173}"/>
    <cellStyle name="Percent 2 2 8 2 2 5" xfId="41461" xr:uid="{77CB2642-AFB4-4369-965F-DEB9C16032E4}"/>
    <cellStyle name="Percent 2 2 8 2 2 6" xfId="41462" xr:uid="{EB390B64-2656-47D6-A86D-9E6BEDFFC2B5}"/>
    <cellStyle name="Percent 2 2 8 2 2 6 2" xfId="41463" xr:uid="{FC2E3DEB-D5FC-4086-BFB8-376AE2390E94}"/>
    <cellStyle name="Percent 2 2 8 2 2 7" xfId="41464" xr:uid="{D5CFB667-7FC3-4AFB-A219-D1C7209F9FF0}"/>
    <cellStyle name="Percent 2 2 8 2 2 8" xfId="41465" xr:uid="{A5195F32-9D29-4947-A728-9332EE5FAC1C}"/>
    <cellStyle name="Percent 2 2 8 2 2 9" xfId="41466" xr:uid="{E1E9526D-82F8-4CE9-A776-552AD5E47C9E}"/>
    <cellStyle name="Percent 2 2 8 2 3" xfId="41467" xr:uid="{D635B1DD-9D45-4AEE-B0EA-0A9F33A0C004}"/>
    <cellStyle name="Percent 2 2 8 2 3 2" xfId="41468" xr:uid="{2434ED6D-3255-49A1-A13D-39A8A64B83E2}"/>
    <cellStyle name="Percent 2 2 8 2 3 2 2" xfId="41469" xr:uid="{F86DD91F-4C32-429B-8C71-1729003C7AC0}"/>
    <cellStyle name="Percent 2 2 8 2 3 2 2 2" xfId="41470" xr:uid="{ABACC519-6059-499E-8E2B-A00761A44FED}"/>
    <cellStyle name="Percent 2 2 8 2 3 2 3" xfId="41471" xr:uid="{D978F159-1509-40AA-A8F3-8F57556770D5}"/>
    <cellStyle name="Percent 2 2 8 2 3 2 4" xfId="41472" xr:uid="{F49B096B-84DB-4E38-91BE-265FE84FC5E2}"/>
    <cellStyle name="Percent 2 2 8 2 3 2 5" xfId="41473" xr:uid="{AB1422A0-A626-4827-A334-35198E3E6DF8}"/>
    <cellStyle name="Percent 2 2 8 2 3 3" xfId="41474" xr:uid="{7935B9B6-CE43-4FE5-A910-F54B0F705768}"/>
    <cellStyle name="Percent 2 2 8 2 3 3 2" xfId="41475" xr:uid="{17953250-F757-43C1-BCF9-25F23ABE8087}"/>
    <cellStyle name="Percent 2 2 8 2 3 4" xfId="41476" xr:uid="{392889FF-5D1E-4AF0-B08F-672BC6725391}"/>
    <cellStyle name="Percent 2 2 8 2 3 5" xfId="41477" xr:uid="{32CE2699-9FF5-406A-B284-43AB96A30BB2}"/>
    <cellStyle name="Percent 2 2 8 2 4" xfId="41478" xr:uid="{C287501C-9997-456D-AFBE-C9824A11FF5B}"/>
    <cellStyle name="Percent 2 2 8 2 5" xfId="41479" xr:uid="{798FA247-A04F-447E-9793-5F9F1DCCA90F}"/>
    <cellStyle name="Percent 2 2 8 2 6" xfId="41480" xr:uid="{0D7B597B-43CE-4A52-A3EB-C2487B7B41A2}"/>
    <cellStyle name="Percent 2 2 8 2 6 2" xfId="41481" xr:uid="{69FA0191-E37A-4F5B-A75F-9A4665BEB49F}"/>
    <cellStyle name="Percent 2 2 8 2 7" xfId="41482" xr:uid="{2A58C453-A663-44C2-9920-3D130ACA669B}"/>
    <cellStyle name="Percent 2 2 8 2 8" xfId="41483" xr:uid="{AF4B2511-A555-4834-BA00-573F39F7F11D}"/>
    <cellStyle name="Percent 2 2 8 2 9" xfId="41484" xr:uid="{1F8DE583-75C4-431D-8D09-70C519FD5149}"/>
    <cellStyle name="Percent 2 2 8 3" xfId="41485" xr:uid="{5FEB07EE-1AE1-4124-A776-EF712C8F0847}"/>
    <cellStyle name="Percent 2 2 8 3 2" xfId="41486" xr:uid="{60611C11-28B5-431C-A3CD-A6552BE994C5}"/>
    <cellStyle name="Percent 2 2 8 3 3" xfId="41487" xr:uid="{4372F0D5-8140-490B-B326-949FF2BDC968}"/>
    <cellStyle name="Percent 2 2 8 4" xfId="41488" xr:uid="{3C32FCCE-0F20-4807-B62A-417CF3F3307D}"/>
    <cellStyle name="Percent 2 2 8 4 2" xfId="41489" xr:uid="{FF33F6D5-1AF9-4703-AEF6-3B2EEE85AEA3}"/>
    <cellStyle name="Percent 2 2 8 4 3" xfId="41490" xr:uid="{C7FB7FF0-1AAF-4A12-91D1-810E7487DCE0}"/>
    <cellStyle name="Percent 2 2 8 5" xfId="41491" xr:uid="{A45D789B-1386-4896-8608-571239628126}"/>
    <cellStyle name="Percent 2 2 8 5 2" xfId="41492" xr:uid="{8159FA5B-86A3-471A-B5A0-524EBA87A026}"/>
    <cellStyle name="Percent 2 2 8 5 3" xfId="41493" xr:uid="{A08EBA5D-86F4-4693-8864-64DEE0973CC8}"/>
    <cellStyle name="Percent 2 2 8 6" xfId="41494" xr:uid="{FDB4F3BB-25E4-4E94-985E-BBA3738FD636}"/>
    <cellStyle name="Percent 2 2 8 6 2" xfId="41495" xr:uid="{1FFDE208-78DD-4A71-A3AF-E573B35DB45B}"/>
    <cellStyle name="Percent 2 2 8 6 3" xfId="41496" xr:uid="{47E807D2-7152-4552-A2BF-9B748E95DCA9}"/>
    <cellStyle name="Percent 2 2 8 7" xfId="41497" xr:uid="{FCCC7994-C3AB-49BB-957B-1EBD2093A229}"/>
    <cellStyle name="Percent 2 2 8 7 2" xfId="41498" xr:uid="{B0BADD3B-3780-47C0-9FA9-EAACB28F7FC5}"/>
    <cellStyle name="Percent 2 2 8 7 3" xfId="41499" xr:uid="{112C9041-A775-44CB-A08D-87A185D19F4F}"/>
    <cellStyle name="Percent 2 2 8 8" xfId="41500" xr:uid="{925B722B-FB61-4328-A0D7-36CA3047EE0C}"/>
    <cellStyle name="Percent 2 2 8 8 2" xfId="41501" xr:uid="{2049B1ED-6A10-41C5-9B5A-BFA103C2EA5E}"/>
    <cellStyle name="Percent 2 2 8 8 2 2" xfId="41502" xr:uid="{BB4D2347-C03D-4CA0-9EB5-285042535BFD}"/>
    <cellStyle name="Percent 2 2 8 8 2 2 2" xfId="41503" xr:uid="{2A4E3A5A-B6CC-410C-89B4-01FC68B7DA12}"/>
    <cellStyle name="Percent 2 2 8 8 2 3" xfId="41504" xr:uid="{6AF5DDFB-D0B4-45DB-9BE6-87B030A207BA}"/>
    <cellStyle name="Percent 2 2 8 8 2 4" xfId="41505" xr:uid="{5A44F403-C0A7-4D2D-B4D7-3A2B34F6983A}"/>
    <cellStyle name="Percent 2 2 8 8 2 5" xfId="41506" xr:uid="{580696C7-4B43-4799-994C-0C543D6C98E5}"/>
    <cellStyle name="Percent 2 2 8 8 3" xfId="41507" xr:uid="{6F1EB32F-1416-4188-A83A-BF2C99196CA6}"/>
    <cellStyle name="Percent 2 2 8 8 3 2" xfId="41508" xr:uid="{86FA6A8D-6107-49AD-8A75-14F02AE629CD}"/>
    <cellStyle name="Percent 2 2 8 8 4" xfId="41509" xr:uid="{40903B61-751D-4759-8351-19C53C7414D3}"/>
    <cellStyle name="Percent 2 2 8 8 5" xfId="41510" xr:uid="{7E8EDB5F-7A17-428B-9E83-DE4CE8A5FB86}"/>
    <cellStyle name="Percent 2 2 8 9" xfId="41511" xr:uid="{D2E1A64B-898C-47D1-A21E-869CAEDABB61}"/>
    <cellStyle name="Percent 2 2 9" xfId="41512" xr:uid="{37EB7426-FDAA-453B-A949-D8CFDFA5DB70}"/>
    <cellStyle name="Percent 2 2 9 2" xfId="41513" xr:uid="{0E6161EE-EB96-456E-AE24-35898AFC02DB}"/>
    <cellStyle name="Percent 2 2 9 3" xfId="41514" xr:uid="{49DBDE3C-24EC-4228-B9E8-DFF069AB2A2E}"/>
    <cellStyle name="Percent 2 20" xfId="41515" xr:uid="{5924A393-B8EC-4842-912E-88106F323916}"/>
    <cellStyle name="Percent 2 21" xfId="41516" xr:uid="{A942B423-B1A1-4435-A299-1CAF047FFC7E}"/>
    <cellStyle name="Percent 2 22" xfId="41517" xr:uid="{80E18BA9-3E40-4905-B35A-E2E339CF74A9}"/>
    <cellStyle name="Percent 2 23" xfId="41518" xr:uid="{3839C18B-DB44-4726-ABA8-4BDB7E109133}"/>
    <cellStyle name="Percent 2 24" xfId="41519" xr:uid="{26EE8B4F-DD65-4C8F-AF8F-81C177E07D0F}"/>
    <cellStyle name="Percent 2 25" xfId="41520" xr:uid="{A0DBD02D-D9B1-401C-821F-A605C6B2B208}"/>
    <cellStyle name="Percent 2 26" xfId="41521" xr:uid="{10B82594-9C14-4994-9042-1766BCE31FF7}"/>
    <cellStyle name="Percent 2 27" xfId="41522" xr:uid="{C3E18589-1270-4CAF-8F08-3696AF2F448C}"/>
    <cellStyle name="Percent 2 28" xfId="41523" xr:uid="{9D01FEC1-34EA-4ABF-BFDB-5B62E21795C2}"/>
    <cellStyle name="Percent 2 29" xfId="41524" xr:uid="{DE9BA73C-9279-4562-AD97-8B9FC101FD4A}"/>
    <cellStyle name="Percent 2 3" xfId="41525" xr:uid="{3C0FDE17-AD8B-43C7-B71C-62BD5D6146E5}"/>
    <cellStyle name="Percent 2 3 10" xfId="41526" xr:uid="{9D573B74-A3DD-4F55-9490-FDEF5DFD4930}"/>
    <cellStyle name="Percent 2 3 11" xfId="41527" xr:uid="{FAEE2B8E-42F7-4130-A392-A07AB1E9F6A6}"/>
    <cellStyle name="Percent 2 3 12" xfId="41528" xr:uid="{6D057CCD-7CF4-465C-8D64-7452EEEF14E4}"/>
    <cellStyle name="Percent 2 3 12 2" xfId="41529" xr:uid="{32851A03-236D-4FCE-9267-FD5BA658CDEA}"/>
    <cellStyle name="Percent 2 3 12 3" xfId="41530" xr:uid="{A40ECB9E-14D2-477A-A990-44B2356C705D}"/>
    <cellStyle name="Percent 2 3 13" xfId="41531" xr:uid="{B28A96B5-EF6D-494A-A397-11462E081826}"/>
    <cellStyle name="Percent 2 3 14" xfId="41532" xr:uid="{2D068A1E-EFBA-435F-A113-7E55C356091D}"/>
    <cellStyle name="Percent 2 3 15" xfId="41533" xr:uid="{42089512-0E32-4912-A464-064963A9DEB5}"/>
    <cellStyle name="Percent 2 3 16" xfId="41534" xr:uid="{26462F32-8064-401F-B0C2-1C679D314390}"/>
    <cellStyle name="Percent 2 3 17" xfId="41535" xr:uid="{7F4798C4-F6AA-48DF-9FAC-8552FAF39338}"/>
    <cellStyle name="Percent 2 3 18" xfId="41536" xr:uid="{F4507509-C263-4F7D-8C06-F50CADA2F661}"/>
    <cellStyle name="Percent 2 3 19" xfId="41537" xr:uid="{2485A19D-646F-4725-AA73-668B3C7C97F9}"/>
    <cellStyle name="Percent 2 3 2" xfId="41538" xr:uid="{9B63DEEF-BE88-48D2-B173-BE9A324AA4DF}"/>
    <cellStyle name="Percent 2 3 2 2" xfId="41539" xr:uid="{8B1B0783-EB9F-4223-8DA1-3BE4F4BBD311}"/>
    <cellStyle name="Percent 2 3 2 3" xfId="41540" xr:uid="{186C0AE1-A9D6-42FF-887E-471A5A48688E}"/>
    <cellStyle name="Percent 2 3 2 4" xfId="41541" xr:uid="{BE9C6F3B-5E5D-4601-99CB-353AAE05D5FE}"/>
    <cellStyle name="Percent 2 3 20" xfId="41542" xr:uid="{92233081-C8ED-4FEA-8120-CAF8AAC8228C}"/>
    <cellStyle name="Percent 2 3 21" xfId="41543" xr:uid="{13C59809-8E57-48E5-9C29-04755D4DED52}"/>
    <cellStyle name="Percent 2 3 22" xfId="41544" xr:uid="{3AA46E6B-A460-41DD-91F7-B7360A455321}"/>
    <cellStyle name="Percent 2 3 23" xfId="41545" xr:uid="{4372ABCF-A816-428B-A16A-EA994493BD9B}"/>
    <cellStyle name="Percent 2 3 24" xfId="41546" xr:uid="{D9C73CD7-F463-4A1D-8AB7-8BBBDB395483}"/>
    <cellStyle name="Percent 2 3 25" xfId="41547" xr:uid="{18E3DE47-6B35-4FA1-9BD0-F6F7D1D11FF3}"/>
    <cellStyle name="Percent 2 3 26" xfId="41548" xr:uid="{60A318F8-3B32-4E52-BC4A-62899B0F4DE5}"/>
    <cellStyle name="Percent 2 3 27" xfId="41549" xr:uid="{18345C12-A674-49F8-8205-F64C9B77CCB3}"/>
    <cellStyle name="Percent 2 3 28" xfId="41550" xr:uid="{F99445D6-6C8E-4944-A765-C9C387E46113}"/>
    <cellStyle name="Percent 2 3 29" xfId="41551" xr:uid="{8DA8F4D5-DDBC-4B8E-B553-A74DE34601D5}"/>
    <cellStyle name="Percent 2 3 3" xfId="41552" xr:uid="{0B1E2EC2-3F5B-4688-ACAD-40CFAFA4B5EC}"/>
    <cellStyle name="Percent 2 3 3 2" xfId="41553" xr:uid="{539D7F04-4452-460D-8963-DE1B58E6A1BA}"/>
    <cellStyle name="Percent 2 3 3 3" xfId="41554" xr:uid="{0C0CAA48-8881-447F-8551-E87ED551CEE7}"/>
    <cellStyle name="Percent 2 3 30" xfId="41555" xr:uid="{106B154E-BD97-466D-956A-6D07541D8D39}"/>
    <cellStyle name="Percent 2 3 31" xfId="41556" xr:uid="{F04FB081-7E65-48B3-9825-A2C64AA0F6D0}"/>
    <cellStyle name="Percent 2 3 32" xfId="41557" xr:uid="{4CB3E9AE-668E-48A6-96C0-CB63896E3944}"/>
    <cellStyle name="Percent 2 3 33" xfId="41558" xr:uid="{085992EF-299D-4BF1-BCBE-16E188AA110E}"/>
    <cellStyle name="Percent 2 3 4" xfId="41559" xr:uid="{31BA0E2F-F982-4C84-B716-428D758E6C3E}"/>
    <cellStyle name="Percent 2 3 4 2" xfId="41560" xr:uid="{57AB87B1-FC28-44B7-8843-1F1C22FEC133}"/>
    <cellStyle name="Percent 2 3 4 3" xfId="41561" xr:uid="{7CD3F201-E77F-47B9-86DE-917B055EF3E2}"/>
    <cellStyle name="Percent 2 3 5" xfId="41562" xr:uid="{DB9F424C-CA64-454C-B616-C90D54DC01EE}"/>
    <cellStyle name="Percent 2 3 5 2" xfId="41563" xr:uid="{AF08A446-AE54-4C00-9700-50397E769DD4}"/>
    <cellStyle name="Percent 2 3 5 3" xfId="41564" xr:uid="{74C4FB5D-AC1F-4CF4-B240-75E645D3C291}"/>
    <cellStyle name="Percent 2 3 6" xfId="41565" xr:uid="{53E5D66F-2C3E-4BF3-BED4-C3DC06720A7F}"/>
    <cellStyle name="Percent 2 3 6 2" xfId="41566" xr:uid="{392D8498-5D8E-4DA8-91BE-A92E164E37B0}"/>
    <cellStyle name="Percent 2 3 6 3" xfId="41567" xr:uid="{D075C8FC-F984-43D0-A5CB-261FBFF0C8A1}"/>
    <cellStyle name="Percent 2 3 7" xfId="41568" xr:uid="{078EBF06-D7FB-4320-BA65-296B346BEB17}"/>
    <cellStyle name="Percent 2 3 8" xfId="41569" xr:uid="{1252F12A-233D-48BA-A312-AA307587199C}"/>
    <cellStyle name="Percent 2 3 9" xfId="41570" xr:uid="{CB40BD42-26D5-46DA-9EC3-0DC9FB774B69}"/>
    <cellStyle name="Percent 2 30" xfId="41571" xr:uid="{1C35D470-DB8C-40A5-A136-FB36D63CFCD6}"/>
    <cellStyle name="Percent 2 31" xfId="41572" xr:uid="{2EB5E30D-4956-4A1B-BF02-2319B695EBBE}"/>
    <cellStyle name="Percent 2 32" xfId="41573" xr:uid="{28D51139-0B74-4273-990E-9DFEFB13C2A5}"/>
    <cellStyle name="Percent 2 33" xfId="41574" xr:uid="{E786B7DD-9068-4622-AD3E-8F872E0D4E65}"/>
    <cellStyle name="Percent 2 34" xfId="41575" xr:uid="{662CB139-0A24-4762-8D54-F4E49E8D0112}"/>
    <cellStyle name="Percent 2 35" xfId="41576" xr:uid="{E2F13E65-A6B0-4743-BB18-5B41EEDE1130}"/>
    <cellStyle name="Percent 2 36" xfId="41577" xr:uid="{8D0E1DF9-9A21-4637-9388-FC74F89E1F45}"/>
    <cellStyle name="Percent 2 37" xfId="41578" xr:uid="{DBD75CF0-F699-49FD-9D4E-08561D06078E}"/>
    <cellStyle name="Percent 2 38" xfId="41579" xr:uid="{49F4978B-422F-440D-9447-F2AFE991E1C9}"/>
    <cellStyle name="Percent 2 39" xfId="41580" xr:uid="{1C5C7CC3-5C0C-4E3F-9698-D95254B2C496}"/>
    <cellStyle name="Percent 2 4" xfId="41581" xr:uid="{DB8C5F5B-04E1-4D4B-AE93-BF5DFDA748C1}"/>
    <cellStyle name="Percent 2 4 2" xfId="41582" xr:uid="{173D5721-224F-4A13-8BE5-24FB368B0C1F}"/>
    <cellStyle name="Percent 2 4 3" xfId="41583" xr:uid="{CDFECDF6-FEB2-4894-9F15-B08C6AA6CBF5}"/>
    <cellStyle name="Percent 2 40" xfId="41584" xr:uid="{BE10DD48-3FEE-4FBF-A606-78D029BF4F39}"/>
    <cellStyle name="Percent 2 41" xfId="41585" xr:uid="{DE3C8443-3DEF-4F3A-B65B-6A65337BBCCF}"/>
    <cellStyle name="Percent 2 42" xfId="41586" xr:uid="{4B079BCC-7315-41F5-91ED-4ED1E228AAA7}"/>
    <cellStyle name="Percent 2 43" xfId="41587" xr:uid="{602166CA-0FC4-46FD-850D-79B1CFF5C49B}"/>
    <cellStyle name="Percent 2 44" xfId="41588" xr:uid="{538FF70B-D2BB-4A24-9D86-99E290A6DA6D}"/>
    <cellStyle name="Percent 2 45" xfId="41589" xr:uid="{8C24E6F0-89FB-49D7-AFBE-F1EA1E19DB7F}"/>
    <cellStyle name="Percent 2 46" xfId="41590" xr:uid="{DBD4CDD9-1FBC-45FC-A497-22CCA321E07A}"/>
    <cellStyle name="Percent 2 47" xfId="41591" xr:uid="{55A94A77-DF92-47B8-B8F2-B0D50C8F842A}"/>
    <cellStyle name="Percent 2 48" xfId="41592" xr:uid="{294BEF3E-940B-4A2D-BEC4-B353EDCF541B}"/>
    <cellStyle name="Percent 2 49" xfId="41593" xr:uid="{545ED619-E9A9-4FDC-A5E3-25531A91A61B}"/>
    <cellStyle name="Percent 2 5" xfId="41594" xr:uid="{90A1358C-C5ED-4786-9E39-3624CC44719D}"/>
    <cellStyle name="Percent 2 5 2" xfId="41595" xr:uid="{B3B5A56B-06EE-476E-8B50-539F955F13E3}"/>
    <cellStyle name="Percent 2 5 3" xfId="41596" xr:uid="{9963C2FF-54CC-4A82-97E6-FF5BB14478D7}"/>
    <cellStyle name="Percent 2 50" xfId="41597" xr:uid="{C585F4CB-F491-41CC-BAC1-4DBBC7675099}"/>
    <cellStyle name="Percent 2 51" xfId="41598" xr:uid="{F8EFD25B-0EE7-4FF8-82AE-6763DA1DC8FD}"/>
    <cellStyle name="Percent 2 52" xfId="41599" xr:uid="{B3F9B117-5228-4341-A372-B08E49E6C263}"/>
    <cellStyle name="Percent 2 53" xfId="41600" xr:uid="{D2CDF64E-0BF4-48FF-8759-7281CDA30105}"/>
    <cellStyle name="Percent 2 54" xfId="41601" xr:uid="{B9629493-5FCA-420F-A2E6-60AFC1691803}"/>
    <cellStyle name="Percent 2 55" xfId="41602" xr:uid="{1EBC5864-AAC0-491B-9974-91CCA5C71948}"/>
    <cellStyle name="Percent 2 56" xfId="41603" xr:uid="{E95E60C2-E7B4-4350-997A-D5E57FF49BB4}"/>
    <cellStyle name="Percent 2 57" xfId="41604" xr:uid="{20357AA6-20F2-4A85-88D0-95EA4356856C}"/>
    <cellStyle name="Percent 2 58" xfId="41055" xr:uid="{E36A890F-3105-4B53-9145-2C08DF6FC6C9}"/>
    <cellStyle name="Percent 2 6" xfId="41605" xr:uid="{BC8F5648-A678-4417-9D4B-AC23E469F582}"/>
    <cellStyle name="Percent 2 6 2" xfId="41606" xr:uid="{C872DDF4-98A2-4671-AA49-8E0096647BD5}"/>
    <cellStyle name="Percent 2 6 3" xfId="41607" xr:uid="{299AFD97-D174-4E1E-A9C5-327EE67E731B}"/>
    <cellStyle name="Percent 2 7" xfId="41608" xr:uid="{1369F14A-1A53-4B0F-AD62-22418CB8CB09}"/>
    <cellStyle name="Percent 2 7 2" xfId="41609" xr:uid="{8098D671-A496-4D2E-8543-CD2A6FC534E1}"/>
    <cellStyle name="Percent 2 7 3" xfId="41610" xr:uid="{A67FF606-5F96-433B-8A15-77E85D3B3650}"/>
    <cellStyle name="Percent 2 8" xfId="41611" xr:uid="{8E473228-0E14-4B81-AFBC-958D3867A173}"/>
    <cellStyle name="Percent 2 8 2" xfId="41612" xr:uid="{2CA00654-1FE0-4FEF-8F66-D6A31FF75415}"/>
    <cellStyle name="Percent 2 8 3" xfId="41613" xr:uid="{095B72FF-A8AB-47D8-A04B-7AB9B8B88195}"/>
    <cellStyle name="Percent 2 9" xfId="41614" xr:uid="{54EFD703-BE9C-4F01-9577-F189B339ECDF}"/>
    <cellStyle name="Percent 2 9 2" xfId="41615" xr:uid="{EEE30CC1-9075-4313-B9FC-4A136F9F78FF}"/>
    <cellStyle name="Percent 20" xfId="41616" xr:uid="{2F5B5184-9616-4AFD-99C3-65AFB05D9275}"/>
    <cellStyle name="Percent 20 2" xfId="41617" xr:uid="{B4768F51-158B-4855-9F98-9538E6036ED4}"/>
    <cellStyle name="Percent 20 3" xfId="41618" xr:uid="{06BC98E6-D81F-4FB2-BBB5-9E043EEFE870}"/>
    <cellStyle name="Percent 21" xfId="41619" xr:uid="{56F7EE04-A8E3-4404-86F0-931050512BA4}"/>
    <cellStyle name="Percent 22" xfId="41620" xr:uid="{BCEC5240-7813-4CA9-A70D-A9B5B3D03713}"/>
    <cellStyle name="Percent 22 2" xfId="41621" xr:uid="{9904FDC0-3190-4FA7-AAB9-524405BD036B}"/>
    <cellStyle name="Percent 22 3" xfId="41622" xr:uid="{04E158F4-02D4-4EEF-870D-8B1C0143601D}"/>
    <cellStyle name="Percent 23" xfId="41623" xr:uid="{F9D75E08-167A-4447-99D3-78ED70787BBF}"/>
    <cellStyle name="Percent 24" xfId="41624" xr:uid="{5E3F9B0B-44C8-4753-B440-B33F639907D5}"/>
    <cellStyle name="Percent 25" xfId="41625" xr:uid="{63571DDA-7EEE-41EB-9B2B-1F26EDC872B9}"/>
    <cellStyle name="Percent 27" xfId="41626" xr:uid="{0365C385-8044-48D4-BA28-52C1FE62DEA4}"/>
    <cellStyle name="Percent 3" xfId="338" xr:uid="{7335137D-E6DD-47A8-A552-F2C94C241990}"/>
    <cellStyle name="Percent 3 10" xfId="41628" xr:uid="{EAA5135F-ECA0-4BC8-9AAD-32BED8CB51FC}"/>
    <cellStyle name="Percent 3 10 2" xfId="41629" xr:uid="{1CE8BA7A-E6DE-452B-B7E8-9163623E382A}"/>
    <cellStyle name="Percent 3 10 3" xfId="41630" xr:uid="{F3653C2A-03A7-4B5C-9C4E-A20A03B135D2}"/>
    <cellStyle name="Percent 3 11" xfId="41631" xr:uid="{788B77D1-12DB-4C83-B35E-14CCD1123F94}"/>
    <cellStyle name="Percent 3 11 2" xfId="41632" xr:uid="{B347C60E-DE34-4EC8-8DB3-1C459B05A885}"/>
    <cellStyle name="Percent 3 11 3" xfId="41633" xr:uid="{FDDBC098-3362-4ACF-AB27-656561B9E8B2}"/>
    <cellStyle name="Percent 3 12" xfId="41634" xr:uid="{9E9BECA0-A0F5-4C76-8A45-29F5D3DB818D}"/>
    <cellStyle name="Percent 3 12 2" xfId="41635" xr:uid="{CDB8B547-0F22-4922-9562-D1497AAB3DF5}"/>
    <cellStyle name="Percent 3 12 3" xfId="41636" xr:uid="{0E161F4D-62F1-41D9-B5BE-88234B04A448}"/>
    <cellStyle name="Percent 3 13" xfId="41637" xr:uid="{D9484D40-090B-4ECE-BE25-04D7A879EE33}"/>
    <cellStyle name="Percent 3 13 2" xfId="41638" xr:uid="{3B8320FE-273C-49DE-847B-DA6DBA23C97E}"/>
    <cellStyle name="Percent 3 13 3" xfId="41639" xr:uid="{B7724944-4027-4737-9B8A-40B53D53B280}"/>
    <cellStyle name="Percent 3 14" xfId="41640" xr:uid="{E23717ED-DA2B-4662-AA85-C9382CB29384}"/>
    <cellStyle name="Percent 3 14 2" xfId="41641" xr:uid="{356D025E-6814-4208-8F3E-20C8ECCB7F83}"/>
    <cellStyle name="Percent 3 14 3" xfId="41642" xr:uid="{B6F37472-88A5-4533-8D10-0EDB68080396}"/>
    <cellStyle name="Percent 3 15" xfId="41643" xr:uid="{BE87AE53-0D63-4605-9920-9DAB467FDD76}"/>
    <cellStyle name="Percent 3 15 2" xfId="41644" xr:uid="{A411566E-3AC2-4188-AF00-C707AC5E387B}"/>
    <cellStyle name="Percent 3 15 3" xfId="41645" xr:uid="{C514CAF8-6B61-40F5-B134-F8C9EA3EBB65}"/>
    <cellStyle name="Percent 3 16" xfId="41646" xr:uid="{4908E150-C4C4-43F1-8094-211CE5A464D4}"/>
    <cellStyle name="Percent 3 16 2" xfId="41647" xr:uid="{F384D454-D300-4C55-9727-4304EE68578C}"/>
    <cellStyle name="Percent 3 16 3" xfId="41648" xr:uid="{363A3ABE-B415-4530-8DD1-76A9C48C11CF}"/>
    <cellStyle name="Percent 3 17" xfId="41649" xr:uid="{95F41DB5-7BAB-4B36-8E84-908401E99E4F}"/>
    <cellStyle name="Percent 3 17 2" xfId="41650" xr:uid="{C9645603-099F-407A-9F91-ECBF890ECF75}"/>
    <cellStyle name="Percent 3 17 3" xfId="41651" xr:uid="{1D74ABDC-22B3-4750-8B43-C4B099467F13}"/>
    <cellStyle name="Percent 3 18" xfId="41652" xr:uid="{B0E61812-B9BE-4F87-B079-D7EFEB74D841}"/>
    <cellStyle name="Percent 3 18 2" xfId="41653" xr:uid="{8EFA9F3C-6306-4572-BA2B-F7A79CFD1A11}"/>
    <cellStyle name="Percent 3 18 3" xfId="41654" xr:uid="{7A61B878-A0E5-40BA-B92B-548365560DD1}"/>
    <cellStyle name="Percent 3 19" xfId="41655" xr:uid="{A7266DEB-F546-42D0-899E-F625110A1118}"/>
    <cellStyle name="Percent 3 19 2" xfId="41656" xr:uid="{6DA37BB6-1DF4-44CA-B1E2-55193C26ABFB}"/>
    <cellStyle name="Percent 3 19 3" xfId="41657" xr:uid="{36E45859-4417-4338-8F6F-71D6FE8EB640}"/>
    <cellStyle name="Percent 3 2" xfId="339" xr:uid="{D4B9A373-6488-447F-AD17-5B8B2B552091}"/>
    <cellStyle name="Percent 3 2 10" xfId="41659" xr:uid="{BD1329BA-DE76-4644-BF1C-E3EFBEA57014}"/>
    <cellStyle name="Percent 3 2 10 2" xfId="41660" xr:uid="{6489B85E-6512-4D4D-9187-3F1277444F96}"/>
    <cellStyle name="Percent 3 2 10 3" xfId="41661" xr:uid="{2A3515D2-1043-4C9A-8D7C-C620692D0C90}"/>
    <cellStyle name="Percent 3 2 11" xfId="41662" xr:uid="{514E2423-7949-4525-B858-AC0125A5F746}"/>
    <cellStyle name="Percent 3 2 11 2" xfId="41663" xr:uid="{33E1871F-6964-4D86-8B0A-123A0614379A}"/>
    <cellStyle name="Percent 3 2 11 3" xfId="41664" xr:uid="{FB4C5DF3-53F7-449D-9C9C-4C8A9A1DB1E8}"/>
    <cellStyle name="Percent 3 2 12" xfId="41665" xr:uid="{7D459E57-A7B6-4A57-AC14-46D0D5775663}"/>
    <cellStyle name="Percent 3 2 12 2" xfId="41666" xr:uid="{EA220E42-89F5-4D50-B531-800CBEA7FB0F}"/>
    <cellStyle name="Percent 3 2 12 3" xfId="41667" xr:uid="{DF3B8EEF-2F9E-4DE6-815B-4C0DBB5DF6CB}"/>
    <cellStyle name="Percent 3 2 13" xfId="41668" xr:uid="{A67B2CD3-C8B4-4495-93F1-DF899A35B110}"/>
    <cellStyle name="Percent 3 2 13 2" xfId="41669" xr:uid="{7183A930-0FB3-49FE-8495-FBA5FED1A987}"/>
    <cellStyle name="Percent 3 2 13 3" xfId="41670" xr:uid="{5F0C1D84-03D9-4140-8122-05C5630AB8EE}"/>
    <cellStyle name="Percent 3 2 14" xfId="41671" xr:uid="{73E7FED7-CCE5-4563-AB65-EB3A427FC9D9}"/>
    <cellStyle name="Percent 3 2 14 2" xfId="41672" xr:uid="{AB72A52A-FD2E-415E-A390-8AD347D820C7}"/>
    <cellStyle name="Percent 3 2 14 3" xfId="41673" xr:uid="{651DE974-7331-46CE-A80C-4704950D8F6F}"/>
    <cellStyle name="Percent 3 2 15" xfId="41674" xr:uid="{915AEBC2-A16D-40EA-A490-1D477021B175}"/>
    <cellStyle name="Percent 3 2 15 2" xfId="41675" xr:uid="{E2435213-96A9-48D1-9338-D4FE8FB01FF2}"/>
    <cellStyle name="Percent 3 2 15 3" xfId="41676" xr:uid="{D1499AAF-B996-444F-B27D-EAE04AD25D3B}"/>
    <cellStyle name="Percent 3 2 16" xfId="41677" xr:uid="{733807D0-9BDD-4515-9C23-90C9B1A091E9}"/>
    <cellStyle name="Percent 3 2 16 2" xfId="41678" xr:uid="{1194463F-A149-463C-9576-37C83762A605}"/>
    <cellStyle name="Percent 3 2 16 3" xfId="41679" xr:uid="{59C0224C-B821-4CDD-ACC9-B1380358A7F7}"/>
    <cellStyle name="Percent 3 2 17" xfId="41680" xr:uid="{115EEC97-979C-428F-8D93-3FD9A9F55918}"/>
    <cellStyle name="Percent 3 2 17 2" xfId="41681" xr:uid="{2057763B-4838-434E-A40B-C23C5F1A876A}"/>
    <cellStyle name="Percent 3 2 17 3" xfId="41682" xr:uid="{3FE09B4F-ED9D-4ABE-A07D-739EDB2DF6D2}"/>
    <cellStyle name="Percent 3 2 18" xfId="41683" xr:uid="{5AAF3D4D-7AC0-4802-A415-60B896C84988}"/>
    <cellStyle name="Percent 3 2 18 2" xfId="41684" xr:uid="{1889C7C3-C9F8-41FC-97F2-C5A124D33E92}"/>
    <cellStyle name="Percent 3 2 18 3" xfId="41685" xr:uid="{B3D5D8FB-3661-4E50-B5D3-2F5FBD8B89DF}"/>
    <cellStyle name="Percent 3 2 19" xfId="41686" xr:uid="{AFE99C86-1817-4966-93EC-9B945041BE62}"/>
    <cellStyle name="Percent 3 2 19 2" xfId="41687" xr:uid="{3239D766-E63F-4184-9D57-E564A5848165}"/>
    <cellStyle name="Percent 3 2 19 3" xfId="41688" xr:uid="{B8A4B095-8815-44FC-91F3-00E3CDA98E57}"/>
    <cellStyle name="Percent 3 2 2" xfId="340" xr:uid="{A570642B-20C3-4FA9-884B-5EDFAD6F11BD}"/>
    <cellStyle name="Percent 3 2 2 2" xfId="341" xr:uid="{4359974E-118D-4AEC-88F6-E3AB6067E28E}"/>
    <cellStyle name="Percent 3 2 2 2 2" xfId="41690" xr:uid="{F707A44F-E3E2-4480-A849-8365AE6068EA}"/>
    <cellStyle name="Percent 3 2 2 3" xfId="41691" xr:uid="{DA09BD6A-7008-42E1-BD2A-8DF14896C345}"/>
    <cellStyle name="Percent 3 2 2 4" xfId="41689" xr:uid="{D43A812E-FED7-44BF-B351-751E81B2FD96}"/>
    <cellStyle name="Percent 3 2 20" xfId="41692" xr:uid="{A708E42C-E173-4FC2-B0F5-C57B7CFF489E}"/>
    <cellStyle name="Percent 3 2 20 2" xfId="41693" xr:uid="{EC55508B-FACA-458F-AFBF-B4E2581854E6}"/>
    <cellStyle name="Percent 3 2 20 3" xfId="41694" xr:uid="{255693D8-D816-4CF1-96CB-7C34B4ECC29A}"/>
    <cellStyle name="Percent 3 2 21" xfId="41695" xr:uid="{B7CDD6F6-61F6-4405-BADB-9D5403A8B30B}"/>
    <cellStyle name="Percent 3 2 21 2" xfId="41696" xr:uid="{264F2018-63BF-457B-8AFC-311F8C8B461E}"/>
    <cellStyle name="Percent 3 2 21 3" xfId="41697" xr:uid="{6F115C72-F753-4FDC-B511-25FCA4CB042D}"/>
    <cellStyle name="Percent 3 2 22" xfId="41698" xr:uid="{4335EB54-796D-4189-823F-C564194CFFA1}"/>
    <cellStyle name="Percent 3 2 23" xfId="41699" xr:uid="{440D309B-D0D7-4614-9BFC-89940082FD94}"/>
    <cellStyle name="Percent 3 2 24" xfId="41700" xr:uid="{7339ED93-C39A-4030-965A-37C25D8A55F8}"/>
    <cellStyle name="Percent 3 2 25" xfId="41701" xr:uid="{89B478D5-ADC2-4ED5-8A0F-2513FB0853EF}"/>
    <cellStyle name="Percent 3 2 26" xfId="41702" xr:uid="{9609B4C5-5AF1-4551-B253-715EFB0FB99D}"/>
    <cellStyle name="Percent 3 2 27" xfId="41703" xr:uid="{506F7710-D819-4D8D-B4A0-CA63E312C956}"/>
    <cellStyle name="Percent 3 2 28" xfId="41658" xr:uid="{86BCC792-0B23-40F6-8D63-30EC99373CA3}"/>
    <cellStyle name="Percent 3 2 3" xfId="41704" xr:uid="{BBA15BC4-08D4-46A2-94FF-5B7E0E4A2253}"/>
    <cellStyle name="Percent 3 2 3 2" xfId="41705" xr:uid="{BDDE6574-210D-47F4-B50F-808BD8EEEE7E}"/>
    <cellStyle name="Percent 3 2 3 3" xfId="41706" xr:uid="{1B49066D-8425-4EC8-B517-E71083186AEF}"/>
    <cellStyle name="Percent 3 2 4" xfId="41707" xr:uid="{1B6E2679-CADE-46FF-9754-E4C60F4996AA}"/>
    <cellStyle name="Percent 3 2 4 2" xfId="41708" xr:uid="{6B800A4C-AE51-40DC-AF6C-2774F63A8CCD}"/>
    <cellStyle name="Percent 3 2 4 3" xfId="41709" xr:uid="{9707489D-B519-4D84-BF51-BA8499C0DFB9}"/>
    <cellStyle name="Percent 3 2 5" xfId="41710" xr:uid="{BEF7A27D-35AC-481D-A833-C6F766966939}"/>
    <cellStyle name="Percent 3 2 5 2" xfId="41711" xr:uid="{3A63CF6E-0848-46F8-B797-B890E2823356}"/>
    <cellStyle name="Percent 3 2 5 3" xfId="41712" xr:uid="{1A0E7F36-E03A-48A1-A9B2-C8533D2A60C1}"/>
    <cellStyle name="Percent 3 2 6" xfId="41713" xr:uid="{B5AB9DB2-212C-463C-95FF-AD58C7D4075C}"/>
    <cellStyle name="Percent 3 2 6 2" xfId="41714" xr:uid="{80BD6F56-2CB5-42EC-B660-C7165B692B21}"/>
    <cellStyle name="Percent 3 2 6 3" xfId="41715" xr:uid="{BE318FE4-FF90-4EDD-8527-A64A238EE1BE}"/>
    <cellStyle name="Percent 3 2 7" xfId="41716" xr:uid="{71402783-DB73-4436-AD68-BDF26E17A2FA}"/>
    <cellStyle name="Percent 3 2 7 2" xfId="41717" xr:uid="{8DE63822-781D-4060-9573-D7FFEF1E7FB7}"/>
    <cellStyle name="Percent 3 2 7 3" xfId="41718" xr:uid="{297BDC54-5937-4939-A949-5D55DF5CD64C}"/>
    <cellStyle name="Percent 3 2 8" xfId="41719" xr:uid="{4842263D-EA82-49B8-B6F8-2083F0BB8EEE}"/>
    <cellStyle name="Percent 3 2 8 2" xfId="41720" xr:uid="{19CC4AC6-FE62-4C41-8602-1FADE56B2AD3}"/>
    <cellStyle name="Percent 3 2 8 3" xfId="41721" xr:uid="{DA43D8DE-352F-4173-A836-814BEBBD7C3C}"/>
    <cellStyle name="Percent 3 2 9" xfId="41722" xr:uid="{69451D0C-A971-4926-A097-A6D745714BE7}"/>
    <cellStyle name="Percent 3 2 9 2" xfId="41723" xr:uid="{55760BA8-6439-4E27-9084-69199DE5729A}"/>
    <cellStyle name="Percent 3 2 9 3" xfId="41724" xr:uid="{81EECF8B-F4AB-4A05-AE02-6804321FDDF7}"/>
    <cellStyle name="Percent 3 20" xfId="41725" xr:uid="{BAB7FC17-1DED-42CF-96EE-EC1B08C0770D}"/>
    <cellStyle name="Percent 3 20 2" xfId="41726" xr:uid="{F5B14BAB-CA13-4AAF-B013-3DC36CC9BBEE}"/>
    <cellStyle name="Percent 3 20 3" xfId="41727" xr:uid="{3FCAD628-E8B7-4323-88EB-9959E5CB5F92}"/>
    <cellStyle name="Percent 3 21" xfId="41728" xr:uid="{BF2428F3-6B6C-456C-9B79-9AB492E97EF2}"/>
    <cellStyle name="Percent 3 22" xfId="41729" xr:uid="{5393E5D8-7B18-4F0E-A1B8-3FD574817A53}"/>
    <cellStyle name="Percent 3 23" xfId="41730" xr:uid="{AD2D4449-0043-43ED-85BB-6CCE68B2EC25}"/>
    <cellStyle name="Percent 3 24" xfId="41731" xr:uid="{F3AA7EE6-6CBA-4DA9-BA90-D211AD7D0735}"/>
    <cellStyle name="Percent 3 25" xfId="41732" xr:uid="{532AC43C-FD70-412C-9E14-2099C3877F6C}"/>
    <cellStyle name="Percent 3 26" xfId="41733" xr:uid="{99F3EA19-BD4C-40B1-BEAF-D8D506C6ACBA}"/>
    <cellStyle name="Percent 3 27" xfId="41734" xr:uid="{4DE48C6B-7CE8-4957-BB54-462E4D6F4ABD}"/>
    <cellStyle name="Percent 3 28" xfId="41735" xr:uid="{E351767D-90B1-4E62-B3A6-07A62F4BDA12}"/>
    <cellStyle name="Percent 3 29" xfId="41736" xr:uid="{4E38674B-1008-4B38-B8C0-1BC817EF101F}"/>
    <cellStyle name="Percent 3 3" xfId="41737" xr:uid="{13569BE3-FBFA-4ED3-88D5-EC8D6AD1CFBB}"/>
    <cellStyle name="Percent 3 3 2" xfId="41738" xr:uid="{8CDFA056-32A5-4178-AE86-1D58DAF44BB1}"/>
    <cellStyle name="Percent 3 3 2 2" xfId="41739" xr:uid="{FDB6BB8F-303C-437C-916F-5AC518028015}"/>
    <cellStyle name="Percent 3 3 2 3" xfId="41740" xr:uid="{7B847C33-56A3-4795-B931-6E05C1D422B1}"/>
    <cellStyle name="Percent 3 3 3" xfId="41741" xr:uid="{043E8013-8EF1-4EA0-9B79-F47EB62E15BC}"/>
    <cellStyle name="Percent 3 3 3 2" xfId="41742" xr:uid="{055A5C28-2DC7-440C-994A-B0526E3344DC}"/>
    <cellStyle name="Percent 3 3 3 3" xfId="41743" xr:uid="{3AB5437A-C3ED-4173-838B-E6CA56161206}"/>
    <cellStyle name="Percent 3 3 4" xfId="41744" xr:uid="{C57CD1CD-3312-46FE-B2D0-FCE7E939F972}"/>
    <cellStyle name="Percent 3 3 4 2" xfId="41745" xr:uid="{C180BC1F-2C30-46E2-ACE0-5684EFEDF329}"/>
    <cellStyle name="Percent 3 3 4 3" xfId="41746" xr:uid="{14DE00AE-93E9-48BE-BDB9-2EE420DDC7B2}"/>
    <cellStyle name="Percent 3 3 5" xfId="41747" xr:uid="{9089AEA4-7DE4-4174-9A69-5E0F06362156}"/>
    <cellStyle name="Percent 3 3 5 2" xfId="41748" xr:uid="{929F1704-DBFA-414B-B7A9-A4FB31CBE1D3}"/>
    <cellStyle name="Percent 3 3 5 3" xfId="41749" xr:uid="{00204FEE-CA0C-4BBB-A635-10ABCA036B92}"/>
    <cellStyle name="Percent 3 3 6" xfId="41750" xr:uid="{EAB31C97-0B47-40FA-9953-1C45A53B91D7}"/>
    <cellStyle name="Percent 3 3 6 2" xfId="41751" xr:uid="{EE46D03C-66E7-4B38-8E5F-921704CD3F77}"/>
    <cellStyle name="Percent 3 3 6 3" xfId="41752" xr:uid="{C2EAA99F-0DBD-41C9-B6AE-0E29B1DED755}"/>
    <cellStyle name="Percent 3 3 7" xfId="41753" xr:uid="{9C1335F8-A599-4267-9E69-84ADFDDBFA9A}"/>
    <cellStyle name="Percent 3 3 8" xfId="41754" xr:uid="{B5EA39D9-8396-45C6-A742-E79C538CBA8B}"/>
    <cellStyle name="Percent 3 30" xfId="41755" xr:uid="{3A3283BA-39E6-4524-877D-832231766E23}"/>
    <cellStyle name="Percent 3 31" xfId="41756" xr:uid="{D84D9C71-4C6D-4113-B896-DC1737664169}"/>
    <cellStyle name="Percent 3 32" xfId="41757" xr:uid="{11DEB9BE-5FD7-4394-B3A5-5251594130DC}"/>
    <cellStyle name="Percent 3 33" xfId="41758" xr:uid="{44858D90-50D8-4E66-88A6-E7A3DC7D7843}"/>
    <cellStyle name="Percent 3 34" xfId="41759" xr:uid="{62584C9E-FA8F-4B63-ACF0-2969AF0E14DF}"/>
    <cellStyle name="Percent 3 35" xfId="41760" xr:uid="{4B9B851C-356E-4234-9521-EABDD6181A0A}"/>
    <cellStyle name="Percent 3 36" xfId="41761" xr:uid="{B7E973BD-0B8F-4093-A78A-B504D881E0D2}"/>
    <cellStyle name="Percent 3 37" xfId="41762" xr:uid="{61F8135A-F9B1-43EC-B6CC-E0AF6F99E0E0}"/>
    <cellStyle name="Percent 3 38" xfId="41763" xr:uid="{1D1E49F7-0484-4E72-99D8-3B873692CF12}"/>
    <cellStyle name="Percent 3 39" xfId="41764" xr:uid="{8C6097CA-4AEC-4324-8265-5E206A3F4D8C}"/>
    <cellStyle name="Percent 3 4" xfId="41765" xr:uid="{3C651011-65AE-41FA-951D-DFE61690F123}"/>
    <cellStyle name="Percent 3 4 2" xfId="41766" xr:uid="{12CCFD4E-9C33-4475-895C-A8A692DF6CAF}"/>
    <cellStyle name="Percent 3 4 3" xfId="41767" xr:uid="{53AF6298-7072-432E-B4F0-977504357582}"/>
    <cellStyle name="Percent 3 40" xfId="41768" xr:uid="{F299EF30-3613-4CE7-B8DB-A4ECC6197693}"/>
    <cellStyle name="Percent 3 41" xfId="41769" xr:uid="{EFF1341B-3BBB-48DC-811B-6485B04F194A}"/>
    <cellStyle name="Percent 3 42" xfId="41770" xr:uid="{897C6F52-43D9-400A-A628-B2FE44EEC1B2}"/>
    <cellStyle name="Percent 3 43" xfId="41771" xr:uid="{E32E43EC-8B54-4396-BFD9-812AB0E27A7E}"/>
    <cellStyle name="Percent 3 44" xfId="41772" xr:uid="{5A008A15-2E35-45B5-B484-E8C8D180DA8C}"/>
    <cellStyle name="Percent 3 45" xfId="41773" xr:uid="{BE28CE7C-5B33-4A88-AA5E-74EDAA067F6A}"/>
    <cellStyle name="Percent 3 46" xfId="41774" xr:uid="{697C859C-209B-45DF-B95B-521125DD6EC9}"/>
    <cellStyle name="Percent 3 47" xfId="41775" xr:uid="{F2CAB513-DA7E-4E65-986A-AC69DBEBD267}"/>
    <cellStyle name="Percent 3 48" xfId="41776" xr:uid="{50191696-82E3-4A44-985F-F23C64300A44}"/>
    <cellStyle name="Percent 3 49" xfId="41777" xr:uid="{386608A3-E785-4DF8-9796-D1B1D6D6248C}"/>
    <cellStyle name="Percent 3 5" xfId="41778" xr:uid="{B12E3F67-D4AD-48C1-9CB0-12AE4449C7F0}"/>
    <cellStyle name="Percent 3 5 2" xfId="41779" xr:uid="{9EB623DF-E760-46B9-9757-8C4B482B9B36}"/>
    <cellStyle name="Percent 3 5 3" xfId="41780" xr:uid="{8DB23968-3D10-434D-8D86-96C09C3DC160}"/>
    <cellStyle name="Percent 3 50" xfId="41781" xr:uid="{F340360C-1868-47F6-89A0-377EF139E3EB}"/>
    <cellStyle name="Percent 3 51" xfId="41782" xr:uid="{A7C03866-BE97-48F2-A4CB-A945018BBFFC}"/>
    <cellStyle name="Percent 3 52" xfId="41783" xr:uid="{ACAF4A40-B2FF-475A-8830-DAF7F3A82FD2}"/>
    <cellStyle name="Percent 3 53" xfId="41784" xr:uid="{4B2D9A98-EB78-4015-92AC-A581C0900AE5}"/>
    <cellStyle name="Percent 3 54" xfId="41785" xr:uid="{622720BE-2FD1-46D1-BDC7-1BFB59781D14}"/>
    <cellStyle name="Percent 3 55" xfId="41786" xr:uid="{911B57FF-5840-4F49-B96D-CE9CFC864536}"/>
    <cellStyle name="Percent 3 56" xfId="41787" xr:uid="{115ED562-619D-4AA9-9A33-A38EEA1E517E}"/>
    <cellStyle name="Percent 3 57" xfId="41788" xr:uid="{A373287D-F35E-4EB0-8EFA-353C204CABBA}"/>
    <cellStyle name="Percent 3 58" xfId="41789" xr:uid="{54A738F3-3CED-4B5A-8851-40C99F010F8E}"/>
    <cellStyle name="Percent 3 59" xfId="41790" xr:uid="{194091A8-172D-4801-B9BB-37ED05A34421}"/>
    <cellStyle name="Percent 3 6" xfId="41791" xr:uid="{78B023BA-C69B-4342-9758-DFCC0B051A81}"/>
    <cellStyle name="Percent 3 6 2" xfId="41792" xr:uid="{45E4266D-5DA6-4306-8746-B687D8934321}"/>
    <cellStyle name="Percent 3 6 3" xfId="41793" xr:uid="{41F8AA9F-E194-4F6A-BBE5-266A4536E59C}"/>
    <cellStyle name="Percent 3 60" xfId="41794" xr:uid="{A5584E47-1BB4-410A-B173-00B081EFFDE7}"/>
    <cellStyle name="Percent 3 61" xfId="41795" xr:uid="{2E8661AC-3656-4446-AD6C-60E129851EAA}"/>
    <cellStyle name="Percent 3 62" xfId="41796" xr:uid="{31ADEA2C-D031-4747-A76F-99B82E589D71}"/>
    <cellStyle name="Percent 3 63" xfId="41797" xr:uid="{FEFE5449-908C-4BF5-A895-EB58966275AB}"/>
    <cellStyle name="Percent 3 64" xfId="41798" xr:uid="{D8F708C4-1789-443B-A553-D83324B33307}"/>
    <cellStyle name="Percent 3 65" xfId="41799" xr:uid="{78FDE95C-2C13-42BB-BB22-EDA572464754}"/>
    <cellStyle name="Percent 3 66" xfId="41800" xr:uid="{89428DB8-DF80-46FF-9E30-634E7859B9E8}"/>
    <cellStyle name="Percent 3 67" xfId="41801" xr:uid="{B84481DE-823C-419E-B939-F95E99EE38D8}"/>
    <cellStyle name="Percent 3 68" xfId="41802" xr:uid="{B45123D0-59A9-4934-8EB6-25282B3B8ACF}"/>
    <cellStyle name="Percent 3 69" xfId="41803" xr:uid="{8BC9BF12-E193-4DF0-8A72-3A5AD569492D}"/>
    <cellStyle name="Percent 3 7" xfId="41804" xr:uid="{C7E4C837-C469-46B7-873B-28C2750E28E5}"/>
    <cellStyle name="Percent 3 7 2" xfId="41805" xr:uid="{6FAA9410-3983-42C1-851E-3DC8A5ED92DC}"/>
    <cellStyle name="Percent 3 7 3" xfId="41806" xr:uid="{CC62F118-E4ED-4B6C-8B2A-52A5E1293D45}"/>
    <cellStyle name="Percent 3 70" xfId="41807" xr:uid="{3BEA7E2F-16A1-48E6-93A8-85731793FECE}"/>
    <cellStyle name="Percent 3 71" xfId="41808" xr:uid="{1850C140-CCFF-43F0-9866-613172191B43}"/>
    <cellStyle name="Percent 3 71 2" xfId="41809" xr:uid="{9AB103C8-7187-42D4-91D1-4A8B3C242AF4}"/>
    <cellStyle name="Percent 3 72" xfId="41810" xr:uid="{6F0C4E6E-48E8-4293-8AEB-3566E7B06ED3}"/>
    <cellStyle name="Percent 3 72 2" xfId="41811" xr:uid="{F8B8BC96-592A-4FEB-A743-22614ABFA5FE}"/>
    <cellStyle name="Percent 3 72 3" xfId="41812" xr:uid="{0760888A-AF88-4C03-B2C7-7A3C25B403DA}"/>
    <cellStyle name="Percent 3 72 4" xfId="41813" xr:uid="{AD7C6110-C837-4BDD-A208-F9DB71743684}"/>
    <cellStyle name="Percent 3 73" xfId="41627" xr:uid="{7831164C-3531-4A69-BE47-318039307268}"/>
    <cellStyle name="Percent 3 74" xfId="436" xr:uid="{E0DED447-A402-4E9E-A1A5-E292CDAC5803}"/>
    <cellStyle name="Percent 3 8" xfId="41814" xr:uid="{31AC03A4-3E93-4357-92AE-EA567474BE23}"/>
    <cellStyle name="Percent 3 8 2" xfId="41815" xr:uid="{8C34391E-6555-4C95-B86A-ABDDE24ED83E}"/>
    <cellStyle name="Percent 3 8 3" xfId="41816" xr:uid="{53E1D02F-CB45-4FD7-977D-ACD82F2A6B05}"/>
    <cellStyle name="Percent 3 9" xfId="41817" xr:uid="{C2F3A1A3-0A47-4FDB-A637-7FADBA81466F}"/>
    <cellStyle name="Percent 3 9 2" xfId="41818" xr:uid="{B1FC6A74-2400-4051-B619-13676F96E0C5}"/>
    <cellStyle name="Percent 3 9 3" xfId="41819" xr:uid="{B5BB4E7B-4191-499D-B1C9-1C14D17C035C}"/>
    <cellStyle name="Percent 32" xfId="41820" xr:uid="{2277372E-EC28-42DD-83E6-786A127B2513}"/>
    <cellStyle name="Percent 32 2" xfId="41821" xr:uid="{E9695265-20D6-4512-A676-49433E322F63}"/>
    <cellStyle name="Percent 32 3" xfId="41822" xr:uid="{5A84E1BA-8F6F-42B2-AA6A-4210F72361DF}"/>
    <cellStyle name="Percent 34" xfId="41823" xr:uid="{B027504D-94F2-4F8F-932C-D06BE13A0A28}"/>
    <cellStyle name="Percent 4" xfId="342" xr:uid="{7D49A5B1-91F3-4AC4-BB54-A3B5CDDCC518}"/>
    <cellStyle name="Percent 4 10" xfId="41824" xr:uid="{2231E2A9-070E-4E83-88F8-05AEBEF4D7A6}"/>
    <cellStyle name="Percent 4 10 2" xfId="41825" xr:uid="{8CCC2E8B-49A6-4C24-8094-C8AC50D0E3BB}"/>
    <cellStyle name="Percent 4 10 3" xfId="41826" xr:uid="{6991D5F1-DC79-457D-ACE0-C1A514926A99}"/>
    <cellStyle name="Percent 4 11" xfId="41827" xr:uid="{7C52B2D7-8815-45C0-A171-DAE81B6473E4}"/>
    <cellStyle name="Percent 4 11 2" xfId="41828" xr:uid="{E84ADB4E-516E-4B19-B15D-920324F6B731}"/>
    <cellStyle name="Percent 4 11 3" xfId="41829" xr:uid="{53C5B018-DC59-4A24-AC59-4A1EA6A4E3DF}"/>
    <cellStyle name="Percent 4 12" xfId="41830" xr:uid="{5C870A02-043A-49C0-BFD3-51B4F12A07C8}"/>
    <cellStyle name="Percent 4 12 2" xfId="41831" xr:uid="{E8E534D4-83D4-4C5F-A7BC-121364F84E85}"/>
    <cellStyle name="Percent 4 12 2 2" xfId="41832" xr:uid="{1F5C94CA-1CFE-4390-93FC-FA0904EFCA8B}"/>
    <cellStyle name="Percent 4 12 2 2 2" xfId="41833" xr:uid="{B1D51231-DF61-49B6-94B1-8AFAEEFEFA65}"/>
    <cellStyle name="Percent 4 12 2 3" xfId="41834" xr:uid="{C9D7CEC3-4860-44F0-BA63-03FB05B8F5AF}"/>
    <cellStyle name="Percent 4 12 2 4" xfId="41835" xr:uid="{EB66C5CB-7984-4050-9AC6-2AC3FF45AB04}"/>
    <cellStyle name="Percent 4 12 2 5" xfId="41836" xr:uid="{6BFCDA60-DB40-4311-9692-1ED6B5A0BADF}"/>
    <cellStyle name="Percent 4 12 3" xfId="41837" xr:uid="{D140B0BF-2510-4F4D-9FB9-04639CA61F2E}"/>
    <cellStyle name="Percent 4 12 3 2" xfId="41838" xr:uid="{D8F9C647-3542-4255-8294-A794DF0C2AE8}"/>
    <cellStyle name="Percent 4 12 4" xfId="41839" xr:uid="{E3974D31-3362-447B-A985-698FB610D684}"/>
    <cellStyle name="Percent 4 12 5" xfId="41840" xr:uid="{B053896B-D5A6-4614-A31A-CEC52CC394E5}"/>
    <cellStyle name="Percent 4 13" xfId="41841" xr:uid="{59517E70-0DA2-4D86-976C-4E036C2C5233}"/>
    <cellStyle name="Percent 4 14" xfId="41842" xr:uid="{DBBCCF87-17EC-4BD0-B266-09D442E9C3D2}"/>
    <cellStyle name="Percent 4 15" xfId="41843" xr:uid="{447CCBB6-8290-4917-B669-BD40D1E5BEC3}"/>
    <cellStyle name="Percent 4 16" xfId="41844" xr:uid="{FA9A7155-BD2D-4703-AE30-3E943C31ACA8}"/>
    <cellStyle name="Percent 4 17" xfId="41845" xr:uid="{3C6113BA-A3B2-453F-ACE4-9E962D578087}"/>
    <cellStyle name="Percent 4 18" xfId="41846" xr:uid="{C56385DC-6181-47EC-B095-35DF9693DC95}"/>
    <cellStyle name="Percent 4 19" xfId="41847" xr:uid="{C98B97C7-F625-4F02-9B8C-F1FA463A743D}"/>
    <cellStyle name="Percent 4 2" xfId="343" xr:uid="{38F0D9AB-C7AF-4525-8CD3-0B492FBC27D3}"/>
    <cellStyle name="Percent 4 2 10" xfId="41849" xr:uid="{D49F18E3-330F-4970-A48F-4C7BF82DBA35}"/>
    <cellStyle name="Percent 4 2 11" xfId="41850" xr:uid="{A1DD67FE-E9C3-4B15-97D4-6900085FCB81}"/>
    <cellStyle name="Percent 4 2 12" xfId="41851" xr:uid="{A7E9BF59-8330-407B-AE57-7E63E347039E}"/>
    <cellStyle name="Percent 4 2 12 2" xfId="41852" xr:uid="{0A6D019A-E651-4B82-9FAF-BACF8C32AF5E}"/>
    <cellStyle name="Percent 4 2 12 2 2" xfId="41853" xr:uid="{98836AA4-D308-4131-9ECA-E5B8DA3E41C2}"/>
    <cellStyle name="Percent 4 2 12 2 2 2" xfId="41854" xr:uid="{A5E49F66-5C05-4E42-B94C-6ED132DE92CA}"/>
    <cellStyle name="Percent 4 2 12 2 3" xfId="41855" xr:uid="{32D04F81-DE89-4EF8-B16E-D21B0279727E}"/>
    <cellStyle name="Percent 4 2 12 2 4" xfId="41856" xr:uid="{A9FAC19B-1612-447D-B372-59A0E0D6E029}"/>
    <cellStyle name="Percent 4 2 12 2 5" xfId="41857" xr:uid="{C52B43C6-81B4-4795-880B-CBE077C6DF02}"/>
    <cellStyle name="Percent 4 2 12 3" xfId="41858" xr:uid="{F6AB824B-BAE5-4867-B1DE-63291BE37127}"/>
    <cellStyle name="Percent 4 2 12 3 2" xfId="41859" xr:uid="{91E00CA2-E360-4327-9148-F50ADCEDE264}"/>
    <cellStyle name="Percent 4 2 12 4" xfId="41860" xr:uid="{F15439E8-5A4B-4803-A9DF-80F6445F0544}"/>
    <cellStyle name="Percent 4 2 12 5" xfId="41861" xr:uid="{51CB24CC-E960-4B0F-B39D-7B95BC7009BF}"/>
    <cellStyle name="Percent 4 2 13" xfId="41862" xr:uid="{95CE6080-162A-4612-9D17-4E761F397F5F}"/>
    <cellStyle name="Percent 4 2 14" xfId="41863" xr:uid="{F08BCDF9-F19E-4BF2-9028-C122CA3B4726}"/>
    <cellStyle name="Percent 4 2 15" xfId="41864" xr:uid="{729F0199-ECDA-45EA-9B98-4C15A916FE5E}"/>
    <cellStyle name="Percent 4 2 16" xfId="41865" xr:uid="{D9185E9E-3BC2-48B4-8989-C8CC9CF74309}"/>
    <cellStyle name="Percent 4 2 16 2" xfId="41866" xr:uid="{3DFCD6A1-7B95-4C74-83AF-6A154741BB03}"/>
    <cellStyle name="Percent 4 2 17" xfId="41867" xr:uid="{843C3B39-879D-4E5C-AC6B-29A50322762D}"/>
    <cellStyle name="Percent 4 2 18" xfId="41868" xr:uid="{A3B7A3DD-9FF6-466C-B2FC-8890B272B357}"/>
    <cellStyle name="Percent 4 2 19" xfId="41869" xr:uid="{97BDF616-A1C1-48F8-A293-F263DD35D926}"/>
    <cellStyle name="Percent 4 2 2" xfId="41870" xr:uid="{3BA55EF3-4906-4911-921D-6EDDCD8377F9}"/>
    <cellStyle name="Percent 4 2 2 2" xfId="41871" xr:uid="{AD00F0F7-CD1A-4061-B163-1B68654C04AA}"/>
    <cellStyle name="Percent 4 2 2 3" xfId="41872" xr:uid="{A70A0A63-A105-421D-9E99-EC00138CD545}"/>
    <cellStyle name="Percent 4 2 20" xfId="41848" xr:uid="{A1FDCD3D-17DE-40A3-AD1E-04A77DF894C0}"/>
    <cellStyle name="Percent 4 2 3" xfId="41873" xr:uid="{BA1ADBFA-5C64-47FB-ACA7-9B7B18603F6C}"/>
    <cellStyle name="Percent 4 2 3 2" xfId="41874" xr:uid="{B117549F-2D73-4A72-B820-7ED779B9CA24}"/>
    <cellStyle name="Percent 4 2 3 3" xfId="41875" xr:uid="{7B5F541A-B510-4DC9-A48B-BBEA9247C45C}"/>
    <cellStyle name="Percent 4 2 4" xfId="41876" xr:uid="{C1548E6B-72CD-4D97-A2C2-35936C6C9EFF}"/>
    <cellStyle name="Percent 4 2 4 10" xfId="41877" xr:uid="{329D58DA-12F2-4389-B942-8669E137F86F}"/>
    <cellStyle name="Percent 4 2 4 11" xfId="41878" xr:uid="{D287E026-496F-4B8B-B03F-08B0E229B488}"/>
    <cellStyle name="Percent 4 2 4 12" xfId="41879" xr:uid="{72AE2152-5BDA-4174-8B20-AA69B7B2AA50}"/>
    <cellStyle name="Percent 4 2 4 13" xfId="41880" xr:uid="{5F349CE2-7644-4EB1-844E-555911C1A81A}"/>
    <cellStyle name="Percent 4 2 4 13 2" xfId="41881" xr:uid="{7658B789-D1BA-40FF-B6B5-86E5AB5ED670}"/>
    <cellStyle name="Percent 4 2 4 14" xfId="41882" xr:uid="{ED3C7CC1-20B1-47F5-B7B6-6BB8266AFAAD}"/>
    <cellStyle name="Percent 4 2 4 15" xfId="41883" xr:uid="{1B222592-2717-4AA6-90D4-5B16B7FB7EE3}"/>
    <cellStyle name="Percent 4 2 4 16" xfId="41884" xr:uid="{A37570C2-4729-49AD-8EA1-EF98B68D5DB5}"/>
    <cellStyle name="Percent 4 2 4 2" xfId="41885" xr:uid="{3AB7C0D2-50E9-4AA1-AB4F-1C05C1768F14}"/>
    <cellStyle name="Percent 4 2 4 2 10" xfId="41886" xr:uid="{C399E892-6282-4C23-86BA-A0D9D0E686C8}"/>
    <cellStyle name="Percent 4 2 4 2 11" xfId="41887" xr:uid="{D0ECC435-221D-4B49-9D69-90289EECC653}"/>
    <cellStyle name="Percent 4 2 4 2 12" xfId="41888" xr:uid="{0FDFB8E6-1E40-42C6-A4E0-034EF883C793}"/>
    <cellStyle name="Percent 4 2 4 2 13" xfId="41889" xr:uid="{8502E234-F811-4834-85F8-B23861D0B319}"/>
    <cellStyle name="Percent 4 2 4 2 13 2" xfId="41890" xr:uid="{4F20AF3B-1188-43EE-ACB7-005C28DCDDD3}"/>
    <cellStyle name="Percent 4 2 4 2 14" xfId="41891" xr:uid="{8C352622-2BEC-4C1F-AE69-CA5F9A1E39E4}"/>
    <cellStyle name="Percent 4 2 4 2 15" xfId="41892" xr:uid="{C01812B5-1461-4894-8E74-333DB37A8CAF}"/>
    <cellStyle name="Percent 4 2 4 2 16" xfId="41893" xr:uid="{262566D7-152B-4E4A-9172-BC1D6885D665}"/>
    <cellStyle name="Percent 4 2 4 2 2" xfId="41894" xr:uid="{607AEC75-ABEB-4CBF-8CF7-C29331C54D09}"/>
    <cellStyle name="Percent 4 2 4 2 2 10" xfId="41895" xr:uid="{DCF4B887-E901-4152-BCE3-0BC25E0426D8}"/>
    <cellStyle name="Percent 4 2 4 2 2 11" xfId="41896" xr:uid="{627B9F1F-DAD1-40F9-8CFC-D15C66394AC5}"/>
    <cellStyle name="Percent 4 2 4 2 2 12" xfId="41897" xr:uid="{7F4991D7-C133-45C5-9383-53A369A9D40A}"/>
    <cellStyle name="Percent 4 2 4 2 2 12 2" xfId="41898" xr:uid="{11855376-2A08-423F-8816-F051E1467582}"/>
    <cellStyle name="Percent 4 2 4 2 2 13" xfId="41899" xr:uid="{896C4FA4-FCFE-4A34-BA62-FC57ED8EB110}"/>
    <cellStyle name="Percent 4 2 4 2 2 14" xfId="41900" xr:uid="{804E1A96-6FD5-4875-A357-0C13157420F3}"/>
    <cellStyle name="Percent 4 2 4 2 2 15" xfId="41901" xr:uid="{F9287B7E-1FBC-4D5B-B25E-CE5769845BEF}"/>
    <cellStyle name="Percent 4 2 4 2 2 2" xfId="41902" xr:uid="{E3AC4485-CAC7-4DC6-88CD-10D0284C4766}"/>
    <cellStyle name="Percent 4 2 4 2 2 2 2" xfId="41903" xr:uid="{361B03DE-472C-4605-BF4C-22BFCDF849D5}"/>
    <cellStyle name="Percent 4 2 4 2 2 2 2 2" xfId="41904" xr:uid="{0C813818-2961-44F6-9323-AA6AA69955BE}"/>
    <cellStyle name="Percent 4 2 4 2 2 2 2 2 2" xfId="41905" xr:uid="{E451E88D-D40F-4BC2-B0D9-14FA6B0550B8}"/>
    <cellStyle name="Percent 4 2 4 2 2 2 2 2 2 2" xfId="41906" xr:uid="{CF746E95-A309-4EF0-A48D-DC700EA34F37}"/>
    <cellStyle name="Percent 4 2 4 2 2 2 2 2 2 2 2" xfId="41907" xr:uid="{2703EE53-ED00-4B75-BB84-2FB4E45B7286}"/>
    <cellStyle name="Percent 4 2 4 2 2 2 2 2 2 3" xfId="41908" xr:uid="{911E62D6-E6E5-42CE-AC5D-CC0393FF3B83}"/>
    <cellStyle name="Percent 4 2 4 2 2 2 2 2 2 4" xfId="41909" xr:uid="{6A5700EE-0781-4DB0-941A-EE464FEC3D40}"/>
    <cellStyle name="Percent 4 2 4 2 2 2 2 2 2 5" xfId="41910" xr:uid="{ECE09F4F-ACD2-4456-9B38-36BFCB74B9AE}"/>
    <cellStyle name="Percent 4 2 4 2 2 2 2 2 3" xfId="41911" xr:uid="{74E860D9-5AB2-4283-B9F3-87C09C160DEB}"/>
    <cellStyle name="Percent 4 2 4 2 2 2 2 2 3 2" xfId="41912" xr:uid="{8979ED10-4D9D-4BE6-B392-FC713235C466}"/>
    <cellStyle name="Percent 4 2 4 2 2 2 2 2 4" xfId="41913" xr:uid="{B8241A84-D8A2-4B47-AC51-D118687E40B5}"/>
    <cellStyle name="Percent 4 2 4 2 2 2 2 2 5" xfId="41914" xr:uid="{E17A25B4-6C9C-442A-91C2-47B08BA7E3E6}"/>
    <cellStyle name="Percent 4 2 4 2 2 2 2 3" xfId="41915" xr:uid="{DA15812D-8DA2-4DD2-B3A9-FC44479C86EA}"/>
    <cellStyle name="Percent 4 2 4 2 2 2 2 4" xfId="41916" xr:uid="{D1E17774-D672-4879-9109-B07A16C93168}"/>
    <cellStyle name="Percent 4 2 4 2 2 2 2 5" xfId="41917" xr:uid="{CAB1EB0A-40BA-45A6-8430-7D18512F0417}"/>
    <cellStyle name="Percent 4 2 4 2 2 2 2 6" xfId="41918" xr:uid="{A059171A-376A-47D3-A69D-E99D45449EDB}"/>
    <cellStyle name="Percent 4 2 4 2 2 2 2 6 2" xfId="41919" xr:uid="{A16F3F0E-E3CD-43F9-BF71-FF3F31607D88}"/>
    <cellStyle name="Percent 4 2 4 2 2 2 2 7" xfId="41920" xr:uid="{792AC20F-2BB0-48D0-8865-82AE21D42B1F}"/>
    <cellStyle name="Percent 4 2 4 2 2 2 2 8" xfId="41921" xr:uid="{77D88AC2-DAC9-460E-8804-7037E8C33815}"/>
    <cellStyle name="Percent 4 2 4 2 2 2 2 9" xfId="41922" xr:uid="{7823138B-E034-4EA0-ADEF-12675BBFAAA7}"/>
    <cellStyle name="Percent 4 2 4 2 2 2 3" xfId="41923" xr:uid="{8BFCB7CE-EFAA-410D-9157-5298C84152A2}"/>
    <cellStyle name="Percent 4 2 4 2 2 2 3 2" xfId="41924" xr:uid="{8A9B820A-7E56-4519-9426-AD1FFF5A1FD2}"/>
    <cellStyle name="Percent 4 2 4 2 2 2 3 2 2" xfId="41925" xr:uid="{C3665299-6646-4982-84A0-F3F3B5ECDBE0}"/>
    <cellStyle name="Percent 4 2 4 2 2 2 3 2 2 2" xfId="41926" xr:uid="{A70F52D0-DD0D-48A7-80B5-68B952F471B7}"/>
    <cellStyle name="Percent 4 2 4 2 2 2 3 2 3" xfId="41927" xr:uid="{DCCD0C9D-5DB8-4892-B291-79EEAAB38FD8}"/>
    <cellStyle name="Percent 4 2 4 2 2 2 3 2 4" xfId="41928" xr:uid="{69A692A1-4398-4FD3-9889-C081532E2F5F}"/>
    <cellStyle name="Percent 4 2 4 2 2 2 3 2 5" xfId="41929" xr:uid="{88C12808-2F58-42F9-870D-BBD11C18E9B3}"/>
    <cellStyle name="Percent 4 2 4 2 2 2 3 3" xfId="41930" xr:uid="{10E8B2BB-C298-4DA8-803B-FE456B23EDFA}"/>
    <cellStyle name="Percent 4 2 4 2 2 2 3 3 2" xfId="41931" xr:uid="{B57FD30C-2187-471F-9C18-ADED417FF28D}"/>
    <cellStyle name="Percent 4 2 4 2 2 2 3 4" xfId="41932" xr:uid="{A7A3FC0D-13CA-47F3-92C9-A7433F09CC9B}"/>
    <cellStyle name="Percent 4 2 4 2 2 2 3 5" xfId="41933" xr:uid="{A29189D0-0A0D-445D-8A82-280E0E6BBA06}"/>
    <cellStyle name="Percent 4 2 4 2 2 2 4" xfId="41934" xr:uid="{BABC1E17-EFEB-4B9D-843F-BD295453CD12}"/>
    <cellStyle name="Percent 4 2 4 2 2 2 5" xfId="41935" xr:uid="{61874C79-C011-41B6-9DAF-D906FFFABB2F}"/>
    <cellStyle name="Percent 4 2 4 2 2 2 6" xfId="41936" xr:uid="{40D83015-5ADA-4973-8C49-7F18A1FA2697}"/>
    <cellStyle name="Percent 4 2 4 2 2 2 6 2" xfId="41937" xr:uid="{23BB8534-7490-41E4-9A12-3AB10077C357}"/>
    <cellStyle name="Percent 4 2 4 2 2 2 7" xfId="41938" xr:uid="{0AECFBFD-F75E-46DA-91A2-4B7BBB3F3612}"/>
    <cellStyle name="Percent 4 2 4 2 2 2 8" xfId="41939" xr:uid="{C31D075A-E1B7-4E41-AD74-22361ED24927}"/>
    <cellStyle name="Percent 4 2 4 2 2 2 9" xfId="41940" xr:uid="{B0D48750-AA88-493C-B48F-ABCC060DCD57}"/>
    <cellStyle name="Percent 4 2 4 2 2 3" xfId="41941" xr:uid="{54A5F5F6-D49E-4C25-BEB8-C5B19F059E0C}"/>
    <cellStyle name="Percent 4 2 4 2 2 3 2" xfId="41942" xr:uid="{3843B462-5C2E-4F2C-9F33-B04657872383}"/>
    <cellStyle name="Percent 4 2 4 2 2 3 3" xfId="41943" xr:uid="{E833BD4D-F032-4612-905E-640EE76BB3E8}"/>
    <cellStyle name="Percent 4 2 4 2 2 4" xfId="41944" xr:uid="{DC18A014-6C84-4817-904D-4EAE888A9311}"/>
    <cellStyle name="Percent 4 2 4 2 2 4 2" xfId="41945" xr:uid="{548E2509-2559-4835-83E2-223B65F78A4F}"/>
    <cellStyle name="Percent 4 2 4 2 2 4 3" xfId="41946" xr:uid="{7E1D5D1A-0AA2-4EDA-B43A-E6BBE8D82152}"/>
    <cellStyle name="Percent 4 2 4 2 2 5" xfId="41947" xr:uid="{D541B374-AA2D-414E-B04C-50B37419D13F}"/>
    <cellStyle name="Percent 4 2 4 2 2 5 2" xfId="41948" xr:uid="{198B1C63-D1D7-4AE2-BE9B-C1CA41190214}"/>
    <cellStyle name="Percent 4 2 4 2 2 5 3" xfId="41949" xr:uid="{FC4582AA-5C13-466F-8997-2664FCC42AB7}"/>
    <cellStyle name="Percent 4 2 4 2 2 6" xfId="41950" xr:uid="{60A6B154-14A0-4CD0-BF7B-2B73108EB217}"/>
    <cellStyle name="Percent 4 2 4 2 2 6 2" xfId="41951" xr:uid="{9DB6DA1F-6BBB-46C7-94DC-F3965402B136}"/>
    <cellStyle name="Percent 4 2 4 2 2 6 3" xfId="41952" xr:uid="{27006B08-B576-4207-A50B-6E8FE77CDBD8}"/>
    <cellStyle name="Percent 4 2 4 2 2 7" xfId="41953" xr:uid="{E2FD1D01-48DE-4DB5-A208-9A0F16610613}"/>
    <cellStyle name="Percent 4 2 4 2 2 7 2" xfId="41954" xr:uid="{2BA5A9C0-5D64-4106-BFB8-B80B8C33B9A5}"/>
    <cellStyle name="Percent 4 2 4 2 2 7 3" xfId="41955" xr:uid="{D8B78639-4CAB-4FA3-B405-1E0C05A01E5C}"/>
    <cellStyle name="Percent 4 2 4 2 2 8" xfId="41956" xr:uid="{F6FEA56B-9A76-4269-8442-B031633EB218}"/>
    <cellStyle name="Percent 4 2 4 2 2 8 2" xfId="41957" xr:uid="{D83553A2-9019-49D2-A461-9E17C6C8B5C8}"/>
    <cellStyle name="Percent 4 2 4 2 2 8 2 2" xfId="41958" xr:uid="{FF98EA3F-C847-402B-A1A7-62B14F6C4C60}"/>
    <cellStyle name="Percent 4 2 4 2 2 8 2 2 2" xfId="41959" xr:uid="{8B67398D-6AB6-4C3F-85BC-674FB0F7FBA5}"/>
    <cellStyle name="Percent 4 2 4 2 2 8 2 3" xfId="41960" xr:uid="{A3DBC231-CCFF-48A6-B166-B399B8E37416}"/>
    <cellStyle name="Percent 4 2 4 2 2 8 2 4" xfId="41961" xr:uid="{F314EFD0-0252-485A-BE85-FEF2DF73B0F7}"/>
    <cellStyle name="Percent 4 2 4 2 2 8 2 5" xfId="41962" xr:uid="{A7CCE189-484C-4D9F-B7B9-2FA42B5BD6B3}"/>
    <cellStyle name="Percent 4 2 4 2 2 8 3" xfId="41963" xr:uid="{F094FFE6-E8DD-4860-A7C1-D7B0D4A772BF}"/>
    <cellStyle name="Percent 4 2 4 2 2 8 3 2" xfId="41964" xr:uid="{C6A9EAB8-56C5-4105-8E0E-EAFE58BAB549}"/>
    <cellStyle name="Percent 4 2 4 2 2 8 4" xfId="41965" xr:uid="{A2AB37E4-9E69-46FB-B440-BA79B7E2AE00}"/>
    <cellStyle name="Percent 4 2 4 2 2 8 5" xfId="41966" xr:uid="{C9A27BEB-3162-41E7-97FB-0BA945B0DAD7}"/>
    <cellStyle name="Percent 4 2 4 2 2 9" xfId="41967" xr:uid="{C315FEC2-6465-4535-9C00-78ED908A7B17}"/>
    <cellStyle name="Percent 4 2 4 2 3" xfId="41968" xr:uid="{E7B26490-C946-4FA7-8313-C41DB7CEBEE2}"/>
    <cellStyle name="Percent 4 2 4 2 3 2" xfId="41969" xr:uid="{010E68DD-840C-4644-9011-2FCDF8D9D121}"/>
    <cellStyle name="Percent 4 2 4 2 3 3" xfId="41970" xr:uid="{5BC55665-4863-4FCB-84BD-392400A6E725}"/>
    <cellStyle name="Percent 4 2 4 2 4" xfId="41971" xr:uid="{387FB658-5FFD-4603-A552-90B21593B5F6}"/>
    <cellStyle name="Percent 4 2 4 2 4 2" xfId="41972" xr:uid="{67E7D6F0-427D-476A-9060-0FD0CC7FB28D}"/>
    <cellStyle name="Percent 4 2 4 2 4 2 2" xfId="41973" xr:uid="{61E6E5F0-C761-47D0-9049-C383B9FB8FA4}"/>
    <cellStyle name="Percent 4 2 4 2 4 2 2 2" xfId="41974" xr:uid="{4733A866-E438-4B91-86BF-6EF0936F2C45}"/>
    <cellStyle name="Percent 4 2 4 2 4 2 2 2 2" xfId="41975" xr:uid="{0097F09D-B02F-4D33-AB17-AC2E99A8E0C1}"/>
    <cellStyle name="Percent 4 2 4 2 4 2 2 2 2 2" xfId="41976" xr:uid="{FDC82FBD-6003-4762-ABE4-B422A0ACAB0E}"/>
    <cellStyle name="Percent 4 2 4 2 4 2 2 2 3" xfId="41977" xr:uid="{9751CAC8-6DC8-4CA0-AEEA-E1051283B7BF}"/>
    <cellStyle name="Percent 4 2 4 2 4 2 2 2 4" xfId="41978" xr:uid="{FCA8544E-AC4D-479E-B200-FB26580E1AD5}"/>
    <cellStyle name="Percent 4 2 4 2 4 2 2 2 5" xfId="41979" xr:uid="{B6232A4B-C7E7-4E34-A986-EBC5A8999341}"/>
    <cellStyle name="Percent 4 2 4 2 4 2 2 3" xfId="41980" xr:uid="{0AC92F26-7F87-426B-9079-17B4DB67C036}"/>
    <cellStyle name="Percent 4 2 4 2 4 2 2 3 2" xfId="41981" xr:uid="{FC8F2F9C-5E36-4567-A33D-FDE926B00C2B}"/>
    <cellStyle name="Percent 4 2 4 2 4 2 2 4" xfId="41982" xr:uid="{E4CA34F3-D4A8-449E-8F9F-96E758613A6A}"/>
    <cellStyle name="Percent 4 2 4 2 4 2 2 5" xfId="41983" xr:uid="{C9CE8F4E-8C37-4850-96EF-A4971E2C34CB}"/>
    <cellStyle name="Percent 4 2 4 2 4 2 3" xfId="41984" xr:uid="{9F7012C8-9E57-4DB4-B74C-D4223B1CD8E8}"/>
    <cellStyle name="Percent 4 2 4 2 4 2 4" xfId="41985" xr:uid="{9803AAAD-749F-49A6-B77E-8DB46F2B658A}"/>
    <cellStyle name="Percent 4 2 4 2 4 2 5" xfId="41986" xr:uid="{0E34771E-52C5-407F-A582-9323C8A445E5}"/>
    <cellStyle name="Percent 4 2 4 2 4 2 6" xfId="41987" xr:uid="{055E40AC-91D3-4E73-A349-D731C380C876}"/>
    <cellStyle name="Percent 4 2 4 2 4 2 6 2" xfId="41988" xr:uid="{3A1550F8-490D-4975-9317-61FB668BCABB}"/>
    <cellStyle name="Percent 4 2 4 2 4 2 7" xfId="41989" xr:uid="{304764CE-B0F0-41DC-8C60-1DB3389AB778}"/>
    <cellStyle name="Percent 4 2 4 2 4 2 8" xfId="41990" xr:uid="{C9C653DF-A6DF-4B6C-8A53-EDFFEE7AD841}"/>
    <cellStyle name="Percent 4 2 4 2 4 2 9" xfId="41991" xr:uid="{F7E107B9-EABB-4B81-864E-96C5BE386FA1}"/>
    <cellStyle name="Percent 4 2 4 2 4 3" xfId="41992" xr:uid="{0F51DFA7-4A65-4AF0-8F72-9888F262A22F}"/>
    <cellStyle name="Percent 4 2 4 2 4 3 2" xfId="41993" xr:uid="{3EA52A66-042C-41C8-A0A3-E506B2C691AE}"/>
    <cellStyle name="Percent 4 2 4 2 4 3 2 2" xfId="41994" xr:uid="{C6086D27-C1CD-4038-B939-1C92F06CC0DA}"/>
    <cellStyle name="Percent 4 2 4 2 4 3 2 2 2" xfId="41995" xr:uid="{4F623881-D17A-45BD-9706-6068B98DF554}"/>
    <cellStyle name="Percent 4 2 4 2 4 3 2 3" xfId="41996" xr:uid="{55FB6EAC-7B19-44C6-A435-E428CA10FB59}"/>
    <cellStyle name="Percent 4 2 4 2 4 3 2 4" xfId="41997" xr:uid="{DE0AE1D0-258F-4E82-BF79-1B5433121252}"/>
    <cellStyle name="Percent 4 2 4 2 4 3 2 5" xfId="41998" xr:uid="{6F981E00-FAE4-4453-B92E-4DE44124F540}"/>
    <cellStyle name="Percent 4 2 4 2 4 3 3" xfId="41999" xr:uid="{E1657086-EECE-4D36-9A41-720D358D1E3D}"/>
    <cellStyle name="Percent 4 2 4 2 4 3 3 2" xfId="42000" xr:uid="{3056C151-F5E1-43D8-AEF3-7C833EA68272}"/>
    <cellStyle name="Percent 4 2 4 2 4 3 4" xfId="42001" xr:uid="{8DAD92F7-43AC-471A-B212-617441F124BA}"/>
    <cellStyle name="Percent 4 2 4 2 4 3 5" xfId="42002" xr:uid="{A599808D-8987-424A-BB80-E991C7347033}"/>
    <cellStyle name="Percent 4 2 4 2 4 4" xfId="42003" xr:uid="{F915072B-14BC-43E7-9083-E062A942DC8E}"/>
    <cellStyle name="Percent 4 2 4 2 4 5" xfId="42004" xr:uid="{02145A6C-F889-4C2F-A970-BD2DE3065045}"/>
    <cellStyle name="Percent 4 2 4 2 4 6" xfId="42005" xr:uid="{2D87956E-A2C8-4C55-B2D4-FA1236636FB1}"/>
    <cellStyle name="Percent 4 2 4 2 4 6 2" xfId="42006" xr:uid="{7D700D24-BE23-4881-B410-5C77AB595241}"/>
    <cellStyle name="Percent 4 2 4 2 4 7" xfId="42007" xr:uid="{1E32CE7E-C10A-4430-B68D-8081743C6F41}"/>
    <cellStyle name="Percent 4 2 4 2 4 8" xfId="42008" xr:uid="{1859EAF1-5804-45C3-883E-5DB120C37B30}"/>
    <cellStyle name="Percent 4 2 4 2 4 9" xfId="42009" xr:uid="{E44FC29B-BE0E-440A-A1F4-629484ACDC43}"/>
    <cellStyle name="Percent 4 2 4 2 5" xfId="42010" xr:uid="{7318FB74-A47D-4D5D-83F0-36A7E00F2693}"/>
    <cellStyle name="Percent 4 2 4 2 6" xfId="42011" xr:uid="{B885C81A-B0B1-4579-AE3E-A4A6AECC5489}"/>
    <cellStyle name="Percent 4 2 4 2 7" xfId="42012" xr:uid="{CB36A51D-6B3D-41FD-ACB4-5900380369B6}"/>
    <cellStyle name="Percent 4 2 4 2 8" xfId="42013" xr:uid="{968085D6-D154-46D6-8283-04BA3D876413}"/>
    <cellStyle name="Percent 4 2 4 2 9" xfId="42014" xr:uid="{EA4F3377-E352-41D9-9AB6-553131A4E300}"/>
    <cellStyle name="Percent 4 2 4 2 9 2" xfId="42015" xr:uid="{67CA6F49-B4A7-4E4C-B3DC-37AE8316DE5A}"/>
    <cellStyle name="Percent 4 2 4 2 9 2 2" xfId="42016" xr:uid="{E87268D7-A535-46DC-BD55-008FBB76BAA8}"/>
    <cellStyle name="Percent 4 2 4 2 9 2 2 2" xfId="42017" xr:uid="{CF645F73-24E1-4977-873F-186C022C0B39}"/>
    <cellStyle name="Percent 4 2 4 2 9 2 3" xfId="42018" xr:uid="{518E5DC7-B488-437F-AA8C-461518A24667}"/>
    <cellStyle name="Percent 4 2 4 2 9 2 4" xfId="42019" xr:uid="{A7913A3E-16F1-49D5-B95C-3006A0498FE4}"/>
    <cellStyle name="Percent 4 2 4 2 9 2 5" xfId="42020" xr:uid="{8A81C835-078E-444D-833D-EA6722AE7C52}"/>
    <cellStyle name="Percent 4 2 4 2 9 3" xfId="42021" xr:uid="{CBF65CED-97EB-4D0E-AE12-EE07B4D5D30E}"/>
    <cellStyle name="Percent 4 2 4 2 9 3 2" xfId="42022" xr:uid="{9610D8EE-D0C6-4ADE-A10E-114A500916BE}"/>
    <cellStyle name="Percent 4 2 4 2 9 4" xfId="42023" xr:uid="{7EA04552-9D22-4AC9-A8CC-8F43F47F606A}"/>
    <cellStyle name="Percent 4 2 4 2 9 5" xfId="42024" xr:uid="{1397BCF4-0F35-471A-981F-F229A0E3883E}"/>
    <cellStyle name="Percent 4 2 4 3" xfId="42025" xr:uid="{ABC13E87-FE50-4258-918F-F8D6B6B36515}"/>
    <cellStyle name="Percent 4 2 4 3 10" xfId="42026" xr:uid="{3A60E104-C549-49EB-8BF4-174EE2C43304}"/>
    <cellStyle name="Percent 4 2 4 3 11" xfId="42027" xr:uid="{6C147A32-1E16-4343-B799-5BB7E5E3A8DB}"/>
    <cellStyle name="Percent 4 2 4 3 12" xfId="42028" xr:uid="{F6258B48-521F-4B15-A44F-592E6DF2FF80}"/>
    <cellStyle name="Percent 4 2 4 3 12 2" xfId="42029" xr:uid="{BF68FEFE-E4F5-4FAA-BF60-5A6F55BFC361}"/>
    <cellStyle name="Percent 4 2 4 3 13" xfId="42030" xr:uid="{497D6EB5-72FD-4ED1-86D1-EF5C0FB9BA82}"/>
    <cellStyle name="Percent 4 2 4 3 14" xfId="42031" xr:uid="{F6E390B1-794A-4171-B646-9314112D1E2E}"/>
    <cellStyle name="Percent 4 2 4 3 15" xfId="42032" xr:uid="{68FE19E8-4CBE-4000-B88D-5BA16AF445CE}"/>
    <cellStyle name="Percent 4 2 4 3 2" xfId="42033" xr:uid="{907D21E0-556F-4C43-A60B-5579A0D9D608}"/>
    <cellStyle name="Percent 4 2 4 3 2 2" xfId="42034" xr:uid="{B8D16D16-A442-4B48-B852-2AF1BB0C6C82}"/>
    <cellStyle name="Percent 4 2 4 3 2 2 2" xfId="42035" xr:uid="{FEFD6F8D-F442-47C9-8E0E-93BD01A6A4A3}"/>
    <cellStyle name="Percent 4 2 4 3 2 2 2 2" xfId="42036" xr:uid="{845401DE-0C8D-4874-9677-8F70CDEC9BCA}"/>
    <cellStyle name="Percent 4 2 4 3 2 2 2 2 2" xfId="42037" xr:uid="{AE847959-C3A0-41BD-9073-EE3E050F8952}"/>
    <cellStyle name="Percent 4 2 4 3 2 2 2 2 2 2" xfId="42038" xr:uid="{30D14789-571B-4BEA-8CF9-EC25E272500B}"/>
    <cellStyle name="Percent 4 2 4 3 2 2 2 2 3" xfId="42039" xr:uid="{F191D318-B97F-4997-8D61-C6022262C1F0}"/>
    <cellStyle name="Percent 4 2 4 3 2 2 2 2 4" xfId="42040" xr:uid="{4FD950FD-CDCB-4031-8AF7-2EF62D1B94A0}"/>
    <cellStyle name="Percent 4 2 4 3 2 2 2 2 5" xfId="42041" xr:uid="{C8930388-442A-41EF-BA41-A0BF49BAA65E}"/>
    <cellStyle name="Percent 4 2 4 3 2 2 2 3" xfId="42042" xr:uid="{3403E902-2841-40A4-BF50-03B1AEB20DF3}"/>
    <cellStyle name="Percent 4 2 4 3 2 2 2 3 2" xfId="42043" xr:uid="{37A10640-E25C-4A09-83DA-75E372F0F03C}"/>
    <cellStyle name="Percent 4 2 4 3 2 2 2 4" xfId="42044" xr:uid="{F5416F84-CE63-4761-8DC2-02D8F2AA1A93}"/>
    <cellStyle name="Percent 4 2 4 3 2 2 2 5" xfId="42045" xr:uid="{F0E48270-08C3-4978-A1C8-A06BECEECFFF}"/>
    <cellStyle name="Percent 4 2 4 3 2 2 3" xfId="42046" xr:uid="{78EC7B4A-C710-4C90-B57E-AC6252998267}"/>
    <cellStyle name="Percent 4 2 4 3 2 2 4" xfId="42047" xr:uid="{F74D1046-94B2-46AE-909C-E7B53EB9CF29}"/>
    <cellStyle name="Percent 4 2 4 3 2 2 5" xfId="42048" xr:uid="{026EFD93-DAD6-4982-A9BE-166137389D37}"/>
    <cellStyle name="Percent 4 2 4 3 2 2 6" xfId="42049" xr:uid="{3B096293-049B-4D2D-B64F-4519201B9514}"/>
    <cellStyle name="Percent 4 2 4 3 2 2 6 2" xfId="42050" xr:uid="{EFE1D2ED-FF54-4CA3-AD7F-F90359AFC171}"/>
    <cellStyle name="Percent 4 2 4 3 2 2 7" xfId="42051" xr:uid="{CC3B0AEC-50DF-4CED-8A78-FE02DB34EB89}"/>
    <cellStyle name="Percent 4 2 4 3 2 2 8" xfId="42052" xr:uid="{FE5618D8-2AFC-4333-B6AD-DD5C5F684A2B}"/>
    <cellStyle name="Percent 4 2 4 3 2 2 9" xfId="42053" xr:uid="{67434220-B4FB-449C-862C-FC125A897525}"/>
    <cellStyle name="Percent 4 2 4 3 2 3" xfId="42054" xr:uid="{530CF9B8-35A3-48C6-90ED-FB9AA0C5ADF6}"/>
    <cellStyle name="Percent 4 2 4 3 2 3 2" xfId="42055" xr:uid="{09281D3F-BBDE-450E-9AE3-E3340DA59686}"/>
    <cellStyle name="Percent 4 2 4 3 2 3 2 2" xfId="42056" xr:uid="{47E7439F-C315-49EE-90D2-76E9C8BEA5AB}"/>
    <cellStyle name="Percent 4 2 4 3 2 3 2 2 2" xfId="42057" xr:uid="{1D16A766-0EC9-407B-8D86-08926B075048}"/>
    <cellStyle name="Percent 4 2 4 3 2 3 2 3" xfId="42058" xr:uid="{198C6CD7-36ED-4BEC-A3D9-7ADB83A3B82A}"/>
    <cellStyle name="Percent 4 2 4 3 2 3 2 4" xfId="42059" xr:uid="{14063057-D20A-4A85-B3DA-E54F644A4582}"/>
    <cellStyle name="Percent 4 2 4 3 2 3 2 5" xfId="42060" xr:uid="{ADC6459A-480D-494B-A0AD-886ED1FBDFDD}"/>
    <cellStyle name="Percent 4 2 4 3 2 3 3" xfId="42061" xr:uid="{44A746DF-A23E-449F-806C-77818CC6DAF4}"/>
    <cellStyle name="Percent 4 2 4 3 2 3 3 2" xfId="42062" xr:uid="{63E6348C-DFB1-4765-8460-14EB0BAD38FE}"/>
    <cellStyle name="Percent 4 2 4 3 2 3 4" xfId="42063" xr:uid="{AC80236C-460D-4FAD-AFC9-8CA79638B346}"/>
    <cellStyle name="Percent 4 2 4 3 2 3 5" xfId="42064" xr:uid="{4F8AE001-57B9-4C3D-8B86-90B4A3804B20}"/>
    <cellStyle name="Percent 4 2 4 3 2 4" xfId="42065" xr:uid="{DDCB5962-536A-4BD6-94A3-80B53979E49E}"/>
    <cellStyle name="Percent 4 2 4 3 2 5" xfId="42066" xr:uid="{F1A128A0-286C-4EC6-87EE-7C3804C6AC1E}"/>
    <cellStyle name="Percent 4 2 4 3 2 6" xfId="42067" xr:uid="{46362EA6-5075-4E09-9E87-24DDC877D02A}"/>
    <cellStyle name="Percent 4 2 4 3 2 6 2" xfId="42068" xr:uid="{BC6329B3-6B43-4525-84C2-46E240F94BFB}"/>
    <cellStyle name="Percent 4 2 4 3 2 7" xfId="42069" xr:uid="{741F5780-A00A-4D24-BDD1-EDBF846490C9}"/>
    <cellStyle name="Percent 4 2 4 3 2 8" xfId="42070" xr:uid="{DE021C82-96F0-4073-A70D-6363856AE358}"/>
    <cellStyle name="Percent 4 2 4 3 2 9" xfId="42071" xr:uid="{678FDDF6-AE37-4702-A0ED-CC6DC18FCF2D}"/>
    <cellStyle name="Percent 4 2 4 3 3" xfId="42072" xr:uid="{668DB28D-9691-4B48-9E34-4C2F61381FBA}"/>
    <cellStyle name="Percent 4 2 4 3 4" xfId="42073" xr:uid="{FB2F55CE-9D63-4FBC-AE68-B159C9AA64D2}"/>
    <cellStyle name="Percent 4 2 4 3 5" xfId="42074" xr:uid="{77FE8747-42E5-43B5-B1FC-43C771E7CD68}"/>
    <cellStyle name="Percent 4 2 4 3 6" xfId="42075" xr:uid="{2545D3EA-76F4-4317-A09E-5F2544297D41}"/>
    <cellStyle name="Percent 4 2 4 3 7" xfId="42076" xr:uid="{C9D6F0EA-4B1A-424D-BF30-552BA71CD778}"/>
    <cellStyle name="Percent 4 2 4 3 8" xfId="42077" xr:uid="{CAD1526E-751B-4194-B522-35C1FD6BFEAA}"/>
    <cellStyle name="Percent 4 2 4 3 8 2" xfId="42078" xr:uid="{A9D803DE-E68A-442B-8CA7-84100292BE17}"/>
    <cellStyle name="Percent 4 2 4 3 8 2 2" xfId="42079" xr:uid="{3803EE76-7246-4C36-8286-07FDB8A95A20}"/>
    <cellStyle name="Percent 4 2 4 3 8 2 2 2" xfId="42080" xr:uid="{7DEB3F4E-8BBB-4550-93DE-264EDCE19089}"/>
    <cellStyle name="Percent 4 2 4 3 8 2 3" xfId="42081" xr:uid="{E28BAE39-4E78-4575-A67F-A802FC4ACFE7}"/>
    <cellStyle name="Percent 4 2 4 3 8 2 4" xfId="42082" xr:uid="{02C79DD0-DFD3-49C9-9D2E-6EC6E0C975B0}"/>
    <cellStyle name="Percent 4 2 4 3 8 2 5" xfId="42083" xr:uid="{61E6F486-AFC3-4CCC-9DC6-89476B064C22}"/>
    <cellStyle name="Percent 4 2 4 3 8 3" xfId="42084" xr:uid="{FBB2D453-8E5D-4023-89AC-2A9CE7F319F3}"/>
    <cellStyle name="Percent 4 2 4 3 8 3 2" xfId="42085" xr:uid="{B5A8FF5A-C81C-4D39-BE11-D2B827D46194}"/>
    <cellStyle name="Percent 4 2 4 3 8 4" xfId="42086" xr:uid="{F79BDCA4-3059-458E-AEA5-8E5FFF89B372}"/>
    <cellStyle name="Percent 4 2 4 3 8 5" xfId="42087" xr:uid="{F0AD5607-FB79-4889-BF1E-7941E605ECDE}"/>
    <cellStyle name="Percent 4 2 4 3 9" xfId="42088" xr:uid="{8DB4847C-ACFD-4552-8B70-7D3E7EE6D966}"/>
    <cellStyle name="Percent 4 2 4 4" xfId="42089" xr:uid="{3D3A9FB4-46E0-4555-B167-37035C56A196}"/>
    <cellStyle name="Percent 4 2 4 4 2" xfId="42090" xr:uid="{8A24B135-876D-4EB4-8AC5-82613E3D8625}"/>
    <cellStyle name="Percent 4 2 4 4 2 2" xfId="42091" xr:uid="{EE5773C3-E235-40B9-A689-936BBA344DA5}"/>
    <cellStyle name="Percent 4 2 4 4 2 2 2" xfId="42092" xr:uid="{E10A50CF-9295-4A72-8DBA-3EB31774A93F}"/>
    <cellStyle name="Percent 4 2 4 4 2 2 2 2" xfId="42093" xr:uid="{3E7950CB-1FDB-4DF3-B9B6-115A8E45C37B}"/>
    <cellStyle name="Percent 4 2 4 4 2 2 2 2 2" xfId="42094" xr:uid="{238CBAC0-8604-4ED8-B4C3-841F28C2E557}"/>
    <cellStyle name="Percent 4 2 4 4 2 2 2 3" xfId="42095" xr:uid="{259F01CE-4E12-4622-A9B4-A8F774F44E1E}"/>
    <cellStyle name="Percent 4 2 4 4 2 2 2 4" xfId="42096" xr:uid="{A233E9B1-8C0B-47A1-8ABF-AF2BFB87F227}"/>
    <cellStyle name="Percent 4 2 4 4 2 2 2 5" xfId="42097" xr:uid="{18A54FDF-08D5-4E55-B2C5-F007F02AFA48}"/>
    <cellStyle name="Percent 4 2 4 4 2 2 3" xfId="42098" xr:uid="{7904B045-B278-434C-A6D0-7169A9028066}"/>
    <cellStyle name="Percent 4 2 4 4 2 2 3 2" xfId="42099" xr:uid="{67D25F37-0BA9-44E9-8EFD-C80EA789EBE3}"/>
    <cellStyle name="Percent 4 2 4 4 2 2 4" xfId="42100" xr:uid="{431889CA-1CC4-44DF-A2C6-6A3C6255A941}"/>
    <cellStyle name="Percent 4 2 4 4 2 2 5" xfId="42101" xr:uid="{133819B8-16B5-4C9A-831E-F6A4EF55CEA8}"/>
    <cellStyle name="Percent 4 2 4 4 2 3" xfId="42102" xr:uid="{97F3DE4D-A745-4F5D-B6EF-CD813E40F57A}"/>
    <cellStyle name="Percent 4 2 4 4 2 4" xfId="42103" xr:uid="{FA66C161-4CC9-4AB0-9F2F-A88704AD0559}"/>
    <cellStyle name="Percent 4 2 4 4 2 5" xfId="42104" xr:uid="{6DBA31E8-88F2-4426-87F0-194DA2BCCBFF}"/>
    <cellStyle name="Percent 4 2 4 4 2 6" xfId="42105" xr:uid="{19EFF5F1-1062-4859-A441-85FD9505B41A}"/>
    <cellStyle name="Percent 4 2 4 4 2 6 2" xfId="42106" xr:uid="{3D0365EB-AFED-48EF-8AEC-83CBB323EE43}"/>
    <cellStyle name="Percent 4 2 4 4 2 7" xfId="42107" xr:uid="{3909F676-3604-4AF0-817A-2BF33617FAAE}"/>
    <cellStyle name="Percent 4 2 4 4 2 8" xfId="42108" xr:uid="{1B5C03CB-39B0-4C17-A39E-B9F224947F19}"/>
    <cellStyle name="Percent 4 2 4 4 2 9" xfId="42109" xr:uid="{A8B41367-07C1-4302-AB72-DA745D011DC4}"/>
    <cellStyle name="Percent 4 2 4 4 3" xfId="42110" xr:uid="{7F1D4B7C-FCED-4C67-9D7E-FA20F219E317}"/>
    <cellStyle name="Percent 4 2 4 4 3 2" xfId="42111" xr:uid="{A12E8E67-2DFA-4CD4-AFD8-ADFF33313509}"/>
    <cellStyle name="Percent 4 2 4 4 3 2 2" xfId="42112" xr:uid="{2AEC040D-D1D9-4882-8311-8B0B444497E1}"/>
    <cellStyle name="Percent 4 2 4 4 3 2 2 2" xfId="42113" xr:uid="{B8ECAC9E-177A-4F23-9423-0F8412A5CB8F}"/>
    <cellStyle name="Percent 4 2 4 4 3 2 3" xfId="42114" xr:uid="{E7A0EE00-BC50-43F9-8E64-3084210898F3}"/>
    <cellStyle name="Percent 4 2 4 4 3 2 4" xfId="42115" xr:uid="{8C4A7666-C5F2-4AD0-9464-6DC7BAF00CE8}"/>
    <cellStyle name="Percent 4 2 4 4 3 2 5" xfId="42116" xr:uid="{84550F9D-04A5-4321-9FFF-FB88CD7C659B}"/>
    <cellStyle name="Percent 4 2 4 4 3 3" xfId="42117" xr:uid="{C4A179FB-2C94-4DD8-B730-421516316C36}"/>
    <cellStyle name="Percent 4 2 4 4 3 3 2" xfId="42118" xr:uid="{076BA630-29D6-4744-883D-5C54C73C5734}"/>
    <cellStyle name="Percent 4 2 4 4 3 4" xfId="42119" xr:uid="{E6DE64E5-89DA-4B57-8566-20AEAC34DBA2}"/>
    <cellStyle name="Percent 4 2 4 4 3 5" xfId="42120" xr:uid="{878E3385-374E-4E0C-9DAC-F2BA215F395F}"/>
    <cellStyle name="Percent 4 2 4 4 4" xfId="42121" xr:uid="{5A271552-DF88-45A8-B45B-F7EB71C1F3FE}"/>
    <cellStyle name="Percent 4 2 4 4 5" xfId="42122" xr:uid="{F4F161DF-9A7F-4F15-B818-D02AFEDF9C95}"/>
    <cellStyle name="Percent 4 2 4 4 6" xfId="42123" xr:uid="{531A62A0-2C8B-4DED-93A0-DB08FDBF4C89}"/>
    <cellStyle name="Percent 4 2 4 4 6 2" xfId="42124" xr:uid="{C8BC6DAE-82B5-4937-91F8-0144BC3551BC}"/>
    <cellStyle name="Percent 4 2 4 4 7" xfId="42125" xr:uid="{C711EDEA-931D-4B4B-96E0-31D3A4FE583F}"/>
    <cellStyle name="Percent 4 2 4 4 8" xfId="42126" xr:uid="{5F76C090-A140-4193-B904-87A37C5C6B6B}"/>
    <cellStyle name="Percent 4 2 4 4 9" xfId="42127" xr:uid="{F834E0D6-376F-4956-A290-3CCAFD6A0672}"/>
    <cellStyle name="Percent 4 2 4 5" xfId="42128" xr:uid="{4A12E464-501F-4A17-B76A-202B9CE7C9B1}"/>
    <cellStyle name="Percent 4 2 4 5 2" xfId="42129" xr:uid="{21112115-17EF-47DD-A72F-E9179274E00B}"/>
    <cellStyle name="Percent 4 2 4 5 3" xfId="42130" xr:uid="{2725BB29-A2BB-4C5A-BE36-1C82F3917D8A}"/>
    <cellStyle name="Percent 4 2 4 6" xfId="42131" xr:uid="{9205FEAE-57AF-423E-A5CE-031DF61BDB8D}"/>
    <cellStyle name="Percent 4 2 4 6 2" xfId="42132" xr:uid="{3B0A9D9A-54A7-4826-8061-719B4580FC2E}"/>
    <cellStyle name="Percent 4 2 4 6 3" xfId="42133" xr:uid="{9CF7AC38-E220-4410-B759-A4CCF51C976A}"/>
    <cellStyle name="Percent 4 2 4 7" xfId="42134" xr:uid="{97F37CD0-C073-4C8D-9E3E-43C3BD960DCC}"/>
    <cellStyle name="Percent 4 2 4 7 2" xfId="42135" xr:uid="{79161202-5DEB-4818-A502-6702263A3476}"/>
    <cellStyle name="Percent 4 2 4 7 3" xfId="42136" xr:uid="{DC819088-05C3-47B0-9EC9-857A5F8CB0DE}"/>
    <cellStyle name="Percent 4 2 4 8" xfId="42137" xr:uid="{C6D480C9-A591-49C3-B64C-D53C7B381FFE}"/>
    <cellStyle name="Percent 4 2 4 8 2" xfId="42138" xr:uid="{7CB0106B-D5BC-44B3-8688-5663E14321BD}"/>
    <cellStyle name="Percent 4 2 4 8 3" xfId="42139" xr:uid="{1739175A-F48A-49B9-9026-C48173237AD4}"/>
    <cellStyle name="Percent 4 2 4 9" xfId="42140" xr:uid="{9E1E937A-0C81-42DD-861B-A544E4A2002B}"/>
    <cellStyle name="Percent 4 2 4 9 2" xfId="42141" xr:uid="{BE52D240-2069-4AA0-AC62-EC62110C23EF}"/>
    <cellStyle name="Percent 4 2 4 9 2 2" xfId="42142" xr:uid="{499AA925-6C1B-4B41-AE44-B17848B0729F}"/>
    <cellStyle name="Percent 4 2 4 9 2 2 2" xfId="42143" xr:uid="{7A3846C0-77FF-461C-962B-523E9AB30B6D}"/>
    <cellStyle name="Percent 4 2 4 9 2 3" xfId="42144" xr:uid="{17460134-4455-48AF-8B32-B774C3E77037}"/>
    <cellStyle name="Percent 4 2 4 9 2 4" xfId="42145" xr:uid="{364AC437-B29E-4D52-9F6A-2BE08701B590}"/>
    <cellStyle name="Percent 4 2 4 9 2 5" xfId="42146" xr:uid="{20D96715-0A31-49C8-906A-7623C9E4116C}"/>
    <cellStyle name="Percent 4 2 4 9 3" xfId="42147" xr:uid="{7F2C114F-CE06-406B-888A-44BC76F5B630}"/>
    <cellStyle name="Percent 4 2 4 9 3 2" xfId="42148" xr:uid="{39FE133A-ABFD-4A66-ABB2-1580D10CF93A}"/>
    <cellStyle name="Percent 4 2 4 9 4" xfId="42149" xr:uid="{0CEA453A-3BE7-4152-AB0D-36D579CB8322}"/>
    <cellStyle name="Percent 4 2 4 9 5" xfId="42150" xr:uid="{D1E57D4B-B745-4B46-8FE5-F2769BBA715E}"/>
    <cellStyle name="Percent 4 2 5" xfId="42151" xr:uid="{39F5E5B5-33BD-4AAB-A929-6072F768B8C4}"/>
    <cellStyle name="Percent 4 2 5 10" xfId="42152" xr:uid="{203D7D49-A83B-4807-B02C-0DA072687F8D}"/>
    <cellStyle name="Percent 4 2 5 11" xfId="42153" xr:uid="{C54D24DD-CA05-40A4-90C3-C2C6AD0CBB0A}"/>
    <cellStyle name="Percent 4 2 5 12" xfId="42154" xr:uid="{9F24D5D2-61B0-49CD-92FE-2AA194EB7084}"/>
    <cellStyle name="Percent 4 2 5 12 2" xfId="42155" xr:uid="{5104B434-5193-4ED6-8279-FB32338949D5}"/>
    <cellStyle name="Percent 4 2 5 13" xfId="42156" xr:uid="{1D5A2EAB-30BE-42F6-8B64-3BA3816D8DA0}"/>
    <cellStyle name="Percent 4 2 5 14" xfId="42157" xr:uid="{CC27CCE7-793E-4C35-AC4D-C24511AAC66D}"/>
    <cellStyle name="Percent 4 2 5 15" xfId="42158" xr:uid="{5190FE86-D732-465C-A72C-16E92991FEA5}"/>
    <cellStyle name="Percent 4 2 5 2" xfId="42159" xr:uid="{2D5FB03A-C962-4861-81EE-BE964C0C80D4}"/>
    <cellStyle name="Percent 4 2 5 2 2" xfId="42160" xr:uid="{5C7DCCA9-C977-4B49-8F31-A43DC62D6F43}"/>
    <cellStyle name="Percent 4 2 5 2 2 2" xfId="42161" xr:uid="{96A51B34-9AA1-4C0B-8876-E1E891FCF79B}"/>
    <cellStyle name="Percent 4 2 5 2 2 2 2" xfId="42162" xr:uid="{F5A9F1AE-0338-4A30-80A0-99868AB5C073}"/>
    <cellStyle name="Percent 4 2 5 2 2 2 2 2" xfId="42163" xr:uid="{1F2F04BE-FE6D-4F5D-BF7F-8298D8CC4B78}"/>
    <cellStyle name="Percent 4 2 5 2 2 2 2 2 2" xfId="42164" xr:uid="{DC30AC4E-ECF8-4826-A8F7-1CC36FE1A3DF}"/>
    <cellStyle name="Percent 4 2 5 2 2 2 2 3" xfId="42165" xr:uid="{A0CE9A62-BFE4-4923-8E59-CFEA81EABA3B}"/>
    <cellStyle name="Percent 4 2 5 2 2 2 2 4" xfId="42166" xr:uid="{30515405-1722-4356-8810-18B12F095DD8}"/>
    <cellStyle name="Percent 4 2 5 2 2 2 2 5" xfId="42167" xr:uid="{38F55EFD-219B-43B4-A735-8731F61F711C}"/>
    <cellStyle name="Percent 4 2 5 2 2 2 3" xfId="42168" xr:uid="{CF68E763-35DF-47C8-AB51-51D067DB6878}"/>
    <cellStyle name="Percent 4 2 5 2 2 2 3 2" xfId="42169" xr:uid="{70278061-BE6F-4273-BB0E-071871F2B993}"/>
    <cellStyle name="Percent 4 2 5 2 2 2 4" xfId="42170" xr:uid="{FADA6AD5-76BE-48AB-8451-949C530D8204}"/>
    <cellStyle name="Percent 4 2 5 2 2 2 5" xfId="42171" xr:uid="{0CFBAA87-5012-4368-B977-709D6E6ABB93}"/>
    <cellStyle name="Percent 4 2 5 2 2 3" xfId="42172" xr:uid="{45461E98-FE0A-4075-88A4-488C5259D981}"/>
    <cellStyle name="Percent 4 2 5 2 2 4" xfId="42173" xr:uid="{E392003C-48BA-4B29-81CC-EE97F271215C}"/>
    <cellStyle name="Percent 4 2 5 2 2 5" xfId="42174" xr:uid="{904E5DD8-C3B3-4527-BCF1-0E43C3960872}"/>
    <cellStyle name="Percent 4 2 5 2 2 6" xfId="42175" xr:uid="{E5FDA983-7D97-48AF-8FB0-E84C042B3CF7}"/>
    <cellStyle name="Percent 4 2 5 2 2 6 2" xfId="42176" xr:uid="{3485294D-A45C-43B6-83A0-177B475FA519}"/>
    <cellStyle name="Percent 4 2 5 2 2 7" xfId="42177" xr:uid="{29BADB09-73CB-4668-958F-FB095CBA8849}"/>
    <cellStyle name="Percent 4 2 5 2 2 8" xfId="42178" xr:uid="{BBBE6C83-08C3-4824-A133-5791F67CCD3B}"/>
    <cellStyle name="Percent 4 2 5 2 2 9" xfId="42179" xr:uid="{886927E3-3B85-4B69-A189-DBE3065C59BE}"/>
    <cellStyle name="Percent 4 2 5 2 3" xfId="42180" xr:uid="{43D955DA-02FE-4B11-AD12-DB9803CE257E}"/>
    <cellStyle name="Percent 4 2 5 2 3 2" xfId="42181" xr:uid="{280CCBF6-F08D-4DBF-902C-90E913B3DDB3}"/>
    <cellStyle name="Percent 4 2 5 2 3 2 2" xfId="42182" xr:uid="{2A3A2D14-4105-4982-941D-E6F17DDDB280}"/>
    <cellStyle name="Percent 4 2 5 2 3 2 2 2" xfId="42183" xr:uid="{6C17F36F-F3F7-4843-B7EA-917A7D8D47ED}"/>
    <cellStyle name="Percent 4 2 5 2 3 2 3" xfId="42184" xr:uid="{1F918EC2-B3E4-4AD2-B7B5-7E8D6858D343}"/>
    <cellStyle name="Percent 4 2 5 2 3 2 4" xfId="42185" xr:uid="{70C3AB3E-493D-4A38-9323-8001BDF387CB}"/>
    <cellStyle name="Percent 4 2 5 2 3 2 5" xfId="42186" xr:uid="{02019BEE-A854-4A80-9C19-B98237A80C57}"/>
    <cellStyle name="Percent 4 2 5 2 3 3" xfId="42187" xr:uid="{B869742E-C127-43A9-BF0F-D04D126C750C}"/>
    <cellStyle name="Percent 4 2 5 2 3 3 2" xfId="42188" xr:uid="{22F201D1-1718-4F6B-9F04-7765941991D5}"/>
    <cellStyle name="Percent 4 2 5 2 3 4" xfId="42189" xr:uid="{5F1C820E-8B00-4531-AB0C-C64CB7823A4A}"/>
    <cellStyle name="Percent 4 2 5 2 3 5" xfId="42190" xr:uid="{16DDC5C3-0A02-4B68-9772-2FD4D216B049}"/>
    <cellStyle name="Percent 4 2 5 2 4" xfId="42191" xr:uid="{186BA63E-D656-4D3B-9C74-E11B7D439712}"/>
    <cellStyle name="Percent 4 2 5 2 5" xfId="42192" xr:uid="{1D778249-6119-40DE-A1C7-C1E9F2E82361}"/>
    <cellStyle name="Percent 4 2 5 2 6" xfId="42193" xr:uid="{073AAD56-4AFD-4D2F-8459-88FE111B2D1F}"/>
    <cellStyle name="Percent 4 2 5 2 6 2" xfId="42194" xr:uid="{64132786-EC5F-4373-BFB0-0C4FB114E3A6}"/>
    <cellStyle name="Percent 4 2 5 2 7" xfId="42195" xr:uid="{52C0248E-DCD3-4C54-85CD-ECC7AE0BB361}"/>
    <cellStyle name="Percent 4 2 5 2 8" xfId="42196" xr:uid="{D3ACC6BB-114A-48FC-A404-9CD5B2863393}"/>
    <cellStyle name="Percent 4 2 5 2 9" xfId="42197" xr:uid="{37CED4BC-EC01-4B1E-8B38-CD4D43922CF2}"/>
    <cellStyle name="Percent 4 2 5 3" xfId="42198" xr:uid="{43EE50DD-6999-4520-8B38-4913D605C777}"/>
    <cellStyle name="Percent 4 2 5 3 2" xfId="42199" xr:uid="{497C73EF-B821-4A49-A42E-FFE65C1D2368}"/>
    <cellStyle name="Percent 4 2 5 3 3" xfId="42200" xr:uid="{B73A1DF7-68B7-4616-8A45-61144321C92F}"/>
    <cellStyle name="Percent 4 2 5 4" xfId="42201" xr:uid="{6E4D45D5-9A62-4AAE-8BF2-9BC5D860D3AD}"/>
    <cellStyle name="Percent 4 2 5 4 2" xfId="42202" xr:uid="{CD268C81-1FEB-49BF-B40E-297FD87763EF}"/>
    <cellStyle name="Percent 4 2 5 4 3" xfId="42203" xr:uid="{CCF073E3-EB7E-4CAC-90C2-3B75B594344E}"/>
    <cellStyle name="Percent 4 2 5 5" xfId="42204" xr:uid="{703D5AD9-8A20-4BA8-8D47-096489DCDCBB}"/>
    <cellStyle name="Percent 4 2 5 5 2" xfId="42205" xr:uid="{7109AEFE-67A1-4377-A8E0-1E75E72521D9}"/>
    <cellStyle name="Percent 4 2 5 5 3" xfId="42206" xr:uid="{A1A6D2C1-86B5-4DC2-AE07-C6F965FAE54F}"/>
    <cellStyle name="Percent 4 2 5 6" xfId="42207" xr:uid="{9C3F685C-80D6-48DE-BF5F-50FAB04583A2}"/>
    <cellStyle name="Percent 4 2 5 6 2" xfId="42208" xr:uid="{66B32D42-2CB2-4FEF-BA19-657CD015B826}"/>
    <cellStyle name="Percent 4 2 5 6 3" xfId="42209" xr:uid="{80345D89-452C-48F1-9050-46BC31F63860}"/>
    <cellStyle name="Percent 4 2 5 7" xfId="42210" xr:uid="{B2C2A6B2-C7EC-4CBA-A652-C78A1B44A563}"/>
    <cellStyle name="Percent 4 2 5 7 2" xfId="42211" xr:uid="{A99B0DB1-E4BB-4D88-9034-13655B199927}"/>
    <cellStyle name="Percent 4 2 5 7 3" xfId="42212" xr:uid="{1AFC8396-4A18-43DA-B41E-2C76523A593D}"/>
    <cellStyle name="Percent 4 2 5 8" xfId="42213" xr:uid="{62455470-EC6C-47A2-9570-5A0F9DF06E13}"/>
    <cellStyle name="Percent 4 2 5 8 2" xfId="42214" xr:uid="{9D1014DA-0C61-45DA-86F7-2180D5BEE42E}"/>
    <cellStyle name="Percent 4 2 5 8 2 2" xfId="42215" xr:uid="{02B96118-E5BC-40B7-BFE5-D28FEC0AEC5C}"/>
    <cellStyle name="Percent 4 2 5 8 2 2 2" xfId="42216" xr:uid="{5FF5B5A0-E5B9-4F6A-BAD9-885F55B27885}"/>
    <cellStyle name="Percent 4 2 5 8 2 3" xfId="42217" xr:uid="{E1CE3993-B6B0-4EA6-9577-B08EF4D01EC2}"/>
    <cellStyle name="Percent 4 2 5 8 2 4" xfId="42218" xr:uid="{200E22B1-4212-4F68-B1E6-AEF3B491120E}"/>
    <cellStyle name="Percent 4 2 5 8 2 5" xfId="42219" xr:uid="{A62FE833-6824-4FB2-B987-4FA678661566}"/>
    <cellStyle name="Percent 4 2 5 8 3" xfId="42220" xr:uid="{8C141AE9-613E-445B-994C-074E49C006EA}"/>
    <cellStyle name="Percent 4 2 5 8 3 2" xfId="42221" xr:uid="{E1157568-16F6-4FFA-8847-60B1CBE65EC3}"/>
    <cellStyle name="Percent 4 2 5 8 4" xfId="42222" xr:uid="{F814B70A-DAE2-4E89-901A-9E580933374C}"/>
    <cellStyle name="Percent 4 2 5 8 5" xfId="42223" xr:uid="{3CC19F7B-7245-4CD7-972F-5DB94A1AF4C5}"/>
    <cellStyle name="Percent 4 2 5 9" xfId="42224" xr:uid="{DCDA1BAD-EFD2-41A9-B14D-D5B306AE6C13}"/>
    <cellStyle name="Percent 4 2 6" xfId="42225" xr:uid="{56F88DEB-179B-4B94-951C-CBF953A84B86}"/>
    <cellStyle name="Percent 4 2 6 2" xfId="42226" xr:uid="{324859E3-37CE-47F0-B973-C7F9C7908831}"/>
    <cellStyle name="Percent 4 2 6 3" xfId="42227" xr:uid="{A70FB072-A8DE-46ED-99F4-E5FF21F83295}"/>
    <cellStyle name="Percent 4 2 7" xfId="42228" xr:uid="{73277180-F596-4802-97F3-1D5B7BE7BA8B}"/>
    <cellStyle name="Percent 4 2 7 2" xfId="42229" xr:uid="{52CAD17D-59BC-42A1-91C6-74B6E060ACF1}"/>
    <cellStyle name="Percent 4 2 7 2 2" xfId="42230" xr:uid="{BA17A742-0540-4928-8F4C-F63775A997ED}"/>
    <cellStyle name="Percent 4 2 7 2 2 2" xfId="42231" xr:uid="{E3FEE321-89C9-4F0E-82D8-B6B6F349C2E2}"/>
    <cellStyle name="Percent 4 2 7 2 2 2 2" xfId="42232" xr:uid="{CDCF3C9D-0509-4485-BF61-A33C929F1DED}"/>
    <cellStyle name="Percent 4 2 7 2 2 2 2 2" xfId="42233" xr:uid="{658C3DD0-F992-481F-85E1-396FECD46AD0}"/>
    <cellStyle name="Percent 4 2 7 2 2 2 3" xfId="42234" xr:uid="{215CDF4C-48A8-433B-B43D-824759DA95E6}"/>
    <cellStyle name="Percent 4 2 7 2 2 2 4" xfId="42235" xr:uid="{C7366EA4-C56F-468B-AB13-AECCAC14A9C8}"/>
    <cellStyle name="Percent 4 2 7 2 2 2 5" xfId="42236" xr:uid="{DF28BBAC-65FD-4C51-8B18-9F379C10FF74}"/>
    <cellStyle name="Percent 4 2 7 2 2 3" xfId="42237" xr:uid="{FDCA9730-CBDE-492C-855E-68B07E11C7E5}"/>
    <cellStyle name="Percent 4 2 7 2 2 3 2" xfId="42238" xr:uid="{226F0CCF-58C9-4A2D-91D7-D502C1AEC394}"/>
    <cellStyle name="Percent 4 2 7 2 2 4" xfId="42239" xr:uid="{BA858A07-28A1-4B43-88BF-B453DBD92F88}"/>
    <cellStyle name="Percent 4 2 7 2 2 5" xfId="42240" xr:uid="{80777C0D-77B4-4F3B-B0AE-B73C25548984}"/>
    <cellStyle name="Percent 4 2 7 2 3" xfId="42241" xr:uid="{85AB7E67-634D-4A19-8AAB-19449EA709A4}"/>
    <cellStyle name="Percent 4 2 7 2 4" xfId="42242" xr:uid="{D766D060-4DCD-4315-9733-01CD7715FC97}"/>
    <cellStyle name="Percent 4 2 7 2 5" xfId="42243" xr:uid="{EC34489C-13F9-48E6-B7FE-CAE71FE91DA1}"/>
    <cellStyle name="Percent 4 2 7 2 6" xfId="42244" xr:uid="{95ADEBD0-D5C1-4FEB-91F6-FE24AFBC55A0}"/>
    <cellStyle name="Percent 4 2 7 2 6 2" xfId="42245" xr:uid="{93F570C2-07CD-4DF7-B87F-EA2EC20079CE}"/>
    <cellStyle name="Percent 4 2 7 2 7" xfId="42246" xr:uid="{3077D186-9209-420F-88F2-6655E98FD39A}"/>
    <cellStyle name="Percent 4 2 7 2 8" xfId="42247" xr:uid="{DB8B2516-BB16-46EF-9B90-3808076B2D75}"/>
    <cellStyle name="Percent 4 2 7 2 9" xfId="42248" xr:uid="{70B71135-C86A-4D2C-808F-F1EE5D26D6C0}"/>
    <cellStyle name="Percent 4 2 7 3" xfId="42249" xr:uid="{9592E31B-CFCB-4C3A-B665-A4F3D8093A68}"/>
    <cellStyle name="Percent 4 2 7 3 2" xfId="42250" xr:uid="{8618B240-AC6D-4AD4-AC39-8E188BAD318D}"/>
    <cellStyle name="Percent 4 2 7 3 2 2" xfId="42251" xr:uid="{4ED1C33A-0DB0-4A55-939E-589D93070495}"/>
    <cellStyle name="Percent 4 2 7 3 2 2 2" xfId="42252" xr:uid="{09BE13B1-E121-48DE-AB7E-99AB00972575}"/>
    <cellStyle name="Percent 4 2 7 3 2 3" xfId="42253" xr:uid="{A744BDD2-C0FD-4122-994A-BC2BAC432E9B}"/>
    <cellStyle name="Percent 4 2 7 3 2 4" xfId="42254" xr:uid="{10EA5B16-0F7D-4EB6-887C-0B43A80256CE}"/>
    <cellStyle name="Percent 4 2 7 3 2 5" xfId="42255" xr:uid="{77F5761A-97D4-41C0-875F-067861A5D0EB}"/>
    <cellStyle name="Percent 4 2 7 3 3" xfId="42256" xr:uid="{52ECF931-BE79-44F0-8F91-D06904CF4B6F}"/>
    <cellStyle name="Percent 4 2 7 3 3 2" xfId="42257" xr:uid="{69130E9E-7AF9-492D-8DF1-28135F8E25B9}"/>
    <cellStyle name="Percent 4 2 7 3 4" xfId="42258" xr:uid="{0CF25385-AD86-4C07-A51F-9FE893190C8E}"/>
    <cellStyle name="Percent 4 2 7 3 5" xfId="42259" xr:uid="{937C7BD1-1ADB-4A7B-86E8-B490B7A078EB}"/>
    <cellStyle name="Percent 4 2 7 4" xfId="42260" xr:uid="{2CA1D272-10FA-4550-8CA3-76C19808CFF6}"/>
    <cellStyle name="Percent 4 2 7 5" xfId="42261" xr:uid="{CE0BEA49-B882-427D-B26F-B648374F21F0}"/>
    <cellStyle name="Percent 4 2 7 6" xfId="42262" xr:uid="{E4D7DDC5-3045-4FD1-B511-120C68DDC831}"/>
    <cellStyle name="Percent 4 2 7 6 2" xfId="42263" xr:uid="{DF3F3556-058E-42BC-91EB-25EEAD96C22E}"/>
    <cellStyle name="Percent 4 2 7 7" xfId="42264" xr:uid="{733D4492-D1F3-4CDC-BE58-C6BCF7595BCF}"/>
    <cellStyle name="Percent 4 2 7 8" xfId="42265" xr:uid="{EB41A2EA-0156-4BC8-9E71-C6D25C987DBA}"/>
    <cellStyle name="Percent 4 2 7 9" xfId="42266" xr:uid="{5258120D-9CED-4381-8AD0-5F3DECE6F89E}"/>
    <cellStyle name="Percent 4 2 8" xfId="42267" xr:uid="{0C51E596-BC3C-4376-8E6D-11CFABE2D94D}"/>
    <cellStyle name="Percent 4 2 9" xfId="42268" xr:uid="{B5375E2B-B79E-40AF-9E5A-EA5FCA09B2A7}"/>
    <cellStyle name="Percent 4 20" xfId="42269" xr:uid="{2362C3FE-3F08-4E10-B0C6-87AF724D765F}"/>
    <cellStyle name="Percent 4 21" xfId="42270" xr:uid="{B15B83FB-4D2D-46F6-BEBB-5C7E36232CFA}"/>
    <cellStyle name="Percent 4 22" xfId="42271" xr:uid="{5534570D-DF5F-4FDA-B888-A5B07C5BC579}"/>
    <cellStyle name="Percent 4 23" xfId="42272" xr:uid="{82718958-B78B-4065-974C-0AE744E42215}"/>
    <cellStyle name="Percent 4 24" xfId="42273" xr:uid="{39B30E65-D487-4B56-BB87-D0E91047ED9C}"/>
    <cellStyle name="Percent 4 25" xfId="42274" xr:uid="{6AA8104E-2114-498A-BC65-52CFE8C3231C}"/>
    <cellStyle name="Percent 4 26" xfId="42275" xr:uid="{B33264CC-2871-44D3-B034-1432D00BFDFF}"/>
    <cellStyle name="Percent 4 27" xfId="42276" xr:uid="{868D307D-9232-4E7D-A60F-A07CDA162734}"/>
    <cellStyle name="Percent 4 28" xfId="42277" xr:uid="{FA315581-01AA-49F7-BEDC-F97AC04F7701}"/>
    <cellStyle name="Percent 4 29" xfId="42278" xr:uid="{6DF8FA8B-E3B5-404F-97B7-190303368100}"/>
    <cellStyle name="Percent 4 3" xfId="42279" xr:uid="{588C3F41-8829-4EA3-BD54-B38A0F26C166}"/>
    <cellStyle name="Percent 4 3 2" xfId="42280" xr:uid="{BA14D015-DB80-49C7-BC2D-7E13107C9DC6}"/>
    <cellStyle name="Percent 4 3 2 2" xfId="42281" xr:uid="{DD68AC7D-97AD-4105-B9FD-1BA03E6BC50B}"/>
    <cellStyle name="Percent 4 3 2 3" xfId="42282" xr:uid="{E08A978C-0B7E-4B36-A05D-CEB3961F253D}"/>
    <cellStyle name="Percent 4 3 3" xfId="42283" xr:uid="{524F19EE-B07D-4491-B55A-0101449F090C}"/>
    <cellStyle name="Percent 4 3 3 2" xfId="42284" xr:uid="{D79B0A39-BCE7-4885-B33C-097DC21262EC}"/>
    <cellStyle name="Percent 4 3 3 3" xfId="42285" xr:uid="{15059609-1CC1-47CB-9216-FD15E15C08EB}"/>
    <cellStyle name="Percent 4 3 4" xfId="42286" xr:uid="{B6C82BDE-73DA-4C3E-9824-829283BF2C48}"/>
    <cellStyle name="Percent 4 3 5" xfId="42287" xr:uid="{898E3666-DD10-402D-A061-C37ED7B10365}"/>
    <cellStyle name="Percent 4 30" xfId="42288" xr:uid="{FD29E645-5173-4435-BB8D-867659D25760}"/>
    <cellStyle name="Percent 4 31" xfId="42289" xr:uid="{7E252CB7-5763-44B5-AEDD-4B0CDA6A912C}"/>
    <cellStyle name="Percent 4 32" xfId="42290" xr:uid="{5605722B-5FCB-429F-BE54-5CA8B4C45F71}"/>
    <cellStyle name="Percent 4 33" xfId="42291" xr:uid="{CDBA4165-CCCA-4C71-AF71-4BC8207CEEA5}"/>
    <cellStyle name="Percent 4 34" xfId="42292" xr:uid="{0637434D-5A38-4F14-8AC5-273A7B7116CA}"/>
    <cellStyle name="Percent 4 35" xfId="42293" xr:uid="{893B7758-B287-4F59-AF10-9F8D6D330F21}"/>
    <cellStyle name="Percent 4 36" xfId="42294" xr:uid="{D8ABAC7B-987E-49F6-957D-6F64BEFEE19B}"/>
    <cellStyle name="Percent 4 37" xfId="42295" xr:uid="{AA829A13-B795-40C6-829B-541C5C6CFEAB}"/>
    <cellStyle name="Percent 4 38" xfId="42296" xr:uid="{45F40962-4062-4DE8-ABA7-46FCE78ED0FA}"/>
    <cellStyle name="Percent 4 39" xfId="42297" xr:uid="{2F2C50C3-1FFE-439B-A47C-F145E158DD41}"/>
    <cellStyle name="Percent 4 4" xfId="42298" xr:uid="{670EB551-BCD8-4E8F-B40B-058EBCEC0935}"/>
    <cellStyle name="Percent 4 4 10" xfId="42299" xr:uid="{67934F12-88A8-4CA6-95EA-0D676B44F998}"/>
    <cellStyle name="Percent 4 4 11" xfId="42300" xr:uid="{44D065BE-871C-48D8-98BE-3376BB95ADBD}"/>
    <cellStyle name="Percent 4 4 12" xfId="42301" xr:uid="{8CB845FE-FC23-4CE5-ACF3-7ACA44AC5817}"/>
    <cellStyle name="Percent 4 4 13" xfId="42302" xr:uid="{AE957FDC-2F9E-45AA-BC49-92D22A5D06A6}"/>
    <cellStyle name="Percent 4 4 13 2" xfId="42303" xr:uid="{099230F1-AD57-4BC5-B368-7CE66DBE392E}"/>
    <cellStyle name="Percent 4 4 14" xfId="42304" xr:uid="{D3B41031-4B18-4FD6-B2A9-6C9AB06C2B34}"/>
    <cellStyle name="Percent 4 4 15" xfId="42305" xr:uid="{2FB2E444-0115-401B-8D0C-BFBA6A7704EA}"/>
    <cellStyle name="Percent 4 4 16" xfId="42306" xr:uid="{05B8C3DF-F1CA-4F82-8C08-326B8E421E52}"/>
    <cellStyle name="Percent 4 4 2" xfId="42307" xr:uid="{E16583A0-0595-40D2-9E48-92BE9FD6E26D}"/>
    <cellStyle name="Percent 4 4 2 10" xfId="42308" xr:uid="{3ABF51C9-AF95-42D7-BE59-39AD87DC25C4}"/>
    <cellStyle name="Percent 4 4 2 11" xfId="42309" xr:uid="{BE361F4C-3543-490F-9923-609DF89B0578}"/>
    <cellStyle name="Percent 4 4 2 12" xfId="42310" xr:uid="{70891B4B-A5AD-4C1C-9EEA-C125EC83382F}"/>
    <cellStyle name="Percent 4 4 2 13" xfId="42311" xr:uid="{B49BE12F-C0E1-4481-BE33-F937C4FE98DE}"/>
    <cellStyle name="Percent 4 4 2 13 2" xfId="42312" xr:uid="{25956CA5-AABF-45D9-A982-976F9114B35C}"/>
    <cellStyle name="Percent 4 4 2 14" xfId="42313" xr:uid="{E68F426B-4236-45E1-9D78-2C566E27918A}"/>
    <cellStyle name="Percent 4 4 2 15" xfId="42314" xr:uid="{6B5343AC-6DFB-4053-8EF6-62558C499FBB}"/>
    <cellStyle name="Percent 4 4 2 16" xfId="42315" xr:uid="{061AB3A8-8F34-406D-9330-87F7D00E26DD}"/>
    <cellStyle name="Percent 4 4 2 2" xfId="42316" xr:uid="{A561B5AC-39B9-494A-AB46-D5FD4A3E032F}"/>
    <cellStyle name="Percent 4 4 2 2 10" xfId="42317" xr:uid="{95CB2425-9499-415D-9A07-30FA347B11AF}"/>
    <cellStyle name="Percent 4 4 2 2 11" xfId="42318" xr:uid="{772B896E-3416-48A6-9C0C-4CDDA8A5F68C}"/>
    <cellStyle name="Percent 4 4 2 2 12" xfId="42319" xr:uid="{C0165123-96C3-4EE0-BB56-23B1E2FD7FAC}"/>
    <cellStyle name="Percent 4 4 2 2 12 2" xfId="42320" xr:uid="{D7DD1AC9-5C55-4E02-B6C9-F31FFE341598}"/>
    <cellStyle name="Percent 4 4 2 2 13" xfId="42321" xr:uid="{174F18C2-2EF2-42FF-A2F5-DE4CE58FFD39}"/>
    <cellStyle name="Percent 4 4 2 2 14" xfId="42322" xr:uid="{8FB5BA96-025B-42B0-A6BF-28DE6B052305}"/>
    <cellStyle name="Percent 4 4 2 2 15" xfId="42323" xr:uid="{98BE821A-EF9F-4513-A303-7CF5B90C83BB}"/>
    <cellStyle name="Percent 4 4 2 2 2" xfId="42324" xr:uid="{109CD3F1-8AB7-4909-AC3D-55EED4C56501}"/>
    <cellStyle name="Percent 4 4 2 2 2 2" xfId="42325" xr:uid="{EC73EE41-60C7-4035-8D69-2B280546896E}"/>
    <cellStyle name="Percent 4 4 2 2 2 2 2" xfId="42326" xr:uid="{E7AF2538-FC6E-44BF-9767-8CC5F07515A5}"/>
    <cellStyle name="Percent 4 4 2 2 2 2 2 2" xfId="42327" xr:uid="{7583D417-BFC2-4BD0-9555-BA794B34E4AD}"/>
    <cellStyle name="Percent 4 4 2 2 2 2 2 2 2" xfId="42328" xr:uid="{CDD03C18-1612-4B00-A9D5-2CCF7EA9011B}"/>
    <cellStyle name="Percent 4 4 2 2 2 2 2 2 2 2" xfId="42329" xr:uid="{35159494-13F4-4304-9BED-5CAA90FC8361}"/>
    <cellStyle name="Percent 4 4 2 2 2 2 2 2 3" xfId="42330" xr:uid="{E586C5BC-7230-4DAC-A068-35DF1B6657FE}"/>
    <cellStyle name="Percent 4 4 2 2 2 2 2 2 4" xfId="42331" xr:uid="{EB03BF06-FFBF-40BB-9C4A-3CC22765DDE5}"/>
    <cellStyle name="Percent 4 4 2 2 2 2 2 2 5" xfId="42332" xr:uid="{7B32A3F9-3502-474C-A47A-DA02A3512E95}"/>
    <cellStyle name="Percent 4 4 2 2 2 2 2 3" xfId="42333" xr:uid="{2BDBC500-22AC-4518-B1D7-248DA848C7E3}"/>
    <cellStyle name="Percent 4 4 2 2 2 2 2 3 2" xfId="42334" xr:uid="{823FD460-809F-4588-A00D-7F893830D166}"/>
    <cellStyle name="Percent 4 4 2 2 2 2 2 4" xfId="42335" xr:uid="{02F2D6F5-068F-4CF0-8E79-C0115426ACEF}"/>
    <cellStyle name="Percent 4 4 2 2 2 2 2 5" xfId="42336" xr:uid="{2D727C63-955A-43E0-B93D-6922F4E095F3}"/>
    <cellStyle name="Percent 4 4 2 2 2 2 3" xfId="42337" xr:uid="{B5D0F701-6C09-49D6-A08C-D50B7B5B2895}"/>
    <cellStyle name="Percent 4 4 2 2 2 2 4" xfId="42338" xr:uid="{B4C68344-01D3-4BE9-B440-C55D16FEA8B0}"/>
    <cellStyle name="Percent 4 4 2 2 2 2 5" xfId="42339" xr:uid="{9B1F007F-88BE-4C86-8EBC-394607FADC0F}"/>
    <cellStyle name="Percent 4 4 2 2 2 2 6" xfId="42340" xr:uid="{6093F72C-F372-4AB4-BAED-625CA59C7A1F}"/>
    <cellStyle name="Percent 4 4 2 2 2 2 6 2" xfId="42341" xr:uid="{90889B85-61FD-4BE7-8EC4-852AE1D2A773}"/>
    <cellStyle name="Percent 4 4 2 2 2 2 7" xfId="42342" xr:uid="{B7518E38-C2EB-4C4B-83B0-1C5A29CF6EA6}"/>
    <cellStyle name="Percent 4 4 2 2 2 2 8" xfId="42343" xr:uid="{9382165F-AE5E-4D27-9C16-45B47F733F09}"/>
    <cellStyle name="Percent 4 4 2 2 2 2 9" xfId="42344" xr:uid="{476C09BA-8303-46FD-AB28-0F15A68971BF}"/>
    <cellStyle name="Percent 4 4 2 2 2 3" xfId="42345" xr:uid="{0AAF61DE-F485-4235-AA8F-07BE622FACEA}"/>
    <cellStyle name="Percent 4 4 2 2 2 3 2" xfId="42346" xr:uid="{58D4BD68-DFA7-4175-9CC8-8EF961744B46}"/>
    <cellStyle name="Percent 4 4 2 2 2 3 2 2" xfId="42347" xr:uid="{4D3D8460-23DE-4923-8847-A0D3ACF0A25D}"/>
    <cellStyle name="Percent 4 4 2 2 2 3 2 2 2" xfId="42348" xr:uid="{86EC5FE1-F899-4E11-A782-AFE40733E2D8}"/>
    <cellStyle name="Percent 4 4 2 2 2 3 2 3" xfId="42349" xr:uid="{48C725D7-E541-40F2-B237-74F1A9152F11}"/>
    <cellStyle name="Percent 4 4 2 2 2 3 2 4" xfId="42350" xr:uid="{B444B83F-364B-49F7-9A7E-5660F6B0AE56}"/>
    <cellStyle name="Percent 4 4 2 2 2 3 2 5" xfId="42351" xr:uid="{7D9D7330-997B-4617-A569-E730817B548E}"/>
    <cellStyle name="Percent 4 4 2 2 2 3 3" xfId="42352" xr:uid="{83B80307-A561-42A3-A98F-E9E2B00DCA1C}"/>
    <cellStyle name="Percent 4 4 2 2 2 3 3 2" xfId="42353" xr:uid="{D44D6A90-A0B6-4274-B565-BD246FD7FE2E}"/>
    <cellStyle name="Percent 4 4 2 2 2 3 4" xfId="42354" xr:uid="{B8048F4A-D769-4224-BE3D-DEBD02085B0E}"/>
    <cellStyle name="Percent 4 4 2 2 2 3 5" xfId="42355" xr:uid="{7D233955-6101-4AF2-9BA3-DB90FD437B33}"/>
    <cellStyle name="Percent 4 4 2 2 2 4" xfId="42356" xr:uid="{9D55D038-FDE1-486D-BE4F-5F826E3B2DB2}"/>
    <cellStyle name="Percent 4 4 2 2 2 5" xfId="42357" xr:uid="{6DE37606-986B-4410-BA18-35A44B3772B4}"/>
    <cellStyle name="Percent 4 4 2 2 2 6" xfId="42358" xr:uid="{9786D19A-DD29-4AC5-A755-9895AC1D5021}"/>
    <cellStyle name="Percent 4 4 2 2 2 6 2" xfId="42359" xr:uid="{EE5D2AF5-0AA9-4FE1-8D68-5736EC28DC42}"/>
    <cellStyle name="Percent 4 4 2 2 2 7" xfId="42360" xr:uid="{E53EBA2F-6C57-4089-A8F9-4CFE87805EAC}"/>
    <cellStyle name="Percent 4 4 2 2 2 8" xfId="42361" xr:uid="{D3D857C8-07E4-436B-A8F6-302A8CE47966}"/>
    <cellStyle name="Percent 4 4 2 2 2 9" xfId="42362" xr:uid="{A03AA896-AFD9-4B5E-9588-6B0E1BB09737}"/>
    <cellStyle name="Percent 4 4 2 2 3" xfId="42363" xr:uid="{8F87B649-7D16-45B4-871F-079EE38C1DD0}"/>
    <cellStyle name="Percent 4 4 2 2 4" xfId="42364" xr:uid="{E91D0FC6-7476-419F-A441-2BE7200DFFCB}"/>
    <cellStyle name="Percent 4 4 2 2 5" xfId="42365" xr:uid="{B120426E-4027-4ED5-AC5E-AF3789D6BD3B}"/>
    <cellStyle name="Percent 4 4 2 2 6" xfId="42366" xr:uid="{B631C8B2-3C5C-462C-A0B7-370848149B1B}"/>
    <cellStyle name="Percent 4 4 2 2 7" xfId="42367" xr:uid="{D7D275D0-32CF-4B30-B1F2-7D65D882E7F9}"/>
    <cellStyle name="Percent 4 4 2 2 8" xfId="42368" xr:uid="{DA12668F-C824-49D3-A5FF-F6A4A892E56C}"/>
    <cellStyle name="Percent 4 4 2 2 8 2" xfId="42369" xr:uid="{ABDEB8B7-3FA8-49A5-988D-CF9EDDE47E78}"/>
    <cellStyle name="Percent 4 4 2 2 8 2 2" xfId="42370" xr:uid="{ADE5F535-888A-4FC2-A13F-9797ADAF9005}"/>
    <cellStyle name="Percent 4 4 2 2 8 2 2 2" xfId="42371" xr:uid="{C9C7902D-BF54-4C94-9686-D56EFD99B8F2}"/>
    <cellStyle name="Percent 4 4 2 2 8 2 3" xfId="42372" xr:uid="{5E577AF4-B205-4AAB-845F-7B60C63EBE49}"/>
    <cellStyle name="Percent 4 4 2 2 8 2 4" xfId="42373" xr:uid="{5855AB99-B32C-4589-9143-C62BEFC5CE43}"/>
    <cellStyle name="Percent 4 4 2 2 8 2 5" xfId="42374" xr:uid="{5315E5FC-A695-46E0-BF9D-6D43F5C00D3C}"/>
    <cellStyle name="Percent 4 4 2 2 8 3" xfId="42375" xr:uid="{F340874B-3AF2-4C55-BAA9-657D6F0118B8}"/>
    <cellStyle name="Percent 4 4 2 2 8 3 2" xfId="42376" xr:uid="{3B83311F-DB46-419C-A61A-7F21AF1A08F9}"/>
    <cellStyle name="Percent 4 4 2 2 8 4" xfId="42377" xr:uid="{C6364F70-AFAB-441D-AF2D-179DF3BB1BB1}"/>
    <cellStyle name="Percent 4 4 2 2 8 5" xfId="42378" xr:uid="{D66051D7-34DE-4279-A781-5B2090EE493E}"/>
    <cellStyle name="Percent 4 4 2 2 9" xfId="42379" xr:uid="{90B591CB-2817-4977-8B02-FA431C4DA849}"/>
    <cellStyle name="Percent 4 4 2 3" xfId="42380" xr:uid="{D2CEFA22-4B2B-428E-8DE1-309A4CCEE364}"/>
    <cellStyle name="Percent 4 4 2 4" xfId="42381" xr:uid="{EDCC53BD-44AF-4FAA-9D18-BF5F6406077B}"/>
    <cellStyle name="Percent 4 4 2 4 2" xfId="42382" xr:uid="{6CE7BD03-758C-4C3C-BB9B-C9FE442ACFE3}"/>
    <cellStyle name="Percent 4 4 2 4 2 2" xfId="42383" xr:uid="{23D18B88-E47F-4AA4-9315-02CD2291BEA0}"/>
    <cellStyle name="Percent 4 4 2 4 2 2 2" xfId="42384" xr:uid="{64148B28-DE9E-4E97-9AAE-CA6E93A8D3BE}"/>
    <cellStyle name="Percent 4 4 2 4 2 2 2 2" xfId="42385" xr:uid="{C5196F3F-7B86-4C4B-96D6-5F0C49DB7BD5}"/>
    <cellStyle name="Percent 4 4 2 4 2 2 2 2 2" xfId="42386" xr:uid="{9D5F2CF8-41BB-456E-9472-5708962EB6C1}"/>
    <cellStyle name="Percent 4 4 2 4 2 2 2 3" xfId="42387" xr:uid="{2F385AC2-49E8-4364-8250-DA8B6486334A}"/>
    <cellStyle name="Percent 4 4 2 4 2 2 2 4" xfId="42388" xr:uid="{5E13B3DF-266A-4B75-BAB9-69906C8F21B4}"/>
    <cellStyle name="Percent 4 4 2 4 2 2 2 5" xfId="42389" xr:uid="{072F1FAC-64E6-4DDF-A3F2-5D95F445916C}"/>
    <cellStyle name="Percent 4 4 2 4 2 2 3" xfId="42390" xr:uid="{04C9DCAE-FDC7-46D2-B378-E85DDFC062F5}"/>
    <cellStyle name="Percent 4 4 2 4 2 2 3 2" xfId="42391" xr:uid="{FC1B35DE-A13A-4F77-AEAF-5CB2464F428C}"/>
    <cellStyle name="Percent 4 4 2 4 2 2 4" xfId="42392" xr:uid="{D921D8B4-4B0B-4AF2-9817-0FEAE6896660}"/>
    <cellStyle name="Percent 4 4 2 4 2 2 5" xfId="42393" xr:uid="{F912A33B-9812-48C0-BF84-7EF24D5A0C78}"/>
    <cellStyle name="Percent 4 4 2 4 2 3" xfId="42394" xr:uid="{864B9906-FC9E-4C63-9864-8094C1327FA9}"/>
    <cellStyle name="Percent 4 4 2 4 2 4" xfId="42395" xr:uid="{725A7A08-C4C9-42A6-8A3A-0CE1D9BD4590}"/>
    <cellStyle name="Percent 4 4 2 4 2 5" xfId="42396" xr:uid="{FFFA5AAB-D8C4-4122-BD83-C6CE743C866B}"/>
    <cellStyle name="Percent 4 4 2 4 2 6" xfId="42397" xr:uid="{1054A92C-24A3-4CDB-963C-E513D65053CB}"/>
    <cellStyle name="Percent 4 4 2 4 2 6 2" xfId="42398" xr:uid="{7957BB83-0333-43BF-8983-32C907EDE35D}"/>
    <cellStyle name="Percent 4 4 2 4 2 7" xfId="42399" xr:uid="{0E709E26-8B56-4FA8-9C89-E8B8D9A3B781}"/>
    <cellStyle name="Percent 4 4 2 4 2 8" xfId="42400" xr:uid="{83EFAE64-CEC4-414E-9DE1-E695847DCE77}"/>
    <cellStyle name="Percent 4 4 2 4 2 9" xfId="42401" xr:uid="{6C8F1BFA-0176-4F20-B790-A2253C624339}"/>
    <cellStyle name="Percent 4 4 2 4 3" xfId="42402" xr:uid="{E2AF908B-A0B4-43CC-A765-9E7DF3577C59}"/>
    <cellStyle name="Percent 4 4 2 4 3 2" xfId="42403" xr:uid="{AB4C0EDA-C32C-46F3-A347-B7281600B468}"/>
    <cellStyle name="Percent 4 4 2 4 3 2 2" xfId="42404" xr:uid="{E3C28BA9-A460-4802-90C4-D784650D3A02}"/>
    <cellStyle name="Percent 4 4 2 4 3 2 2 2" xfId="42405" xr:uid="{C31D8DFB-187F-42E8-BBD1-A95D410E6A5A}"/>
    <cellStyle name="Percent 4 4 2 4 3 2 3" xfId="42406" xr:uid="{55A18C51-E699-4052-9089-1E5A03CFBC2B}"/>
    <cellStyle name="Percent 4 4 2 4 3 2 4" xfId="42407" xr:uid="{3B5EF88A-454E-40FB-87D4-6C9FF6DDE5B2}"/>
    <cellStyle name="Percent 4 4 2 4 3 2 5" xfId="42408" xr:uid="{95ECA429-D5D7-48FA-AA90-02459D24EE1D}"/>
    <cellStyle name="Percent 4 4 2 4 3 3" xfId="42409" xr:uid="{A96E290F-71DB-4894-8F5E-DAF437F86277}"/>
    <cellStyle name="Percent 4 4 2 4 3 3 2" xfId="42410" xr:uid="{9137F33C-0E12-469F-B572-5143781CDC4A}"/>
    <cellStyle name="Percent 4 4 2 4 3 4" xfId="42411" xr:uid="{9290E969-29E1-4945-B337-FA7B75ED2D41}"/>
    <cellStyle name="Percent 4 4 2 4 3 5" xfId="42412" xr:uid="{F2A2CD9B-5BE3-4265-95FD-75B965F7F6B2}"/>
    <cellStyle name="Percent 4 4 2 4 4" xfId="42413" xr:uid="{9A249E38-5B90-456D-9558-C01BC69A001A}"/>
    <cellStyle name="Percent 4 4 2 4 5" xfId="42414" xr:uid="{84D83FE7-0AEF-42BD-AEB0-1ACC646B1AAB}"/>
    <cellStyle name="Percent 4 4 2 4 6" xfId="42415" xr:uid="{B89D728D-CB88-4E20-9865-3D1072BB84AF}"/>
    <cellStyle name="Percent 4 4 2 4 6 2" xfId="42416" xr:uid="{DF000BA4-6481-4C5F-A459-99029F168547}"/>
    <cellStyle name="Percent 4 4 2 4 7" xfId="42417" xr:uid="{EE4C5242-3C53-4BE1-AFAE-237F6BD0E131}"/>
    <cellStyle name="Percent 4 4 2 4 8" xfId="42418" xr:uid="{FEC2F1BA-1A33-45F2-8F00-98CF8DE52167}"/>
    <cellStyle name="Percent 4 4 2 4 9" xfId="42419" xr:uid="{B5314E8B-86CE-4893-9D91-1A9F40099D12}"/>
    <cellStyle name="Percent 4 4 2 5" xfId="42420" xr:uid="{28B98311-98DD-4F26-BDB8-CA21C647EB98}"/>
    <cellStyle name="Percent 4 4 2 5 2" xfId="42421" xr:uid="{358ABA10-9425-43D8-987F-668093B5708F}"/>
    <cellStyle name="Percent 4 4 2 5 3" xfId="42422" xr:uid="{E03C559C-A32C-4EB9-9A84-8F32B05288E5}"/>
    <cellStyle name="Percent 4 4 2 6" xfId="42423" xr:uid="{3BA97E16-B5E1-4BBB-83FB-C63EC178967C}"/>
    <cellStyle name="Percent 4 4 2 6 2" xfId="42424" xr:uid="{DB7AB33A-D4BF-4BEE-980C-B363E88D29F9}"/>
    <cellStyle name="Percent 4 4 2 6 3" xfId="42425" xr:uid="{41EC2CE9-920D-4FBE-AF17-D10D8F130FD6}"/>
    <cellStyle name="Percent 4 4 2 7" xfId="42426" xr:uid="{1F7C9593-481A-430F-AC88-392641A05EF3}"/>
    <cellStyle name="Percent 4 4 2 7 2" xfId="42427" xr:uid="{0EC408B6-E4F5-4215-AEB5-95C7A13975C6}"/>
    <cellStyle name="Percent 4 4 2 7 3" xfId="42428" xr:uid="{7A8AD009-AD71-4BD3-B6EE-05AF8CBC7AE7}"/>
    <cellStyle name="Percent 4 4 2 8" xfId="42429" xr:uid="{6A48A235-4E39-495F-B850-C777B4293804}"/>
    <cellStyle name="Percent 4 4 2 8 2" xfId="42430" xr:uid="{79A5D3A7-213A-4061-B9C1-F1C163A19A80}"/>
    <cellStyle name="Percent 4 4 2 8 3" xfId="42431" xr:uid="{3FD5B222-B4A4-4A75-8540-0E56E9A5B248}"/>
    <cellStyle name="Percent 4 4 2 9" xfId="42432" xr:uid="{F71BCBDF-A22F-425F-8310-BC172465DFD5}"/>
    <cellStyle name="Percent 4 4 2 9 2" xfId="42433" xr:uid="{4692A9ED-E1D9-46E9-9765-66B6F28536F9}"/>
    <cellStyle name="Percent 4 4 2 9 2 2" xfId="42434" xr:uid="{08B56B2C-98A4-42F9-AD47-92FF3FFECE2A}"/>
    <cellStyle name="Percent 4 4 2 9 2 2 2" xfId="42435" xr:uid="{46B7EA53-6213-4750-91CF-B3DB5D7E8F8D}"/>
    <cellStyle name="Percent 4 4 2 9 2 3" xfId="42436" xr:uid="{42ACFC38-C50D-4D78-8C7A-03F163CE556C}"/>
    <cellStyle name="Percent 4 4 2 9 2 4" xfId="42437" xr:uid="{766199B0-0708-4030-9AB7-48755B026207}"/>
    <cellStyle name="Percent 4 4 2 9 2 5" xfId="42438" xr:uid="{CA8ED5A8-8533-49F6-BA80-962E534BD42A}"/>
    <cellStyle name="Percent 4 4 2 9 3" xfId="42439" xr:uid="{87C2EE39-6636-42A9-BB02-0004A6D0BEE6}"/>
    <cellStyle name="Percent 4 4 2 9 3 2" xfId="42440" xr:uid="{009260C9-9875-48B6-AAE7-62C7A748F641}"/>
    <cellStyle name="Percent 4 4 2 9 4" xfId="42441" xr:uid="{084CEB6B-8142-4BF6-A3A1-DFA5EE4EF617}"/>
    <cellStyle name="Percent 4 4 2 9 5" xfId="42442" xr:uid="{209CCCDE-4A1F-4143-A4E9-61CBA69AB3D3}"/>
    <cellStyle name="Percent 4 4 3" xfId="42443" xr:uid="{BBD96DEA-25FC-4EC7-B5CC-976BB8D36F41}"/>
    <cellStyle name="Percent 4 4 3 10" xfId="42444" xr:uid="{E3AA7D66-F202-45D9-A681-DA40B1C9AA68}"/>
    <cellStyle name="Percent 4 4 3 11" xfId="42445" xr:uid="{664F6599-5D94-455C-9BAF-D7F2C128EC92}"/>
    <cellStyle name="Percent 4 4 3 12" xfId="42446" xr:uid="{B427AEAA-5C95-456A-9A6A-DF317D8AAD32}"/>
    <cellStyle name="Percent 4 4 3 12 2" xfId="42447" xr:uid="{2F718262-D5D2-47AA-A9A0-A48EF5C6DC9D}"/>
    <cellStyle name="Percent 4 4 3 13" xfId="42448" xr:uid="{9189DE0F-CFD1-4600-AD1B-D492A350FC08}"/>
    <cellStyle name="Percent 4 4 3 14" xfId="42449" xr:uid="{00E885D5-A81B-4E2A-85B6-B0A37D4A0635}"/>
    <cellStyle name="Percent 4 4 3 15" xfId="42450" xr:uid="{408E62D2-F5A3-49CF-B349-2DE0E39504F7}"/>
    <cellStyle name="Percent 4 4 3 2" xfId="42451" xr:uid="{A2199BE1-9C56-47EE-9C7D-7E07AA540D39}"/>
    <cellStyle name="Percent 4 4 3 2 2" xfId="42452" xr:uid="{F2FEC15E-FFBE-47B5-97E7-469E0A235CDE}"/>
    <cellStyle name="Percent 4 4 3 2 2 2" xfId="42453" xr:uid="{D05E4745-0766-4ABC-8B41-C3F52B5A5D05}"/>
    <cellStyle name="Percent 4 4 3 2 2 2 2" xfId="42454" xr:uid="{49AE747E-11E3-4B9A-A20C-74F293006D0D}"/>
    <cellStyle name="Percent 4 4 3 2 2 2 2 2" xfId="42455" xr:uid="{96A5F56C-3629-451C-B0BB-05CAC61EAA13}"/>
    <cellStyle name="Percent 4 4 3 2 2 2 2 2 2" xfId="42456" xr:uid="{20B59E9B-0188-4532-8080-D266E17904C9}"/>
    <cellStyle name="Percent 4 4 3 2 2 2 2 3" xfId="42457" xr:uid="{17E06DF9-4DAF-4098-A0E8-9A1F067A302F}"/>
    <cellStyle name="Percent 4 4 3 2 2 2 2 4" xfId="42458" xr:uid="{08A671F2-9AD6-4229-A24B-D68B62E1D332}"/>
    <cellStyle name="Percent 4 4 3 2 2 2 2 5" xfId="42459" xr:uid="{F059E9DB-A3B4-4642-8552-F0814641924D}"/>
    <cellStyle name="Percent 4 4 3 2 2 2 3" xfId="42460" xr:uid="{A563E2A2-0D17-4FC8-8D1C-EFAE501C2D06}"/>
    <cellStyle name="Percent 4 4 3 2 2 2 3 2" xfId="42461" xr:uid="{166DFA38-6BBE-47FE-9745-32E3C872395B}"/>
    <cellStyle name="Percent 4 4 3 2 2 2 4" xfId="42462" xr:uid="{2EE59CC8-C457-482F-8885-74A66A6E0392}"/>
    <cellStyle name="Percent 4 4 3 2 2 2 5" xfId="42463" xr:uid="{6ECE348D-BD84-455C-91D6-AB6678DF53CE}"/>
    <cellStyle name="Percent 4 4 3 2 2 3" xfId="42464" xr:uid="{083C1094-6417-4647-8622-ABD5F78429A8}"/>
    <cellStyle name="Percent 4 4 3 2 2 4" xfId="42465" xr:uid="{5D6D24E8-8CCB-4F29-924B-9A4D1C55316E}"/>
    <cellStyle name="Percent 4 4 3 2 2 5" xfId="42466" xr:uid="{F261FC00-90D4-4579-9D80-B53C3289F6B9}"/>
    <cellStyle name="Percent 4 4 3 2 2 6" xfId="42467" xr:uid="{A97CE181-0C3D-470B-B093-8751BD4C20F6}"/>
    <cellStyle name="Percent 4 4 3 2 2 6 2" xfId="42468" xr:uid="{6120558D-06EE-4F6E-A42F-487504E86D36}"/>
    <cellStyle name="Percent 4 4 3 2 2 7" xfId="42469" xr:uid="{535A5C57-4B67-4247-B7B4-4944AF5DE0BB}"/>
    <cellStyle name="Percent 4 4 3 2 2 8" xfId="42470" xr:uid="{AB389B11-3CD8-452B-9B0C-FFBF2F7AF21B}"/>
    <cellStyle name="Percent 4 4 3 2 2 9" xfId="42471" xr:uid="{751210F3-5C6C-4CF8-B48F-A4314F2C750C}"/>
    <cellStyle name="Percent 4 4 3 2 3" xfId="42472" xr:uid="{6992049F-33D1-4242-9126-4C8B6E2FCCFD}"/>
    <cellStyle name="Percent 4 4 3 2 3 2" xfId="42473" xr:uid="{2DD56053-AD8E-42CD-A321-725CB21B3656}"/>
    <cellStyle name="Percent 4 4 3 2 3 2 2" xfId="42474" xr:uid="{0E458FCB-D43E-482B-9FB9-AB63EEBBD874}"/>
    <cellStyle name="Percent 4 4 3 2 3 2 2 2" xfId="42475" xr:uid="{446B0834-AEEE-49C7-B93C-0DDB6FCBEE30}"/>
    <cellStyle name="Percent 4 4 3 2 3 2 3" xfId="42476" xr:uid="{1E1A5018-849F-409F-8F76-DEE824CCB917}"/>
    <cellStyle name="Percent 4 4 3 2 3 2 4" xfId="42477" xr:uid="{E3D5DC05-8FB0-46E4-AFE5-3A8045A55AA2}"/>
    <cellStyle name="Percent 4 4 3 2 3 2 5" xfId="42478" xr:uid="{B69C59DF-FCC3-4359-9E6D-6B785FF3A326}"/>
    <cellStyle name="Percent 4 4 3 2 3 3" xfId="42479" xr:uid="{C5E382BC-D705-466D-AFAD-31DF64F5BC7C}"/>
    <cellStyle name="Percent 4 4 3 2 3 3 2" xfId="42480" xr:uid="{D2299F2E-E5A8-4D2D-9B19-70A32F1DB6DE}"/>
    <cellStyle name="Percent 4 4 3 2 3 4" xfId="42481" xr:uid="{1F9C3C5F-7C6E-4B78-B335-69B3C5406101}"/>
    <cellStyle name="Percent 4 4 3 2 3 5" xfId="42482" xr:uid="{9F012E5A-8034-4291-A98F-0B31B56C84C3}"/>
    <cellStyle name="Percent 4 4 3 2 4" xfId="42483" xr:uid="{4BA919B8-3A30-4C41-B257-4281777F2226}"/>
    <cellStyle name="Percent 4 4 3 2 5" xfId="42484" xr:uid="{B5C92749-2258-4B53-A9F3-EB001E839FD8}"/>
    <cellStyle name="Percent 4 4 3 2 6" xfId="42485" xr:uid="{E9AA8436-58BC-48A9-AA77-53D5C7958A16}"/>
    <cellStyle name="Percent 4 4 3 2 6 2" xfId="42486" xr:uid="{1E0E228D-C5DD-44D0-A660-30876BC0DD32}"/>
    <cellStyle name="Percent 4 4 3 2 7" xfId="42487" xr:uid="{29C33F86-AE62-49BA-99AD-F48BA30A2D72}"/>
    <cellStyle name="Percent 4 4 3 2 8" xfId="42488" xr:uid="{F0B2D4E2-A737-4578-9A54-5D36829A7120}"/>
    <cellStyle name="Percent 4 4 3 2 9" xfId="42489" xr:uid="{C6B32B91-B968-4F15-BFDF-A7E5670C66E2}"/>
    <cellStyle name="Percent 4 4 3 3" xfId="42490" xr:uid="{C263335F-E0F5-4097-A931-7B4EB2015EF9}"/>
    <cellStyle name="Percent 4 4 3 3 2" xfId="42491" xr:uid="{8237D019-34A6-48B0-8193-CB3FE2A861C4}"/>
    <cellStyle name="Percent 4 4 3 3 3" xfId="42492" xr:uid="{DC39C41A-8B40-4F2E-AADC-B82E78EA72B8}"/>
    <cellStyle name="Percent 4 4 3 4" xfId="42493" xr:uid="{228E1AC2-9935-4903-8CE7-2B820F05B7F1}"/>
    <cellStyle name="Percent 4 4 3 4 2" xfId="42494" xr:uid="{66F4D4D7-8A60-41EA-BB26-F28E97289782}"/>
    <cellStyle name="Percent 4 4 3 4 3" xfId="42495" xr:uid="{49231726-8C2E-4899-A1DA-856B8360BFEA}"/>
    <cellStyle name="Percent 4 4 3 5" xfId="42496" xr:uid="{C062383E-0C89-473D-B48C-CC56DCF5793D}"/>
    <cellStyle name="Percent 4 4 3 5 2" xfId="42497" xr:uid="{4173D680-479D-4D23-9F12-53E722633432}"/>
    <cellStyle name="Percent 4 4 3 5 3" xfId="42498" xr:uid="{2DBB64F0-5BA0-4182-9B91-40375EA6C802}"/>
    <cellStyle name="Percent 4 4 3 6" xfId="42499" xr:uid="{A879B5B3-BDD2-41CA-AB1A-5C43CED77FE0}"/>
    <cellStyle name="Percent 4 4 3 6 2" xfId="42500" xr:uid="{7A59B716-322D-44D6-AC0A-F2AD693F9AA2}"/>
    <cellStyle name="Percent 4 4 3 6 3" xfId="42501" xr:uid="{EDDC30A4-D1DC-41C4-9658-0728AE99B350}"/>
    <cellStyle name="Percent 4 4 3 7" xfId="42502" xr:uid="{00460B33-F4E7-41A3-9A97-9199172D145E}"/>
    <cellStyle name="Percent 4 4 3 7 2" xfId="42503" xr:uid="{16119744-56B5-4438-98E5-C6D4BE8428EF}"/>
    <cellStyle name="Percent 4 4 3 7 3" xfId="42504" xr:uid="{DD5B5C43-0F31-436C-9C41-5433FAD0C98C}"/>
    <cellStyle name="Percent 4 4 3 8" xfId="42505" xr:uid="{3BDF82D1-2D75-4B6C-9CD3-248482F3E59D}"/>
    <cellStyle name="Percent 4 4 3 8 2" xfId="42506" xr:uid="{47DB7C1E-764A-4385-8CF8-2364C0B9627A}"/>
    <cellStyle name="Percent 4 4 3 8 2 2" xfId="42507" xr:uid="{DCFD1227-C0C6-49A4-B171-DBDD9E985BE1}"/>
    <cellStyle name="Percent 4 4 3 8 2 2 2" xfId="42508" xr:uid="{78C870C1-7517-4576-BE03-A42939F6456D}"/>
    <cellStyle name="Percent 4 4 3 8 2 3" xfId="42509" xr:uid="{1DF39A23-BFFD-4371-BB5C-99EB943B6EEC}"/>
    <cellStyle name="Percent 4 4 3 8 2 4" xfId="42510" xr:uid="{07689055-4623-4BEF-A0B7-85F878B58816}"/>
    <cellStyle name="Percent 4 4 3 8 2 5" xfId="42511" xr:uid="{DC2A8110-8AE8-4A67-BB7A-6427D42EC0DF}"/>
    <cellStyle name="Percent 4 4 3 8 3" xfId="42512" xr:uid="{A2C661E0-4EBC-44D4-A89C-6E13337B34D1}"/>
    <cellStyle name="Percent 4 4 3 8 3 2" xfId="42513" xr:uid="{5E0ED6BF-8784-417C-8559-A7A18B06A88E}"/>
    <cellStyle name="Percent 4 4 3 8 4" xfId="42514" xr:uid="{B84808C9-2116-40C0-8CC8-C9FF8605FB04}"/>
    <cellStyle name="Percent 4 4 3 8 5" xfId="42515" xr:uid="{2781FA68-E272-474B-B749-7DF8EA5B7A0B}"/>
    <cellStyle name="Percent 4 4 3 9" xfId="42516" xr:uid="{14BB1376-97E7-4684-99F4-644D06D41102}"/>
    <cellStyle name="Percent 4 4 4" xfId="42517" xr:uid="{50E00E46-3782-4DC0-8732-E570C7E041F0}"/>
    <cellStyle name="Percent 4 4 4 2" xfId="42518" xr:uid="{03AEBF9C-0783-4030-BBDD-2A010BD629C4}"/>
    <cellStyle name="Percent 4 4 4 2 2" xfId="42519" xr:uid="{76FF6BA6-F793-4B5E-9402-1862AE97338F}"/>
    <cellStyle name="Percent 4 4 4 2 2 2" xfId="42520" xr:uid="{BD14D0C0-11BB-4837-8AFD-C0709FDF0704}"/>
    <cellStyle name="Percent 4 4 4 2 2 2 2" xfId="42521" xr:uid="{C8EA2F9E-8EA3-4B2D-86C4-938D53AA7159}"/>
    <cellStyle name="Percent 4 4 4 2 2 2 2 2" xfId="42522" xr:uid="{25B1E92E-801D-442D-9458-59CFEB582759}"/>
    <cellStyle name="Percent 4 4 4 2 2 2 3" xfId="42523" xr:uid="{1ADEAB67-B404-43E7-800C-59FE98D3286E}"/>
    <cellStyle name="Percent 4 4 4 2 2 2 4" xfId="42524" xr:uid="{CC79CFD5-3028-46E8-AF70-468979C7878D}"/>
    <cellStyle name="Percent 4 4 4 2 2 2 5" xfId="42525" xr:uid="{B0D6C50E-F90D-459E-9E07-DBB5EC25E743}"/>
    <cellStyle name="Percent 4 4 4 2 2 3" xfId="42526" xr:uid="{AFECE223-A956-44B3-A325-178AAC50BBD9}"/>
    <cellStyle name="Percent 4 4 4 2 2 3 2" xfId="42527" xr:uid="{D57D627D-D807-4EA4-A47B-C5A6E9EC31A0}"/>
    <cellStyle name="Percent 4 4 4 2 2 4" xfId="42528" xr:uid="{7A7DCD13-18DC-4543-B00A-DC668D2E39F4}"/>
    <cellStyle name="Percent 4 4 4 2 2 5" xfId="42529" xr:uid="{7F115CFE-E54E-4DF7-97B4-E74D690F33A6}"/>
    <cellStyle name="Percent 4 4 4 2 3" xfId="42530" xr:uid="{75755655-41EE-4A44-91A9-7C09F35523FC}"/>
    <cellStyle name="Percent 4 4 4 2 4" xfId="42531" xr:uid="{7D2942CF-6ACA-430D-B1DE-93D38EFAF513}"/>
    <cellStyle name="Percent 4 4 4 2 5" xfId="42532" xr:uid="{058CA40A-F294-4BA4-AB66-638AEE05CB8B}"/>
    <cellStyle name="Percent 4 4 4 2 6" xfId="42533" xr:uid="{737A66D7-841F-4199-B0D8-7475687E0E18}"/>
    <cellStyle name="Percent 4 4 4 2 6 2" xfId="42534" xr:uid="{EDB7210E-C712-4598-AE44-FB7811444885}"/>
    <cellStyle name="Percent 4 4 4 2 7" xfId="42535" xr:uid="{84188E0B-4BEB-4544-9D7B-A3F349BFCD99}"/>
    <cellStyle name="Percent 4 4 4 2 8" xfId="42536" xr:uid="{B18F01B6-FB79-44C2-A33D-0A8C084B566D}"/>
    <cellStyle name="Percent 4 4 4 2 9" xfId="42537" xr:uid="{E23B47C2-7328-4E2C-A8B8-BEA181226014}"/>
    <cellStyle name="Percent 4 4 4 3" xfId="42538" xr:uid="{4F4455DB-B347-4A5F-95DD-D8DCDE4C78EC}"/>
    <cellStyle name="Percent 4 4 4 3 2" xfId="42539" xr:uid="{5260B05C-78DC-44EF-9DBB-BA7D5278DA16}"/>
    <cellStyle name="Percent 4 4 4 3 2 2" xfId="42540" xr:uid="{E76FEF0B-207E-4740-BF9F-80EB16373DB9}"/>
    <cellStyle name="Percent 4 4 4 3 2 2 2" xfId="42541" xr:uid="{FFD1B669-EE8E-4B49-87CE-981D5C1F2035}"/>
    <cellStyle name="Percent 4 4 4 3 2 3" xfId="42542" xr:uid="{4FE25529-3152-4C22-A798-CC7962680DF8}"/>
    <cellStyle name="Percent 4 4 4 3 2 4" xfId="42543" xr:uid="{C2BD1330-E48D-46C9-BD12-1B102308624C}"/>
    <cellStyle name="Percent 4 4 4 3 2 5" xfId="42544" xr:uid="{F3FEC614-5659-4708-BD23-33FE2976F034}"/>
    <cellStyle name="Percent 4 4 4 3 3" xfId="42545" xr:uid="{353224A9-3231-4686-B163-A0E7D2D6D2E0}"/>
    <cellStyle name="Percent 4 4 4 3 3 2" xfId="42546" xr:uid="{36510B78-BA92-4E97-9A20-02D0FA91E789}"/>
    <cellStyle name="Percent 4 4 4 3 4" xfId="42547" xr:uid="{05CC259A-ACC0-44AD-ACC8-AE527593BD59}"/>
    <cellStyle name="Percent 4 4 4 3 5" xfId="42548" xr:uid="{A9E47C6B-C364-44BA-B29A-3E75430EFAF3}"/>
    <cellStyle name="Percent 4 4 4 4" xfId="42549" xr:uid="{68693E86-BA3B-4210-ADE9-E0A25ED4D951}"/>
    <cellStyle name="Percent 4 4 4 5" xfId="42550" xr:uid="{882A885E-39D6-4F9C-A8A7-37A26E7C01F7}"/>
    <cellStyle name="Percent 4 4 4 6" xfId="42551" xr:uid="{C49BC037-C34F-4DBF-9D2D-E52E854E678C}"/>
    <cellStyle name="Percent 4 4 4 6 2" xfId="42552" xr:uid="{6F6BB452-7C30-4B7B-AD43-84633165E28C}"/>
    <cellStyle name="Percent 4 4 4 7" xfId="42553" xr:uid="{68C125A7-E998-494B-9176-1572C0C98095}"/>
    <cellStyle name="Percent 4 4 4 8" xfId="42554" xr:uid="{982179E5-29D0-4ADE-B890-C33F4EFF8CE0}"/>
    <cellStyle name="Percent 4 4 4 9" xfId="42555" xr:uid="{9F819A0C-2C5D-4B95-BAAC-86DEF303C35E}"/>
    <cellStyle name="Percent 4 4 5" xfId="42556" xr:uid="{490052CE-73D8-4A2E-B77B-7691EE544444}"/>
    <cellStyle name="Percent 4 4 6" xfId="42557" xr:uid="{70F78AA4-D810-464B-A457-A99AAB38241F}"/>
    <cellStyle name="Percent 4 4 7" xfId="42558" xr:uid="{56E97B35-D786-4627-A9D9-847C059E4F1D}"/>
    <cellStyle name="Percent 4 4 8" xfId="42559" xr:uid="{BCAECF38-9D97-4B14-943E-9DE9D9E50563}"/>
    <cellStyle name="Percent 4 4 9" xfId="42560" xr:uid="{8FD5C9E9-112F-4D4E-ABA0-BBA2AF8BFDC6}"/>
    <cellStyle name="Percent 4 4 9 2" xfId="42561" xr:uid="{AD766E18-B24B-4105-97FE-CDD42EB33651}"/>
    <cellStyle name="Percent 4 4 9 2 2" xfId="42562" xr:uid="{790881D7-0100-4353-830C-1BBBABA67045}"/>
    <cellStyle name="Percent 4 4 9 2 2 2" xfId="42563" xr:uid="{11A5F11B-CA4D-47B8-9C06-63B5BF1A949F}"/>
    <cellStyle name="Percent 4 4 9 2 3" xfId="42564" xr:uid="{509AEEB1-ECA5-4C62-85B0-1CE9A30E5AB9}"/>
    <cellStyle name="Percent 4 4 9 2 4" xfId="42565" xr:uid="{936A0852-A060-4FE1-8769-DE9FE0CF14F2}"/>
    <cellStyle name="Percent 4 4 9 2 5" xfId="42566" xr:uid="{00B42241-3969-4DC7-ACF9-A06FC3303826}"/>
    <cellStyle name="Percent 4 4 9 3" xfId="42567" xr:uid="{D1F23B80-038C-4413-A6DA-BF6BF65E3C41}"/>
    <cellStyle name="Percent 4 4 9 3 2" xfId="42568" xr:uid="{62C8D5E9-507C-4EA3-83EF-2C7B3179CFEE}"/>
    <cellStyle name="Percent 4 4 9 4" xfId="42569" xr:uid="{F4FF0C9C-6309-45E7-ABF6-D40556B16947}"/>
    <cellStyle name="Percent 4 4 9 5" xfId="42570" xr:uid="{A8530691-D179-4AEF-AEC3-1FB68740BABE}"/>
    <cellStyle name="Percent 4 40" xfId="42571" xr:uid="{152FBB1C-2D3D-422E-AF7D-14EFB68DF2F7}"/>
    <cellStyle name="Percent 4 41" xfId="42572" xr:uid="{20997607-74F6-42E4-8C04-C3713A0F3871}"/>
    <cellStyle name="Percent 4 42" xfId="42573" xr:uid="{87CCE41E-53A1-4603-87B2-716143F92CF8}"/>
    <cellStyle name="Percent 4 43" xfId="42574" xr:uid="{BF30EB51-48E1-4934-AE44-D1182D44E258}"/>
    <cellStyle name="Percent 4 44" xfId="42575" xr:uid="{B4A3BC31-C383-49EA-AFDF-AA03914A72C2}"/>
    <cellStyle name="Percent 4 45" xfId="42576" xr:uid="{30F9DBD1-2006-4940-BB78-E52A1F778DD9}"/>
    <cellStyle name="Percent 4 46" xfId="42577" xr:uid="{8B544C49-5BD1-494B-BCAE-EA4560DA6B40}"/>
    <cellStyle name="Percent 4 47" xfId="42578" xr:uid="{A27672A5-DA45-4528-811E-AEFA5C64902A}"/>
    <cellStyle name="Percent 4 48" xfId="42579" xr:uid="{1EC9EABF-1A55-454F-9C34-5B709CECAC26}"/>
    <cellStyle name="Percent 4 49" xfId="42580" xr:uid="{50D59B55-C4E4-4A31-8268-A942618EFE69}"/>
    <cellStyle name="Percent 4 5" xfId="42581" xr:uid="{1AD85DDA-282A-40EA-AB2E-9A4C03D277B2}"/>
    <cellStyle name="Percent 4 5 10" xfId="42582" xr:uid="{BDC8199B-D6A5-47AD-937C-7019DFE894F0}"/>
    <cellStyle name="Percent 4 5 11" xfId="42583" xr:uid="{4E022232-1A41-4D2E-A510-F8BF58FA1BA7}"/>
    <cellStyle name="Percent 4 5 12" xfId="42584" xr:uid="{89CAED33-5DF6-4B03-BA59-917FEB47F771}"/>
    <cellStyle name="Percent 4 5 12 2" xfId="42585" xr:uid="{6C450B02-3A1C-4583-9FF4-D134E082B0C2}"/>
    <cellStyle name="Percent 4 5 13" xfId="42586" xr:uid="{ACB5AF07-EF32-4CE9-8BF3-F896E91C397D}"/>
    <cellStyle name="Percent 4 5 14" xfId="42587" xr:uid="{F34E5653-F6DF-48F5-921C-7EF367BCD12F}"/>
    <cellStyle name="Percent 4 5 15" xfId="42588" xr:uid="{A6C7C928-2A8F-4219-B2F1-703C06C90123}"/>
    <cellStyle name="Percent 4 5 2" xfId="42589" xr:uid="{F494FF68-7C15-4030-9B19-C0699CAF0BD5}"/>
    <cellStyle name="Percent 4 5 2 2" xfId="42590" xr:uid="{69AB841D-7EA1-4715-ABCA-2892EF60353B}"/>
    <cellStyle name="Percent 4 5 2 2 2" xfId="42591" xr:uid="{02673E8B-4C22-4FE0-877B-D88935094E3E}"/>
    <cellStyle name="Percent 4 5 2 2 2 2" xfId="42592" xr:uid="{94888A55-02A0-4941-8F5D-90A8DF932484}"/>
    <cellStyle name="Percent 4 5 2 2 2 2 2" xfId="42593" xr:uid="{BB9C2B8A-74D0-4ECD-B26E-3D10D4F6496C}"/>
    <cellStyle name="Percent 4 5 2 2 2 2 2 2" xfId="42594" xr:uid="{7076C21B-90E1-4BEF-A3DD-6C03C6AFC503}"/>
    <cellStyle name="Percent 4 5 2 2 2 2 3" xfId="42595" xr:uid="{A8FF3C66-72DC-4C7E-BB67-36175B23C834}"/>
    <cellStyle name="Percent 4 5 2 2 2 2 4" xfId="42596" xr:uid="{C21F3946-2F05-49C8-A923-923DFF3D5450}"/>
    <cellStyle name="Percent 4 5 2 2 2 2 5" xfId="42597" xr:uid="{EC5D86CD-8DBE-4803-92C4-6999012F54D1}"/>
    <cellStyle name="Percent 4 5 2 2 2 3" xfId="42598" xr:uid="{ABD0F03A-25AF-4E3A-B1DC-71F2C6806FF5}"/>
    <cellStyle name="Percent 4 5 2 2 2 3 2" xfId="42599" xr:uid="{D1E5AD76-AC66-421C-BAB1-921A96A005C6}"/>
    <cellStyle name="Percent 4 5 2 2 2 4" xfId="42600" xr:uid="{0926C56E-B167-4A49-9EE5-35B300F27E62}"/>
    <cellStyle name="Percent 4 5 2 2 2 5" xfId="42601" xr:uid="{D8C2FB71-4BD7-4382-9AAF-AA83E4E0D603}"/>
    <cellStyle name="Percent 4 5 2 2 3" xfId="42602" xr:uid="{549B9DC3-F9E8-42A1-BD2F-F94BFE88ED27}"/>
    <cellStyle name="Percent 4 5 2 2 4" xfId="42603" xr:uid="{E97E4516-DEA6-4A55-91E8-90D79A42CF0F}"/>
    <cellStyle name="Percent 4 5 2 2 5" xfId="42604" xr:uid="{8803C93B-8DC9-4C41-BDE8-ABA330016C89}"/>
    <cellStyle name="Percent 4 5 2 2 6" xfId="42605" xr:uid="{F996D556-29C2-493B-8CE9-67786F72E966}"/>
    <cellStyle name="Percent 4 5 2 2 6 2" xfId="42606" xr:uid="{46FE8D04-01C7-4441-9350-149D8EEC3FD4}"/>
    <cellStyle name="Percent 4 5 2 2 7" xfId="42607" xr:uid="{91C84C71-88E2-4763-9DC7-31768A9CB382}"/>
    <cellStyle name="Percent 4 5 2 2 8" xfId="42608" xr:uid="{798A17E0-4E7E-4FB7-98EF-9338CF9A0542}"/>
    <cellStyle name="Percent 4 5 2 2 9" xfId="42609" xr:uid="{C3CF8137-8C23-4FA6-BEBF-66EC545E4232}"/>
    <cellStyle name="Percent 4 5 2 3" xfId="42610" xr:uid="{A368633E-6B0C-42C4-A334-06CC66B4A35B}"/>
    <cellStyle name="Percent 4 5 2 3 2" xfId="42611" xr:uid="{7F0A90D6-3B34-4DC4-AA33-D520499C4636}"/>
    <cellStyle name="Percent 4 5 2 3 2 2" xfId="42612" xr:uid="{B9B1A144-89E2-48E4-8DD0-2592D6003DD4}"/>
    <cellStyle name="Percent 4 5 2 3 2 2 2" xfId="42613" xr:uid="{D578C372-48C7-46A6-B2B4-230F70209F61}"/>
    <cellStyle name="Percent 4 5 2 3 2 3" xfId="42614" xr:uid="{54A1B157-6FD1-4C6A-ACBB-D734F6B05B70}"/>
    <cellStyle name="Percent 4 5 2 3 2 4" xfId="42615" xr:uid="{BC83AF48-98A3-4A50-88F8-5EDFE44ABFC0}"/>
    <cellStyle name="Percent 4 5 2 3 2 5" xfId="42616" xr:uid="{322B8D52-4A30-44C2-9C2F-2D6D5797C99E}"/>
    <cellStyle name="Percent 4 5 2 3 3" xfId="42617" xr:uid="{677C0C36-C768-45E5-8D25-570936B80262}"/>
    <cellStyle name="Percent 4 5 2 3 3 2" xfId="42618" xr:uid="{E442F2CE-8EEC-466E-B535-D88A9C8FD7D0}"/>
    <cellStyle name="Percent 4 5 2 3 4" xfId="42619" xr:uid="{9FB26D8D-B14B-4519-9C2C-44B0BFFFBFDA}"/>
    <cellStyle name="Percent 4 5 2 3 5" xfId="42620" xr:uid="{27983338-26E9-49E0-BD88-BC15800E8913}"/>
    <cellStyle name="Percent 4 5 2 4" xfId="42621" xr:uid="{65941A14-DC46-4D05-AB82-7602E694E364}"/>
    <cellStyle name="Percent 4 5 2 5" xfId="42622" xr:uid="{91BA7A32-B15A-4ABC-B00F-D89024C0AF95}"/>
    <cellStyle name="Percent 4 5 2 6" xfId="42623" xr:uid="{A7A6F69C-DA2E-439C-8160-279E6355B3D1}"/>
    <cellStyle name="Percent 4 5 2 6 2" xfId="42624" xr:uid="{A01166B2-0A06-49EA-8905-C708209AD63D}"/>
    <cellStyle name="Percent 4 5 2 7" xfId="42625" xr:uid="{137A9DCA-E25D-4ED7-B171-966BE0FF5E19}"/>
    <cellStyle name="Percent 4 5 2 8" xfId="42626" xr:uid="{5D8BF078-B4B7-41F0-ADD6-DBC5E4EC27C1}"/>
    <cellStyle name="Percent 4 5 2 9" xfId="42627" xr:uid="{AA1E1FD1-A64A-45FE-9BA3-DAC4C6E5E212}"/>
    <cellStyle name="Percent 4 5 3" xfId="42628" xr:uid="{B8D3EA80-B41E-40A7-B273-F91218EFBB1C}"/>
    <cellStyle name="Percent 4 5 4" xfId="42629" xr:uid="{1DCF984B-F410-4B60-987E-8B9DCDF75D59}"/>
    <cellStyle name="Percent 4 5 5" xfId="42630" xr:uid="{515E17AA-A964-4BEB-884C-D14667F6DF04}"/>
    <cellStyle name="Percent 4 5 6" xfId="42631" xr:uid="{B87C97AF-CE6C-4D26-BC67-129DD258EE2A}"/>
    <cellStyle name="Percent 4 5 7" xfId="42632" xr:uid="{7CB76452-A017-408B-9763-F830B28E09FE}"/>
    <cellStyle name="Percent 4 5 8" xfId="42633" xr:uid="{A33B0A77-A0A7-495F-A04E-D9B0DBFAAD3F}"/>
    <cellStyle name="Percent 4 5 8 2" xfId="42634" xr:uid="{089ADBE4-4B39-4358-A1D1-58CC352EF94A}"/>
    <cellStyle name="Percent 4 5 8 2 2" xfId="42635" xr:uid="{3AF74A9C-C98A-4D91-BC5F-B3E4F4215BAA}"/>
    <cellStyle name="Percent 4 5 8 2 2 2" xfId="42636" xr:uid="{7BE70D56-6A09-4E06-85BC-7772BC891B33}"/>
    <cellStyle name="Percent 4 5 8 2 3" xfId="42637" xr:uid="{9316164D-5C59-43BA-AA89-F89E9ACD2B9F}"/>
    <cellStyle name="Percent 4 5 8 2 4" xfId="42638" xr:uid="{2AFC6F1D-D5E0-4BB7-B1FC-8030C9CD3E90}"/>
    <cellStyle name="Percent 4 5 8 2 5" xfId="42639" xr:uid="{996EDFAA-72B7-437C-B94F-20B5ECB848B0}"/>
    <cellStyle name="Percent 4 5 8 3" xfId="42640" xr:uid="{F75C1AC0-3525-4B4E-9AC6-47329A8235A7}"/>
    <cellStyle name="Percent 4 5 8 3 2" xfId="42641" xr:uid="{6CD84B3F-6CC0-4C07-8E65-04F3517A623B}"/>
    <cellStyle name="Percent 4 5 8 4" xfId="42642" xr:uid="{A2B4D376-133C-4E3E-82B9-DBA0FDE1AF3E}"/>
    <cellStyle name="Percent 4 5 8 5" xfId="42643" xr:uid="{6A618CC0-A59E-49AC-BB3C-8F83E6BA8A2C}"/>
    <cellStyle name="Percent 4 5 9" xfId="42644" xr:uid="{DC50A2D7-080D-4177-A27A-356CF2AFCEB0}"/>
    <cellStyle name="Percent 4 50" xfId="42645" xr:uid="{705327D8-1F64-478E-AECF-2BFB9127147A}"/>
    <cellStyle name="Percent 4 51" xfId="42646" xr:uid="{8EEA7F9E-E5AD-4E49-B056-749529573DB0}"/>
    <cellStyle name="Percent 4 52" xfId="42647" xr:uid="{1D9B8C76-D29F-4F9D-9A3D-63F7CB570E15}"/>
    <cellStyle name="Percent 4 53" xfId="42648" xr:uid="{643CE596-4A8B-4250-832C-1BC47A117679}"/>
    <cellStyle name="Percent 4 53 2" xfId="42649" xr:uid="{6E1C5BE7-6EE8-42A2-9CFE-C0D877DE594A}"/>
    <cellStyle name="Percent 4 54" xfId="42650" xr:uid="{6240F9E5-01D3-4A6B-BAF1-EF535A4EF99C}"/>
    <cellStyle name="Percent 4 55" xfId="42651" xr:uid="{EDB42D5A-EFE1-469D-B034-937A4EFAB751}"/>
    <cellStyle name="Percent 4 56" xfId="42652" xr:uid="{934650FD-66DB-4F71-BBA3-2962CC41750C}"/>
    <cellStyle name="Percent 4 57" xfId="437" xr:uid="{46E3C4E8-5901-440C-A1D5-A11E492C5E4B}"/>
    <cellStyle name="Percent 4 6" xfId="42653" xr:uid="{53463A3C-80F2-44C5-983B-7F23E60F8507}"/>
    <cellStyle name="Percent 4 7" xfId="42654" xr:uid="{1789C771-0F53-4727-97F1-8491267283C1}"/>
    <cellStyle name="Percent 4 7 2" xfId="42655" xr:uid="{C8075BE7-49BF-4FC0-9836-9308D0283201}"/>
    <cellStyle name="Percent 4 7 2 2" xfId="42656" xr:uid="{D5A046B8-7FCC-4510-8457-7E28BB09B175}"/>
    <cellStyle name="Percent 4 7 2 2 2" xfId="42657" xr:uid="{F4041452-B763-4E46-99C9-B45B8EEA604E}"/>
    <cellStyle name="Percent 4 7 2 2 2 2" xfId="42658" xr:uid="{563808A0-0A27-4135-A839-8620E3050608}"/>
    <cellStyle name="Percent 4 7 2 2 2 2 2" xfId="42659" xr:uid="{48E86BA5-9C96-423A-80EB-E608BED21A70}"/>
    <cellStyle name="Percent 4 7 2 2 2 3" xfId="42660" xr:uid="{13BEE3FB-D448-4302-9CCB-B41085B0AF28}"/>
    <cellStyle name="Percent 4 7 2 2 2 4" xfId="42661" xr:uid="{A4FA09EF-9A05-473B-880E-A3786F16B788}"/>
    <cellStyle name="Percent 4 7 2 2 2 5" xfId="42662" xr:uid="{509AB081-B2CF-4DE9-A3C6-2A3909DF5047}"/>
    <cellStyle name="Percent 4 7 2 2 3" xfId="42663" xr:uid="{B1686CBD-2233-4C71-9463-F16805599778}"/>
    <cellStyle name="Percent 4 7 2 2 3 2" xfId="42664" xr:uid="{71F248C5-505D-4FAD-9374-F232A9845179}"/>
    <cellStyle name="Percent 4 7 2 2 4" xfId="42665" xr:uid="{753E2CEE-0DB6-45E6-969C-75F04AEF8754}"/>
    <cellStyle name="Percent 4 7 2 2 5" xfId="42666" xr:uid="{FC9943C6-688C-43C5-BD76-AF43A78577E5}"/>
    <cellStyle name="Percent 4 7 2 3" xfId="42667" xr:uid="{35EE85C6-FC28-4103-909E-61CA5D1B30E7}"/>
    <cellStyle name="Percent 4 7 2 4" xfId="42668" xr:uid="{4F4283B2-99E6-4C3A-A596-5F93206267AF}"/>
    <cellStyle name="Percent 4 7 2 5" xfId="42669" xr:uid="{5027E015-AD36-4B4F-860D-09C677C6A244}"/>
    <cellStyle name="Percent 4 7 2 6" xfId="42670" xr:uid="{1C0B95E9-6B0E-43D8-9D3F-D617B32A5905}"/>
    <cellStyle name="Percent 4 7 2 6 2" xfId="42671" xr:uid="{8486F37B-0437-473F-A8F3-5F8F144CB893}"/>
    <cellStyle name="Percent 4 7 2 7" xfId="42672" xr:uid="{568D22C4-831A-472F-B3EB-E84BA994F806}"/>
    <cellStyle name="Percent 4 7 2 8" xfId="42673" xr:uid="{1D268A77-A00E-4AAD-8D14-B1A0F91778E4}"/>
    <cellStyle name="Percent 4 7 2 9" xfId="42674" xr:uid="{D8239A7C-7BC9-4A7F-B5EC-EA56EC54725E}"/>
    <cellStyle name="Percent 4 7 3" xfId="42675" xr:uid="{BCD8EB53-A106-45CA-9EFD-155A3E2825D2}"/>
    <cellStyle name="Percent 4 7 3 2" xfId="42676" xr:uid="{DADF775A-36BA-40BB-85FE-F6AA2660178A}"/>
    <cellStyle name="Percent 4 7 3 2 2" xfId="42677" xr:uid="{367798BB-7192-4FB0-8ACD-C2FCE003D591}"/>
    <cellStyle name="Percent 4 7 3 2 2 2" xfId="42678" xr:uid="{50AE3C8B-65FF-4CCD-92B1-A973B414C796}"/>
    <cellStyle name="Percent 4 7 3 2 3" xfId="42679" xr:uid="{0E119701-ECC8-404C-B7C8-2A2851136F37}"/>
    <cellStyle name="Percent 4 7 3 2 4" xfId="42680" xr:uid="{FCCC9059-B3F3-42B0-A98A-B1399A42887A}"/>
    <cellStyle name="Percent 4 7 3 2 5" xfId="42681" xr:uid="{E3DDD7AF-1BC4-4724-AC2F-752B351321C4}"/>
    <cellStyle name="Percent 4 7 3 3" xfId="42682" xr:uid="{571C897A-482E-44D7-8BD5-2CA34D3B1248}"/>
    <cellStyle name="Percent 4 7 3 3 2" xfId="42683" xr:uid="{CC7DB6FB-7407-4811-92BB-464A55D15921}"/>
    <cellStyle name="Percent 4 7 3 4" xfId="42684" xr:uid="{4FB7BA24-DD5E-4C50-8EFA-6AB9C2CD01C4}"/>
    <cellStyle name="Percent 4 7 3 5" xfId="42685" xr:uid="{65A7ECF9-E950-49DB-B28B-D93FCF3EFDCA}"/>
    <cellStyle name="Percent 4 7 4" xfId="42686" xr:uid="{7CE25692-597D-47C1-A651-4CCBAB9775CF}"/>
    <cellStyle name="Percent 4 7 5" xfId="42687" xr:uid="{2A1F3377-DCD2-4C4D-B6FC-94DF897C12C5}"/>
    <cellStyle name="Percent 4 7 6" xfId="42688" xr:uid="{85B64DD0-30A0-4404-92ED-7A871DC503DA}"/>
    <cellStyle name="Percent 4 7 6 2" xfId="42689" xr:uid="{D11E0D03-9F4C-45C4-8A16-C2DF06672D2A}"/>
    <cellStyle name="Percent 4 7 7" xfId="42690" xr:uid="{FA805654-39C9-475D-BAD6-9C4B2F608502}"/>
    <cellStyle name="Percent 4 7 8" xfId="42691" xr:uid="{5F4C1FC9-2609-40C5-9162-BAF1A6EB02CA}"/>
    <cellStyle name="Percent 4 7 9" xfId="42692" xr:uid="{A8C19C3D-0924-484A-B316-466667D17A3B}"/>
    <cellStyle name="Percent 4 8" xfId="42693" xr:uid="{7E9A44EB-FC3E-4591-BE64-497B276ACFD1}"/>
    <cellStyle name="Percent 4 8 2" xfId="42694" xr:uid="{04456D2D-5427-4BF1-8D04-068101CC861D}"/>
    <cellStyle name="Percent 4 8 3" xfId="42695" xr:uid="{AAF0A5C4-50A5-4ABC-8F90-27AEDE8F690F}"/>
    <cellStyle name="Percent 4 9" xfId="42696" xr:uid="{94E6132F-CEB6-4E4D-A4B2-6D9C5063C036}"/>
    <cellStyle name="Percent 4 9 2" xfId="42697" xr:uid="{6BD66537-97BD-4100-A824-8189CE75CD94}"/>
    <cellStyle name="Percent 4 9 3" xfId="42698" xr:uid="{A44BEC44-2B4C-4CC5-A850-DCE6CD4C1C66}"/>
    <cellStyle name="Percent 44" xfId="42699" xr:uid="{F056E291-7485-4643-A8B1-85481B920215}"/>
    <cellStyle name="Percent 44 2" xfId="42700" xr:uid="{72997E98-E837-45D7-AAA6-7635AA500DD5}"/>
    <cellStyle name="Percent 44 3" xfId="42701" xr:uid="{08E7F78D-5DF9-4B1C-B24F-F9DA106D9CCF}"/>
    <cellStyle name="Percent 45" xfId="42702" xr:uid="{F852E5F7-AFD3-4F97-A272-4523F6974D09}"/>
    <cellStyle name="Percent 45 2" xfId="42703" xr:uid="{92084C31-E399-4FC7-A0E2-5D79D001110E}"/>
    <cellStyle name="Percent 45 3" xfId="42704" xr:uid="{B936AB25-80F2-4578-8671-E0D7EC77FB5C}"/>
    <cellStyle name="Percent 5" xfId="344" xr:uid="{7E443EFD-7633-46BC-B6B8-B14EB38F4594}"/>
    <cellStyle name="Percent 5 10" xfId="42706" xr:uid="{317EC92E-F935-4173-B6FD-6F1EE1C3EBAF}"/>
    <cellStyle name="Percent 5 11" xfId="42707" xr:uid="{B94535DF-A7DB-46C9-A530-F77FC9CFACF1}"/>
    <cellStyle name="Percent 5 12" xfId="42708" xr:uid="{7160B550-4D19-4404-BB4A-232ECF4EEFB8}"/>
    <cellStyle name="Percent 5 13" xfId="42709" xr:uid="{22C77B5B-8A95-4B61-AA2C-31C9D8E7C483}"/>
    <cellStyle name="Percent 5 14" xfId="42710" xr:uid="{496217B5-5069-4347-A653-7F6478EBAC23}"/>
    <cellStyle name="Percent 5 15" xfId="42711" xr:uid="{59427BAB-4922-465B-AA82-DA8D2DB4A269}"/>
    <cellStyle name="Percent 5 16" xfId="42712" xr:uid="{E0EED0D1-7DB7-44DE-877A-6B0DF23BC94C}"/>
    <cellStyle name="Percent 5 17" xfId="42713" xr:uid="{CFAED1DF-4AEE-4287-8FF5-2F90F295A8F7}"/>
    <cellStyle name="Percent 5 18" xfId="42714" xr:uid="{705D750D-7522-4151-868B-BEB299C5286F}"/>
    <cellStyle name="Percent 5 19" xfId="42715" xr:uid="{3654F46E-30F5-439E-93FF-A49768EF7648}"/>
    <cellStyle name="Percent 5 2" xfId="345" xr:uid="{47DDF090-D3B8-4106-A257-548220278B41}"/>
    <cellStyle name="Percent 5 2 2" xfId="42716" xr:uid="{FE2CE6B5-589E-4D1F-8C3D-01EB60C7D05C}"/>
    <cellStyle name="Percent 5 2 3" xfId="42717" xr:uid="{8F9181E4-0DBD-40B5-A9F7-985F4EDAD3B7}"/>
    <cellStyle name="Percent 5 2 4" xfId="42718" xr:uid="{122BA2FA-BB83-4E3C-9885-4EAAC8FBFDB7}"/>
    <cellStyle name="Percent 5 20" xfId="42719" xr:uid="{82D8DA50-A32B-408D-BA8F-1AB018AB5D06}"/>
    <cellStyle name="Percent 5 21" xfId="42720" xr:uid="{A01A0336-FAA4-432F-84B8-F97A86162A36}"/>
    <cellStyle name="Percent 5 22" xfId="42721" xr:uid="{6D8D0A20-C2DA-45AE-98B8-B2F15F84056B}"/>
    <cellStyle name="Percent 5 23" xfId="42722" xr:uid="{5A77023E-5D73-4CAA-A2C9-06BC494C176E}"/>
    <cellStyle name="Percent 5 24" xfId="42723" xr:uid="{D04A4551-F734-43C8-9738-0F3B2961BBD0}"/>
    <cellStyle name="Percent 5 25" xfId="42724" xr:uid="{BC1320DD-2442-43E4-AF5C-EA9D7B4CB904}"/>
    <cellStyle name="Percent 5 26" xfId="42725" xr:uid="{93E2C9A3-799B-497D-BD00-4963A18E03B2}"/>
    <cellStyle name="Percent 5 27" xfId="42726" xr:uid="{8D310939-1AE6-42E0-B454-9E083EBC1FD5}"/>
    <cellStyle name="Percent 5 28" xfId="42727" xr:uid="{5D7F72EF-F2D5-40C4-9A17-8F732D6C9F14}"/>
    <cellStyle name="Percent 5 29" xfId="42728" xr:uid="{743B5FA3-39CC-415C-9E5F-6ABCAD05C765}"/>
    <cellStyle name="Percent 5 3" xfId="42729" xr:uid="{99EF4978-D9CC-4E94-8FBD-173DF3D8BF24}"/>
    <cellStyle name="Percent 5 30" xfId="42730" xr:uid="{6FD87D84-4888-45F9-8BAE-1A4861EFFB7E}"/>
    <cellStyle name="Percent 5 31" xfId="42731" xr:uid="{2D9FB927-10D1-4E68-BBBC-4E300EDB9EC8}"/>
    <cellStyle name="Percent 5 32" xfId="42732" xr:uid="{9697C924-4760-462A-A1B7-C5F538FB93F0}"/>
    <cellStyle name="Percent 5 33" xfId="42733" xr:uid="{BDDA427B-505F-492E-8E57-FF0A6B910191}"/>
    <cellStyle name="Percent 5 34" xfId="42734" xr:uid="{59D09282-3061-4083-9641-5F415BEDED70}"/>
    <cellStyle name="Percent 5 35" xfId="42735" xr:uid="{5C5445D0-13EC-4E61-A81A-C8B02E96B93E}"/>
    <cellStyle name="Percent 5 36" xfId="42736" xr:uid="{B6DA8CBE-7D85-4A03-8D1B-48C13FA093ED}"/>
    <cellStyle name="Percent 5 37" xfId="42737" xr:uid="{481A1F16-048F-4CFA-8920-85E3E21C1EDA}"/>
    <cellStyle name="Percent 5 38" xfId="42738" xr:uid="{EAD03CF9-87AA-4C51-9929-C7D75A0585E6}"/>
    <cellStyle name="Percent 5 39" xfId="42739" xr:uid="{D47E8F5C-8AF7-4631-A284-8D07CB335769}"/>
    <cellStyle name="Percent 5 4" xfId="42740" xr:uid="{54EF4D74-053A-46BD-949D-D15744E1696C}"/>
    <cellStyle name="Percent 5 40" xfId="42741" xr:uid="{231848C3-2BE7-467F-9D57-2F7B74FFF58F}"/>
    <cellStyle name="Percent 5 41" xfId="42742" xr:uid="{F8B60104-81AF-47ED-9EDA-510A80DA6270}"/>
    <cellStyle name="Percent 5 42" xfId="42743" xr:uid="{BD371250-A558-43B9-98C6-8BD278938FE8}"/>
    <cellStyle name="Percent 5 43" xfId="42744" xr:uid="{3B79C6F5-4BD5-46D6-B402-71193ADC73C8}"/>
    <cellStyle name="Percent 5 44" xfId="42745" xr:uid="{04B494CC-8C5D-4FF7-BDB7-E57852E49357}"/>
    <cellStyle name="Percent 5 45" xfId="42746" xr:uid="{1DDFFC05-1140-4281-8071-884E05AA67FB}"/>
    <cellStyle name="Percent 5 46" xfId="42747" xr:uid="{9B86E24E-4041-46F3-883B-35604B865BE1}"/>
    <cellStyle name="Percent 5 47" xfId="42748" xr:uid="{3AB3256B-F999-465C-B1F1-A5B293D33614}"/>
    <cellStyle name="Percent 5 48" xfId="42749" xr:uid="{BAD4D427-D280-46AD-B629-450E46986C7C}"/>
    <cellStyle name="Percent 5 49" xfId="42705" xr:uid="{5B05A79E-94FA-4C94-B979-79F20C5791A7}"/>
    <cellStyle name="Percent 5 5" xfId="42750" xr:uid="{741AEB6E-A7A5-4F35-80BD-9CB1FEC65046}"/>
    <cellStyle name="Percent 5 6" xfId="42751" xr:uid="{92585BFA-0668-4367-8989-66C05CB43185}"/>
    <cellStyle name="Percent 5 7" xfId="42752" xr:uid="{6134B6D7-A207-4C05-953A-44263EA720E8}"/>
    <cellStyle name="Percent 5 8" xfId="42753" xr:uid="{F8681AE7-B412-43FA-80BB-BA975057B7E5}"/>
    <cellStyle name="Percent 5 9" xfId="42754" xr:uid="{E7A1E359-9B32-45FA-820C-C46A8E40D7AB}"/>
    <cellStyle name="Percent 57" xfId="42755" xr:uid="{E6F780FB-CBCF-410F-B68C-0D3CE9F863F2}"/>
    <cellStyle name="Percent 57 2" xfId="42756" xr:uid="{DB3A1077-4D92-446F-8D33-210B13A0D1BB}"/>
    <cellStyle name="Percent 57 3" xfId="42757" xr:uid="{9C9E54F3-92F7-4953-B5F7-904A6E4730C8}"/>
    <cellStyle name="Percent 6" xfId="346" xr:uid="{B0D9EAF2-803A-4F12-8ADF-EBD56AFD6080}"/>
    <cellStyle name="Percent 6 2" xfId="347" xr:uid="{EB06250B-3AFE-46D6-AF73-20FBFAE07B59}"/>
    <cellStyle name="Percent 6 2 2" xfId="42758" xr:uid="{5570FEB0-2F42-484B-81B7-278CFB33A48E}"/>
    <cellStyle name="Percent 6 3" xfId="42759" xr:uid="{137CF5FD-7FE8-46D6-946E-11314658BB6D}"/>
    <cellStyle name="Percent 7" xfId="348" xr:uid="{792EB97D-B6ED-4F74-B111-C81366119F5E}"/>
    <cellStyle name="Percent 7 2" xfId="349" xr:uid="{914CE846-E00B-4E24-9C11-1348825FC85D}"/>
    <cellStyle name="Percent 7 2 2" xfId="42760" xr:uid="{BB76A952-1C78-4AFA-BFB9-A2B2DCC42422}"/>
    <cellStyle name="Percent 7 3" xfId="42761" xr:uid="{0888EE26-6C38-4069-BEAF-F9E64DF7E270}"/>
    <cellStyle name="Percent 7 3 2" xfId="42762" xr:uid="{C6D2B396-ECDE-4E85-BDDB-A411E40DE93F}"/>
    <cellStyle name="Percent 7 4" xfId="42763" xr:uid="{C970B795-4731-4258-A701-093C2BDE08DE}"/>
    <cellStyle name="Percent 7 4 2" xfId="42764" xr:uid="{C0EF4FE3-555B-4ED3-B1CE-00E2A15756A8}"/>
    <cellStyle name="Percent 7 5" xfId="42765" xr:uid="{2FC5C99E-5DC6-48A6-B81B-619136B19D24}"/>
    <cellStyle name="Percent 8" xfId="334" xr:uid="{6DCD4AC5-469C-41AE-8EF1-A3CFDAF8AED2}"/>
    <cellStyle name="Percent 8 2" xfId="42767" xr:uid="{0BF95DBB-D10F-4D70-97A6-DDDE58C676A5}"/>
    <cellStyle name="Percent 8 2 2" xfId="42768" xr:uid="{750E6CF8-54C8-42C6-A280-8D593FC494F4}"/>
    <cellStyle name="Percent 8 3" xfId="42769" xr:uid="{1A4A7488-D310-4A2B-A01A-38B0D0821865}"/>
    <cellStyle name="Percent 8 3 2" xfId="42770" xr:uid="{BBFED00B-BE30-4119-A547-32304CAC76FD}"/>
    <cellStyle name="Percent 8 4" xfId="42771" xr:uid="{03026A41-D22F-46C8-B7E7-F6F74A717F8D}"/>
    <cellStyle name="Percent 8 4 2" xfId="42772" xr:uid="{5DF88F04-C05D-44EE-9882-A43B33ED6434}"/>
    <cellStyle name="Percent 8 5" xfId="42773" xr:uid="{DD6B1DB1-D47C-4C61-B01F-3E6BF82F035E}"/>
    <cellStyle name="Percent 8 5 2" xfId="42774" xr:uid="{7EFBD8A2-E5CD-41E4-B695-751D18450596}"/>
    <cellStyle name="Percent 8 6" xfId="42775" xr:uid="{9F861F44-ECC4-423C-84C0-68CE935571DB}"/>
    <cellStyle name="Percent 8 7" xfId="42766" xr:uid="{73A2EAB4-5F7F-4FE6-96C0-3F419174820D}"/>
    <cellStyle name="Percent 9" xfId="42776" xr:uid="{730751D5-A383-49D7-9016-D5E0D119B76B}"/>
    <cellStyle name="Percent 9 2" xfId="42777" xr:uid="{0D3B8236-CF09-43DA-904B-92B126EBDAF4}"/>
    <cellStyle name="Percent 9 2 2" xfId="42778" xr:uid="{F52AEF9B-1A3E-4068-B482-9AE1BE7A8DB8}"/>
    <cellStyle name="Percent 9 3" xfId="42779" xr:uid="{71CE4F4A-D07C-44C3-AF9E-12DDAAB74E9E}"/>
    <cellStyle name="Percent Hard" xfId="42780" xr:uid="{6679A40F-2202-4297-A6C0-B08DE9693F9F}"/>
    <cellStyle name="Pourcentage 2" xfId="42781" xr:uid="{AF3A17DE-D843-4693-B82B-3FE5DBFAB039}"/>
    <cellStyle name="RISKbigPercent" xfId="42782" xr:uid="{0E1C985B-6C4C-48B9-9BAA-D31EB7A8A540}"/>
    <cellStyle name="RISKblandrEdge" xfId="42783" xr:uid="{DBA26081-6DCB-4539-9303-73643214FC74}"/>
    <cellStyle name="RISKblCorner" xfId="42784" xr:uid="{BC53F151-C0A9-4055-8FC1-753382D9229F}"/>
    <cellStyle name="RISKbottomEdge" xfId="42785" xr:uid="{23A7902F-7CA2-4B13-BFDB-FDD4F0B4D4C9}"/>
    <cellStyle name="RISKbrCorner" xfId="42786" xr:uid="{26E6B3C0-D499-4614-8E74-628B128E424B}"/>
    <cellStyle name="RISKdarkBoxed" xfId="42787" xr:uid="{D47B3EFB-50E1-4CDA-B363-09392E0AB120}"/>
    <cellStyle name="RISKdarkShade" xfId="42788" xr:uid="{C5405D75-A733-4B1F-AC70-42622B71667E}"/>
    <cellStyle name="RISKdbottomEdge" xfId="42789" xr:uid="{A211A308-CE5C-41BB-80C9-793A8F01A768}"/>
    <cellStyle name="RISKdrightEdge" xfId="42790" xr:uid="{6CAC45EA-9D89-4165-9F05-AC1EA7D48BF0}"/>
    <cellStyle name="RISKdurationTime" xfId="42791" xr:uid="{D92E69EF-85B0-484D-B798-04E2E5982C8B}"/>
    <cellStyle name="RISKinNumber" xfId="42792" xr:uid="{2995FC1A-0AC1-49C1-B71D-A8F3A2ECC151}"/>
    <cellStyle name="RISKinNumber 2" xfId="42793" xr:uid="{3F31CF48-AFD4-4AB5-9286-D7969A071211}"/>
    <cellStyle name="RISKlandrEdge" xfId="42794" xr:uid="{7975048E-B382-40A8-822F-AB3A033C9A12}"/>
    <cellStyle name="RISKleftEdge" xfId="42795" xr:uid="{B2CC91F2-40D6-48B6-832E-45E4A03B86AB}"/>
    <cellStyle name="RISKlightBoxed" xfId="42796" xr:uid="{E7A377F6-E2F8-4747-8CF5-7D5AEC109132}"/>
    <cellStyle name="RISKltandbEdge" xfId="42797" xr:uid="{852B0086-B20C-49CB-8ED6-B4D338FC0F9A}"/>
    <cellStyle name="RISKnormBoxed" xfId="42798" xr:uid="{0F30D38C-3E74-4F1D-8641-82FB3541A4BC}"/>
    <cellStyle name="RISKnormCenter" xfId="42799" xr:uid="{D243B762-7929-43B8-9EB1-CD83E2BE831D}"/>
    <cellStyle name="RISKnormHeading" xfId="42800" xr:uid="{94F36E9A-7F14-40B1-A272-D5834DACCF96}"/>
    <cellStyle name="RISKnormItal" xfId="42801" xr:uid="{8DCF2192-F0D7-40CB-8A11-A0223B304F04}"/>
    <cellStyle name="RISKnormLabel" xfId="42802" xr:uid="{67B814F9-4C2A-4102-9980-3BC26239DA99}"/>
    <cellStyle name="RISKnormShade" xfId="42803" xr:uid="{5E67BFF9-9EBE-4EAD-8619-5E859AC7B23E}"/>
    <cellStyle name="RISKnormTitle" xfId="42804" xr:uid="{49BBC1E9-6877-45A1-8EE8-46F0BCDF6735}"/>
    <cellStyle name="RISKoutNumber" xfId="42805" xr:uid="{2771BA6E-5298-4C58-8051-4FEAFEDF89BA}"/>
    <cellStyle name="RISKoutNumber 2" xfId="42806" xr:uid="{F2EF6162-2B0F-41DF-962C-5EEDE4BA3ACE}"/>
    <cellStyle name="RISKrightEdge" xfId="42807" xr:uid="{52D0EEE9-D4CE-45C6-879D-295ED992F45D}"/>
    <cellStyle name="RISKrtandbEdge" xfId="42808" xr:uid="{90631105-19FC-4161-A581-9A521FC6917E}"/>
    <cellStyle name="RISKssTime" xfId="42809" xr:uid="{DDAFF2D6-C06D-43F5-A187-1BB788F96D97}"/>
    <cellStyle name="RISKtandbEdge" xfId="42810" xr:uid="{ABE81344-633C-4DC6-A067-C032CDE9D6A3}"/>
    <cellStyle name="RISKtlandrEdge" xfId="42811" xr:uid="{F87F8398-2064-4708-B943-459CF46A2657}"/>
    <cellStyle name="RISKtlCorner" xfId="42812" xr:uid="{7031714C-52CD-4DCA-A933-34A0EC4BE828}"/>
    <cellStyle name="RISKtopEdge" xfId="42813" xr:uid="{5C99F80F-13EB-4E30-B2D8-3094175E07E8}"/>
    <cellStyle name="RISKtrCorner" xfId="42814" xr:uid="{216A1959-6FAD-4850-AA40-55F5C54E7F71}"/>
    <cellStyle name="Satisfaisant 10" xfId="42815" xr:uid="{5719D83F-B0EB-4DFE-B09F-E807FC4BBFF0}"/>
    <cellStyle name="Satisfaisant 11" xfId="42816" xr:uid="{F56D1D5B-5548-4A9C-84CC-8EDA67F897FE}"/>
    <cellStyle name="Satisfaisant 12" xfId="42817" xr:uid="{870AF2DC-23C2-4982-885D-4CC56538691D}"/>
    <cellStyle name="Satisfaisant 13" xfId="42818" xr:uid="{BC45D0CF-EE6E-4A03-A274-2C528CACD181}"/>
    <cellStyle name="Satisfaisant 14" xfId="42819" xr:uid="{43511D76-2610-4D12-96DE-825125A6E740}"/>
    <cellStyle name="Satisfaisant 15" xfId="42820" xr:uid="{C8300318-6EAF-4698-B3D5-523C52152D07}"/>
    <cellStyle name="Satisfaisant 16" xfId="42821" xr:uid="{4C1BBCB8-6212-4566-A6F6-1ED31FEB0335}"/>
    <cellStyle name="Satisfaisant 17" xfId="42822" xr:uid="{9EECFFCA-5477-4EE8-B0A1-F17E94E1892A}"/>
    <cellStyle name="Satisfaisant 18" xfId="42823" xr:uid="{6682ADC2-FD0D-4E8C-A817-69CB9786E2F6}"/>
    <cellStyle name="Satisfaisant 19" xfId="42824" xr:uid="{0878CC64-2017-4904-8FB0-1576EF601C44}"/>
    <cellStyle name="Satisfaisant 2" xfId="42825" xr:uid="{D377F150-218C-4271-B775-9DD1F1C410E3}"/>
    <cellStyle name="Satisfaisant 20" xfId="42826" xr:uid="{9F9063FB-0C48-41B0-B80B-EC7B4EE32CE7}"/>
    <cellStyle name="Satisfaisant 21" xfId="42827" xr:uid="{1FA5C868-4F7F-4DCB-8930-6E1A878E28E2}"/>
    <cellStyle name="Satisfaisant 22" xfId="42828" xr:uid="{A05B3BC0-781D-47A3-9CD2-53FA64FF88E1}"/>
    <cellStyle name="Satisfaisant 23" xfId="42829" xr:uid="{692A9859-E5D8-4FBF-89CA-6A3BAC53E4DF}"/>
    <cellStyle name="Satisfaisant 24" xfId="42830" xr:uid="{492A7D0C-D67C-4E4C-B6C0-F13FD3FF3FAC}"/>
    <cellStyle name="Satisfaisant 25" xfId="42831" xr:uid="{5CA1E700-51C0-40C1-8C7A-97D1B785C898}"/>
    <cellStyle name="Satisfaisant 26" xfId="42832" xr:uid="{97FAA9CB-2820-4438-8642-2B85F5118EA7}"/>
    <cellStyle name="Satisfaisant 3" xfId="42833" xr:uid="{32CE9EE2-2E96-47EA-AC3C-82111CF9348A}"/>
    <cellStyle name="Satisfaisant 4" xfId="42834" xr:uid="{0EA2FF94-1D5C-42F0-A6E5-F7E61FBAB326}"/>
    <cellStyle name="Satisfaisant 5" xfId="42835" xr:uid="{A0311745-7892-4369-B1FA-D65D68A8CC76}"/>
    <cellStyle name="Satisfaisant 6" xfId="42836" xr:uid="{7BC23587-478F-4619-8F22-768F979E0F99}"/>
    <cellStyle name="Satisfaisant 7" xfId="42837" xr:uid="{73300E43-BE89-436F-9907-573940D912FD}"/>
    <cellStyle name="Satisfaisant 8" xfId="42838" xr:uid="{4B48E81C-ADEF-44D1-AE79-79E00E36914C}"/>
    <cellStyle name="Satisfaisant 9" xfId="42839" xr:uid="{644BD62A-B8D7-4E9A-B2C1-83709026DAC9}"/>
    <cellStyle name="Schlecht" xfId="42840" xr:uid="{F6411650-4B9D-4E79-B810-BC437A26EF9A}"/>
    <cellStyle name="Shade" xfId="42841" xr:uid="{4C7BE137-D508-4DE8-B01C-A36B4AC30F16}"/>
    <cellStyle name="Shaded" xfId="42842" xr:uid="{FE147C83-AFE0-4194-A30E-8519753418ED}"/>
    <cellStyle name="Sheet Title" xfId="42843" xr:uid="{10CA9AE1-6C0C-4C26-B0B0-44627CED7092}"/>
    <cellStyle name="Sortie 10" xfId="42844" xr:uid="{C31173A1-F79F-46AD-85AA-1904FB7C83FE}"/>
    <cellStyle name="Sortie 11" xfId="42845" xr:uid="{6389330F-852E-4808-8088-8ED90C103100}"/>
    <cellStyle name="Sortie 12" xfId="42846" xr:uid="{22AF2DAC-D3FC-41DF-B816-AB6984308168}"/>
    <cellStyle name="Sortie 13" xfId="42847" xr:uid="{A77515F1-AC62-491E-85FC-5D43AEDBB260}"/>
    <cellStyle name="Sortie 14" xfId="42848" xr:uid="{AB3DFDBD-9C3D-41D5-9F24-2459B3C62D40}"/>
    <cellStyle name="Sortie 15" xfId="42849" xr:uid="{ABBC05C8-7B35-4FC6-A41E-0E98D47A3E4B}"/>
    <cellStyle name="Sortie 16" xfId="42850" xr:uid="{D4D74E72-D745-4082-8635-F0F29DA6EF82}"/>
    <cellStyle name="Sortie 17" xfId="42851" xr:uid="{7E02FB70-8D22-4E71-A79E-B72A0AA15731}"/>
    <cellStyle name="Sortie 18" xfId="42852" xr:uid="{6C45B180-0B75-4FD0-BA42-43EAE4D0E206}"/>
    <cellStyle name="Sortie 19" xfId="42853" xr:uid="{810B0F7A-6394-4872-9F2C-9A893769665B}"/>
    <cellStyle name="Sortie 2" xfId="42854" xr:uid="{16E57A3F-BC47-4B81-88CC-9C35BD4E2F6F}"/>
    <cellStyle name="Sortie 20" xfId="42855" xr:uid="{E4E306FA-0E5D-44C7-8F28-73E37E3F6680}"/>
    <cellStyle name="Sortie 21" xfId="42856" xr:uid="{F94C90B7-C668-4141-9135-10F91B080755}"/>
    <cellStyle name="Sortie 22" xfId="42857" xr:uid="{BCD05833-08A0-401E-9E55-3391D0F43304}"/>
    <cellStyle name="Sortie 23" xfId="42858" xr:uid="{BAECD056-B049-4736-8785-53577808BA10}"/>
    <cellStyle name="Sortie 24" xfId="42859" xr:uid="{688B5A75-1433-4798-9958-6362AF983034}"/>
    <cellStyle name="Sortie 25" xfId="42860" xr:uid="{E6008262-A83D-4C1C-9F12-1A203AEE5B3A}"/>
    <cellStyle name="Sortie 26" xfId="42861" xr:uid="{8FFB28FF-4095-498B-B887-1CE0CC58CBB4}"/>
    <cellStyle name="Sortie 3" xfId="42862" xr:uid="{AF06E10D-8C1A-44CE-A745-B14FB263DBE6}"/>
    <cellStyle name="Sortie 4" xfId="42863" xr:uid="{F85025FD-873D-4612-B7AC-DB8E83C6372F}"/>
    <cellStyle name="Sortie 5" xfId="42864" xr:uid="{2DE23E33-4536-4784-B763-1F16A914B90E}"/>
    <cellStyle name="Sortie 6" xfId="42865" xr:uid="{1799BBB1-0EF0-4C0C-8472-E2974605149A}"/>
    <cellStyle name="Sortie 7" xfId="42866" xr:uid="{683AA8C3-4872-4DEB-8788-D12F9CBCA620}"/>
    <cellStyle name="Sortie 8" xfId="42867" xr:uid="{7CD5E890-3905-44F2-BB9B-FC33F4843CAA}"/>
    <cellStyle name="Sortie 9" xfId="42868" xr:uid="{90D79249-FC41-4E03-B021-5102D400D49B}"/>
    <cellStyle name="Style 1" xfId="438" xr:uid="{BBC74B78-45C1-4C94-96D0-8C9539B73BC0}"/>
    <cellStyle name="Style 1 2" xfId="43177" xr:uid="{E71AE259-250E-4558-9D32-ADDF783ABC64}"/>
    <cellStyle name="Style 1 3" xfId="42869" xr:uid="{B225AF3A-B83C-4957-A2A5-9B93EA3CB4C5}"/>
    <cellStyle name="Style 23" xfId="42870" xr:uid="{6656AAED-066F-4F33-94B9-ED04057B895F}"/>
    <cellStyle name="Switch" xfId="439" xr:uid="{63881E63-2024-4EC2-BDAB-AC6C3810322F}"/>
    <cellStyle name="Table Col Head" xfId="42871" xr:uid="{F42FC3A7-3606-45F7-AA03-8A07063A7CBD}"/>
    <cellStyle name="Table Sub Head" xfId="42872" xr:uid="{08628BE3-4DA7-4D8B-93F1-A2695A90ACCF}"/>
    <cellStyle name="Table Title" xfId="42873" xr:uid="{D94573EF-8771-4D2A-A88B-3E7576C0A5BD}"/>
    <cellStyle name="Table Units" xfId="42874" xr:uid="{FD1BFF54-4DD1-4A17-A6B5-EFB9A838A9E9}"/>
    <cellStyle name="Texte explicatif 10" xfId="42875" xr:uid="{C5ABCED8-4F2C-43DD-8B63-6CC07BB33CF4}"/>
    <cellStyle name="Texte explicatif 11" xfId="42876" xr:uid="{AC212199-329F-47AA-8691-C8A0381B8556}"/>
    <cellStyle name="Texte explicatif 12" xfId="42877" xr:uid="{7BB316F4-5432-4AAB-A8DD-F506B784BAFA}"/>
    <cellStyle name="Texte explicatif 13" xfId="42878" xr:uid="{E8AC0382-BE02-4A97-B46F-F42DD97EB506}"/>
    <cellStyle name="Texte explicatif 14" xfId="42879" xr:uid="{EAA2C523-41B6-4735-BD27-CC110E00D554}"/>
    <cellStyle name="Texte explicatif 15" xfId="42880" xr:uid="{855B08F5-8F94-4AA4-B2D4-22F6EAA6488D}"/>
    <cellStyle name="Texte explicatif 16" xfId="42881" xr:uid="{967A8308-C9F7-4436-BAE8-3DFFB8A6AC41}"/>
    <cellStyle name="Texte explicatif 17" xfId="42882" xr:uid="{90DAACBA-1604-401F-AD4C-90C1170A753A}"/>
    <cellStyle name="Texte explicatif 18" xfId="42883" xr:uid="{08670BE1-439A-4904-91E3-F064BD306C6E}"/>
    <cellStyle name="Texte explicatif 19" xfId="42884" xr:uid="{71A0C87A-FF51-4D1F-BB0D-FF0078D35871}"/>
    <cellStyle name="Texte explicatif 2" xfId="42885" xr:uid="{06DA0D6D-124A-4344-9C29-07B3EDC2872B}"/>
    <cellStyle name="Texte explicatif 20" xfId="42886" xr:uid="{81129DD1-705E-4A82-9722-1B00666823B9}"/>
    <cellStyle name="Texte explicatif 21" xfId="42887" xr:uid="{6248C0A7-7C8C-4C74-9818-27ACA0705755}"/>
    <cellStyle name="Texte explicatif 22" xfId="42888" xr:uid="{95980DE7-FC7D-4A64-AFB2-A2697153217A}"/>
    <cellStyle name="Texte explicatif 23" xfId="42889" xr:uid="{67C95DE6-CBFD-44E3-9593-8E4C08AFC9D2}"/>
    <cellStyle name="Texte explicatif 24" xfId="42890" xr:uid="{590FCA99-9248-480C-A234-14900B46ADCE}"/>
    <cellStyle name="Texte explicatif 25" xfId="42891" xr:uid="{0978B1E1-DE09-41DB-92FE-15CA0813FE2F}"/>
    <cellStyle name="Texte explicatif 26" xfId="42892" xr:uid="{95B7B713-A593-4F22-9AFD-64299364745F}"/>
    <cellStyle name="Texte explicatif 3" xfId="42893" xr:uid="{D128354C-8F22-4B21-BE68-DE2502DBBCD8}"/>
    <cellStyle name="Texte explicatif 4" xfId="42894" xr:uid="{909AEC77-9129-48C9-A67F-8733C27DB442}"/>
    <cellStyle name="Texte explicatif 5" xfId="42895" xr:uid="{31B387F3-4F23-48D0-AD73-B79939FF02FE}"/>
    <cellStyle name="Texte explicatif 6" xfId="42896" xr:uid="{8B19E9C1-91DD-47DE-BB1D-29A44504A39B}"/>
    <cellStyle name="Texte explicatif 7" xfId="42897" xr:uid="{96244E6F-E808-4F1E-82D4-CC00697FACDD}"/>
    <cellStyle name="Texte explicatif 8" xfId="42898" xr:uid="{9A1F43F8-327F-47B0-A992-8FEE47C28314}"/>
    <cellStyle name="Texte explicatif 9" xfId="42899" xr:uid="{E8940E27-55AE-4596-8511-AAE56934F7EE}"/>
    <cellStyle name="Title 10" xfId="42900" xr:uid="{A1F7B106-55FB-4C42-A4EA-1F6F5B0392A8}"/>
    <cellStyle name="Title 11" xfId="42901" xr:uid="{09DCBAFE-FB27-4033-BF16-0B19057CF0AD}"/>
    <cellStyle name="Title 12" xfId="42902" xr:uid="{4D88B923-A16E-487D-B32A-4B9B660AA7D0}"/>
    <cellStyle name="Title 13" xfId="42903" xr:uid="{926268D5-533B-4B9F-BDFC-83F386338928}"/>
    <cellStyle name="Title 14" xfId="42904" xr:uid="{A4001CD8-6FCF-430E-8822-99D0CD52ADC0}"/>
    <cellStyle name="Title 15" xfId="42905" xr:uid="{37B8B88A-90AA-4219-8173-975E7F58AD99}"/>
    <cellStyle name="Title 16" xfId="42906" xr:uid="{77A8F950-3389-4381-838E-663A7BE474FA}"/>
    <cellStyle name="Title 17" xfId="42907" xr:uid="{365D09F7-D018-4977-9C11-F5B2CF3E388B}"/>
    <cellStyle name="Title 18" xfId="42908" xr:uid="{4EE36D9D-2DD5-4E58-ADFB-94282F1CCF07}"/>
    <cellStyle name="Title 19" xfId="42909" xr:uid="{ECA29081-72B7-429C-BF9F-C34B9CAC47D4}"/>
    <cellStyle name="Title 2" xfId="440" xr:uid="{24ACF8CB-09AF-416E-BEAA-59D400D53676}"/>
    <cellStyle name="Title 2 2" xfId="42910" xr:uid="{6F08C75D-EB84-4687-ADC6-3662310647A5}"/>
    <cellStyle name="Title 2 3" xfId="42911" xr:uid="{B4788623-7C11-499C-81A6-BFEFFA5B01A8}"/>
    <cellStyle name="Title 2 4" xfId="42912" xr:uid="{BEB8A8FA-C17C-4A14-85B4-0137FE6DD751}"/>
    <cellStyle name="Title 2 5" xfId="42913" xr:uid="{4961A8C3-B3ED-483D-93AC-ED238B2519E6}"/>
    <cellStyle name="Title 20" xfId="42914" xr:uid="{351C1529-EF4C-4946-BC0D-1894CDB33D20}"/>
    <cellStyle name="Title 21" xfId="42915" xr:uid="{A50A4B51-9249-4650-B2AC-9A1776B6CC33}"/>
    <cellStyle name="Title 22" xfId="42916" xr:uid="{1DC675B2-4F6E-4BE8-889E-59E0E39BDA39}"/>
    <cellStyle name="Title 23" xfId="42917" xr:uid="{8376C3AB-A1BF-4F8B-9634-FED8ACA97AA9}"/>
    <cellStyle name="Title 24" xfId="42918" xr:uid="{1B026630-B877-4E79-9F4E-D67B2D9F1733}"/>
    <cellStyle name="Title 25" xfId="42919" xr:uid="{A6DCDF0B-825E-40D1-B07F-EFF36427C1B2}"/>
    <cellStyle name="Title 26" xfId="365" xr:uid="{61739B30-9D89-4FF1-B279-B2D26FCA10FD}"/>
    <cellStyle name="Title 3" xfId="42920" xr:uid="{3B939C06-1181-49CA-B965-68D27DEB972C}"/>
    <cellStyle name="Title 4" xfId="42921" xr:uid="{03B338E0-215C-4E91-A1DF-CBD15EBE61FB}"/>
    <cellStyle name="Title 5" xfId="42922" xr:uid="{988B7CB6-8248-4389-8251-E96275975462}"/>
    <cellStyle name="Title 6" xfId="42923" xr:uid="{BBFD0235-9F7E-43E8-B037-2F2AB3E2C3CB}"/>
    <cellStyle name="Title 7" xfId="42924" xr:uid="{7C87F0EA-1856-42AA-A9D9-45260100D958}"/>
    <cellStyle name="Title 8" xfId="42925" xr:uid="{50E7F951-DBA6-432A-B79B-E01B092B9459}"/>
    <cellStyle name="Title 9" xfId="42926" xr:uid="{EFED62AF-9163-4299-9374-5ACFC3192710}"/>
    <cellStyle name="Titre 10" xfId="42927" xr:uid="{2780B6B7-38B3-41EA-923E-983C24D68BB4}"/>
    <cellStyle name="Titre 11" xfId="42928" xr:uid="{281141BB-B3DB-4CE0-8F55-7BA9EC17D3C2}"/>
    <cellStyle name="Titre 12" xfId="42929" xr:uid="{59AE82E1-284A-4756-A793-0A949BF9B5B7}"/>
    <cellStyle name="Titre 13" xfId="42930" xr:uid="{39A62F99-FB30-4CF0-ABE8-72D62C99DBF2}"/>
    <cellStyle name="Titre 14" xfId="42931" xr:uid="{D45C98C9-136A-484A-B74D-4B8ECCCBA25B}"/>
    <cellStyle name="Titre 15" xfId="42932" xr:uid="{EF642BF6-981A-42AC-A83E-6692BF30EC3B}"/>
    <cellStyle name="Titre 16" xfId="42933" xr:uid="{59E4FBF8-09AF-46E4-A6F6-14193ACB42E8}"/>
    <cellStyle name="Titre 17" xfId="42934" xr:uid="{0783ADBC-9079-46AB-A5FC-E8187CF7439D}"/>
    <cellStyle name="Titre 18" xfId="42935" xr:uid="{C7CAF2DE-5A4B-4F84-AA11-782B6C8F04C0}"/>
    <cellStyle name="Titre 19" xfId="42936" xr:uid="{8EF41FFF-3186-4755-84C6-A0DDA02EAA19}"/>
    <cellStyle name="Titre 2" xfId="42937" xr:uid="{9AE5C037-E0E6-40F8-9F87-BCCABC7A48D4}"/>
    <cellStyle name="Titre 20" xfId="42938" xr:uid="{AB961A30-A71F-4B39-831F-A1D697CD95B3}"/>
    <cellStyle name="Titre 21" xfId="42939" xr:uid="{DCE043F7-392B-46F9-A37C-8E606057B7A0}"/>
    <cellStyle name="Titre 22" xfId="42940" xr:uid="{45C0AE55-3054-41B6-8C73-BFCBD3787D48}"/>
    <cellStyle name="Titre 23" xfId="42941" xr:uid="{22636126-2006-4403-A388-727E15EDC7DB}"/>
    <cellStyle name="Titre 24" xfId="42942" xr:uid="{4C849D3D-94BB-421B-8BCB-8995C25D6BD4}"/>
    <cellStyle name="Titre 25" xfId="42943" xr:uid="{5D3D7805-0938-4B57-BB6D-DB54FCA38940}"/>
    <cellStyle name="Titre 26" xfId="42944" xr:uid="{9F2F5D67-E140-4CA0-B27B-021A94F0C64C}"/>
    <cellStyle name="Titre 3" xfId="42945" xr:uid="{189A8E58-DC54-4B9F-B360-91566A2F0AC1}"/>
    <cellStyle name="Titre 4" xfId="42946" xr:uid="{95B81F46-D83A-484D-BA6D-64389BC22B52}"/>
    <cellStyle name="Titre 5" xfId="42947" xr:uid="{8FB5772B-2EF6-4591-84E9-D6241BADB3F7}"/>
    <cellStyle name="Titre 6" xfId="42948" xr:uid="{7BE8538A-6D04-4EB1-9A5D-F01ED5BBCD04}"/>
    <cellStyle name="Titre 7" xfId="42949" xr:uid="{3697BE99-2F16-4F94-8278-28228A479A28}"/>
    <cellStyle name="Titre 8" xfId="42950" xr:uid="{A3933006-333D-4B07-9622-ED10E647041B}"/>
    <cellStyle name="Titre 9" xfId="42951" xr:uid="{0586F8DC-548E-497D-84F3-DF0867332911}"/>
    <cellStyle name="Titre 1 10" xfId="42952" xr:uid="{265606CE-9BF6-4F3F-84C8-3614BABC864F}"/>
    <cellStyle name="Titre 1 11" xfId="42953" xr:uid="{B518BD45-49EE-4099-A421-E92F596F2CF0}"/>
    <cellStyle name="Titre 1 12" xfId="42954" xr:uid="{909EF6C2-1191-47B3-A99B-5DC5F90FD06F}"/>
    <cellStyle name="Titre 1 13" xfId="42955" xr:uid="{1E1C6073-B913-4AA2-9122-D85B4E6AE2EA}"/>
    <cellStyle name="Titre 1 14" xfId="42956" xr:uid="{0540BC1E-EE04-4C56-9239-620D531D44E1}"/>
    <cellStyle name="Titre 1 15" xfId="42957" xr:uid="{4950BF39-38AD-4BAA-BC8A-526D4FAC3B7F}"/>
    <cellStyle name="Titre 1 16" xfId="42958" xr:uid="{D78C5B5A-A4F4-4419-81B8-FAD3A7DEA1BD}"/>
    <cellStyle name="Titre 1 17" xfId="42959" xr:uid="{C1D9033E-70D9-4639-B4BE-8A72F6C130C2}"/>
    <cellStyle name="Titre 1 18" xfId="42960" xr:uid="{419A6348-9EB1-49F3-8463-CDFC229DD4D7}"/>
    <cellStyle name="Titre 1 19" xfId="42961" xr:uid="{3F24E287-BED8-434A-AD69-05E568716F8B}"/>
    <cellStyle name="Titre 1 2" xfId="42962" xr:uid="{CC1F49D7-D801-438C-9A4C-DF9A1B063385}"/>
    <cellStyle name="Titre 1 20" xfId="42963" xr:uid="{61777007-F07C-4779-9C59-B585EADB9589}"/>
    <cellStyle name="Titre 1 21" xfId="42964" xr:uid="{6A00A14B-E54E-435C-99E8-16DBC0D63E43}"/>
    <cellStyle name="Titre 1 22" xfId="42965" xr:uid="{075FA408-BDF6-42D5-A228-78F7E0717812}"/>
    <cellStyle name="Titre 1 23" xfId="42966" xr:uid="{1194B1E0-8A41-49D4-BB19-A297D5243CEF}"/>
    <cellStyle name="Titre 1 24" xfId="42967" xr:uid="{2C4167F9-4158-4B3C-B4A2-16890345ED4F}"/>
    <cellStyle name="Titre 1 25" xfId="42968" xr:uid="{884BDBD3-380E-4221-A498-08CFAF520E3D}"/>
    <cellStyle name="Titre 1 26" xfId="42969" xr:uid="{7C516A2B-5D77-42C3-97D7-B4EEC2D5B273}"/>
    <cellStyle name="Titre 1 3" xfId="42970" xr:uid="{CF3D7505-5EC5-41DE-A219-B35B60678C14}"/>
    <cellStyle name="Titre 1 4" xfId="42971" xr:uid="{57C7EEEC-8CD0-4145-AC90-A7A20B7E8586}"/>
    <cellStyle name="Titre 1 5" xfId="42972" xr:uid="{CAF2270F-8DE2-442A-9366-CFD6BB262E36}"/>
    <cellStyle name="Titre 1 6" xfId="42973" xr:uid="{C3865376-E0DF-4E05-8B76-529FF493B872}"/>
    <cellStyle name="Titre 1 7" xfId="42974" xr:uid="{304602BD-156E-4138-9EF8-D104323C239D}"/>
    <cellStyle name="Titre 1 8" xfId="42975" xr:uid="{212ADF90-19EB-4958-A257-9CF7B7F21B2E}"/>
    <cellStyle name="Titre 1 9" xfId="42976" xr:uid="{4BF03110-14BD-425D-A675-A20ADFDBEC7C}"/>
    <cellStyle name="Titre 2 10" xfId="42977" xr:uid="{44DAA52F-FECC-430D-87EE-F3C194FC9F67}"/>
    <cellStyle name="Titre 2 11" xfId="42978" xr:uid="{20A6A942-6B8E-414F-82EC-614627902DD3}"/>
    <cellStyle name="Titre 2 12" xfId="42979" xr:uid="{BDD7DBDE-6045-4DD8-B394-76CDFDE7CD9A}"/>
    <cellStyle name="Titre 2 13" xfId="42980" xr:uid="{518E335F-D6A3-4FDE-A064-2F26A2EE8C3F}"/>
    <cellStyle name="Titre 2 14" xfId="42981" xr:uid="{CF368A5D-F570-4438-B47C-12F1BECAA7C4}"/>
    <cellStyle name="Titre 2 15" xfId="42982" xr:uid="{1413ED44-3954-4993-A8C8-7A0112A02143}"/>
    <cellStyle name="Titre 2 16" xfId="42983" xr:uid="{83B6B55C-E7D3-41E0-A071-A20966027181}"/>
    <cellStyle name="Titre 2 17" xfId="42984" xr:uid="{7BE2371E-F062-4293-9F2D-AAA9023E70A5}"/>
    <cellStyle name="Titre 2 18" xfId="42985" xr:uid="{37D56BCD-CBA5-467C-8D9D-717031175637}"/>
    <cellStyle name="Titre 2 19" xfId="42986" xr:uid="{228285FD-E91B-45EE-B737-6BB5515C330E}"/>
    <cellStyle name="Titre 2 2" xfId="42987" xr:uid="{F8FC7685-5C6A-4C50-99CB-AA81818E98FD}"/>
    <cellStyle name="Titre 2 20" xfId="42988" xr:uid="{2450ACBD-22B5-4D90-AC84-86CB3AFF34AA}"/>
    <cellStyle name="Titre 2 21" xfId="42989" xr:uid="{8C0B9BAB-3CDC-4C36-BD2B-9B83CC3B71BC}"/>
    <cellStyle name="Titre 2 22" xfId="42990" xr:uid="{F71B4552-73EA-4262-B77D-EA431E72BB0C}"/>
    <cellStyle name="Titre 2 23" xfId="42991" xr:uid="{90CF66D5-BB31-4E93-9515-81BE1F35B306}"/>
    <cellStyle name="Titre 2 24" xfId="42992" xr:uid="{EB10AA21-1137-42AF-BB63-235065C1672F}"/>
    <cellStyle name="Titre 2 25" xfId="42993" xr:uid="{444C6C7E-1A60-4034-A533-3134DEA0F268}"/>
    <cellStyle name="Titre 2 26" xfId="42994" xr:uid="{FAC4004B-64F1-40B6-8EED-FD5CDD6D2421}"/>
    <cellStyle name="Titre 2 3" xfId="42995" xr:uid="{E4B77445-FCD1-4116-8814-2E89BA832C94}"/>
    <cellStyle name="Titre 2 4" xfId="42996" xr:uid="{50EDFF7B-B313-4CD6-83F7-EE2E77930F51}"/>
    <cellStyle name="Titre 2 5" xfId="42997" xr:uid="{411CFB32-7BED-4855-B505-58959DD46951}"/>
    <cellStyle name="Titre 2 6" xfId="42998" xr:uid="{868806F8-C25F-46B7-9336-CE651195C288}"/>
    <cellStyle name="Titre 2 7" xfId="42999" xr:uid="{FE354FF9-85FE-40D1-964F-337C3448D53C}"/>
    <cellStyle name="Titre 2 8" xfId="43000" xr:uid="{63AD7CFF-F53A-4D8F-A837-ACE3423B833C}"/>
    <cellStyle name="Titre 2 9" xfId="43001" xr:uid="{66860647-CC84-420F-AA34-E00F79A6A42C}"/>
    <cellStyle name="Titre 3 10" xfId="43002" xr:uid="{7C44668A-D2B7-4B89-B3CE-3230C2880B34}"/>
    <cellStyle name="Titre 3 11" xfId="43003" xr:uid="{1B1E9BBA-5281-496A-A409-4D40BB59870C}"/>
    <cellStyle name="Titre 3 12" xfId="43004" xr:uid="{34B865B6-83DC-4782-BD76-F037CB339814}"/>
    <cellStyle name="Titre 3 13" xfId="43005" xr:uid="{317A4309-DEC9-48A3-93ED-CF7B86365A1F}"/>
    <cellStyle name="Titre 3 14" xfId="43006" xr:uid="{E20F99E7-804E-41C9-9AB8-F81CEA99A41D}"/>
    <cellStyle name="Titre 3 15" xfId="43007" xr:uid="{AD719B8C-A1EB-49A8-B5C3-08B9B5A2A9B3}"/>
    <cellStyle name="Titre 3 16" xfId="43008" xr:uid="{2A1B9A1C-8B35-4918-90EF-66ED896B9FCB}"/>
    <cellStyle name="Titre 3 17" xfId="43009" xr:uid="{B45D1F7C-412D-4985-AEC0-87AFA809182C}"/>
    <cellStyle name="Titre 3 18" xfId="43010" xr:uid="{83A030DC-9A07-4038-B0D7-2BA3FF9855D4}"/>
    <cellStyle name="Titre 3 19" xfId="43011" xr:uid="{D0B21A42-87AE-4EF1-9EB2-7517EE46C044}"/>
    <cellStyle name="Titre 3 2" xfId="43012" xr:uid="{6959C0B7-DA18-4FCE-B02C-461C2E29A9B1}"/>
    <cellStyle name="Titre 3 20" xfId="43013" xr:uid="{4F166282-25BB-480D-8D09-920D3525BD88}"/>
    <cellStyle name="Titre 3 21" xfId="43014" xr:uid="{EA45410B-F56F-4D6F-B175-AB93CD0B1A37}"/>
    <cellStyle name="Titre 3 22" xfId="43015" xr:uid="{7AE453DB-4EDF-4584-8F9E-6AD3990534BC}"/>
    <cellStyle name="Titre 3 23" xfId="43016" xr:uid="{12F08FBB-1A29-449A-9334-2025EE3582A2}"/>
    <cellStyle name="Titre 3 24" xfId="43017" xr:uid="{4B0292DD-C8DD-447E-9FAB-C8CA0B572969}"/>
    <cellStyle name="Titre 3 25" xfId="43018" xr:uid="{3D73CDF2-9F3A-4AE1-8D50-553BB56F14B3}"/>
    <cellStyle name="Titre 3 26" xfId="43019" xr:uid="{197CB52A-0BF3-4921-8797-42D23C266A5B}"/>
    <cellStyle name="Titre 3 3" xfId="43020" xr:uid="{A9980D1F-893E-4BB3-92E7-CC69D4BD73EF}"/>
    <cellStyle name="Titre 3 4" xfId="43021" xr:uid="{D17F1B8A-5878-4CB3-A2FC-C42C30A5CAAC}"/>
    <cellStyle name="Titre 3 5" xfId="43022" xr:uid="{5CB22DD5-87EE-4F67-BE10-00F7F8589090}"/>
    <cellStyle name="Titre 3 6" xfId="43023" xr:uid="{4E692F87-2265-4967-BCE3-335028C37BE6}"/>
    <cellStyle name="Titre 3 7" xfId="43024" xr:uid="{09B06912-31C3-46A4-B2C6-29922521E299}"/>
    <cellStyle name="Titre 3 8" xfId="43025" xr:uid="{3DEC796B-DE20-433B-8499-EA7E942BADB8}"/>
    <cellStyle name="Titre 3 9" xfId="43026" xr:uid="{E241D4E3-F90F-4515-84C4-4EDFB2C1250D}"/>
    <cellStyle name="Titre 4 10" xfId="43027" xr:uid="{0ED4408D-A1BB-4E6D-87D4-845339F1C831}"/>
    <cellStyle name="Titre 4 11" xfId="43028" xr:uid="{39E6A6C0-EC35-4593-A03E-3BD2CD9349E4}"/>
    <cellStyle name="Titre 4 12" xfId="43029" xr:uid="{B4D60263-523A-458B-886C-C944B29EBE01}"/>
    <cellStyle name="Titre 4 13" xfId="43030" xr:uid="{740267D7-CE56-4A0C-A403-C744851B4FDB}"/>
    <cellStyle name="Titre 4 14" xfId="43031" xr:uid="{37E3B96A-F2E6-47B7-AAB2-B1222267D480}"/>
    <cellStyle name="Titre 4 15" xfId="43032" xr:uid="{7F918F51-7118-4B87-B9AF-D8303571AC7E}"/>
    <cellStyle name="Titre 4 16" xfId="43033" xr:uid="{590889E9-559D-4F5C-B1CA-04D07B1E6273}"/>
    <cellStyle name="Titre 4 17" xfId="43034" xr:uid="{BF9E0522-51EB-44DB-8AAD-1FD974576E6C}"/>
    <cellStyle name="Titre 4 18" xfId="43035" xr:uid="{89239190-235D-49D6-BF05-2C87547E2071}"/>
    <cellStyle name="Titre 4 19" xfId="43036" xr:uid="{D691568F-4C10-4914-8DCC-CB8BFBD84068}"/>
    <cellStyle name="Titre 4 2" xfId="43037" xr:uid="{32F618FE-5482-41EB-8AFE-79E49993C0E8}"/>
    <cellStyle name="Titre 4 20" xfId="43038" xr:uid="{6E4AA903-DB32-4368-9164-77F685362A33}"/>
    <cellStyle name="Titre 4 21" xfId="43039" xr:uid="{29429167-3FCA-4F78-977E-68CF91951AD8}"/>
    <cellStyle name="Titre 4 22" xfId="43040" xr:uid="{E4C0D5C2-B366-409B-97B8-657518B173FA}"/>
    <cellStyle name="Titre 4 23" xfId="43041" xr:uid="{298E3411-B304-4E4F-8669-CEB4BAE08119}"/>
    <cellStyle name="Titre 4 24" xfId="43042" xr:uid="{060C5BE0-1F2E-4B8D-8A5F-3171451B70BF}"/>
    <cellStyle name="Titre 4 25" xfId="43043" xr:uid="{4B530B19-A3D4-4CE1-B574-B71CD1B887D6}"/>
    <cellStyle name="Titre 4 26" xfId="43044" xr:uid="{53B0F141-FCF5-4378-86F8-9E61F9DC1762}"/>
    <cellStyle name="Titre 4 3" xfId="43045" xr:uid="{9490DB99-DEAE-4E6A-B5C8-AA6C1D148362}"/>
    <cellStyle name="Titre 4 4" xfId="43046" xr:uid="{9662F063-2744-46F7-800C-88096A5772FC}"/>
    <cellStyle name="Titre 4 5" xfId="43047" xr:uid="{C44BF3FE-21E7-42FF-97C6-4F82C697D685}"/>
    <cellStyle name="Titre 4 6" xfId="43048" xr:uid="{5DED7F52-EE89-4D07-B872-00C7A92D54A6}"/>
    <cellStyle name="Titre 4 7" xfId="43049" xr:uid="{A228496B-F68C-4F26-8299-04934CB5EEC8}"/>
    <cellStyle name="Titre 4 8" xfId="43050" xr:uid="{1ABF2936-BBDF-4428-BFF3-3A9235ADBBD5}"/>
    <cellStyle name="Titre 4 9" xfId="43051" xr:uid="{655F4ED4-5F7C-43C5-B7C9-BE94A7FB63FD}"/>
    <cellStyle name="Total" xfId="18" builtinId="25" customBuiltin="1"/>
    <cellStyle name="Total 10" xfId="43052" xr:uid="{006B69E6-572A-44C3-9240-0F38C4D2F13F}"/>
    <cellStyle name="Total 11" xfId="43053" xr:uid="{24A4AB16-D036-4557-B21C-CE612032149F}"/>
    <cellStyle name="Total 12" xfId="43054" xr:uid="{EDAA4804-2A3E-4920-BA8C-5EF8B551AF3C}"/>
    <cellStyle name="Total 13" xfId="43055" xr:uid="{5BAA67FE-3709-41A1-948E-FB5CE70FC137}"/>
    <cellStyle name="Total 14" xfId="43056" xr:uid="{A30DC050-B780-4D0B-93AB-13A22AEE4909}"/>
    <cellStyle name="Total 15" xfId="43057" xr:uid="{D5331724-012A-44C1-A459-A1B12AF373C4}"/>
    <cellStyle name="Total 16" xfId="43058" xr:uid="{BEA88BC8-5E72-475F-A3C3-66E13EE9E199}"/>
    <cellStyle name="Total 17" xfId="43059" xr:uid="{91CB3CC3-A669-4B9B-9AD1-CFDC376861B0}"/>
    <cellStyle name="Total 18" xfId="43060" xr:uid="{62EC6E2A-FA15-4082-AE36-F4E41B7F53F7}"/>
    <cellStyle name="Total 19" xfId="43061" xr:uid="{D7E9AF3B-1AB1-4F13-9604-9C8369B33D30}"/>
    <cellStyle name="Total 2" xfId="441" xr:uid="{148D8B3A-6F7B-4A24-981C-275083E525E4}"/>
    <cellStyle name="Total 2 2" xfId="43062" xr:uid="{8250E8FA-0CDA-44F0-90FD-4166D8615F5F}"/>
    <cellStyle name="Total 2 2 2" xfId="43063" xr:uid="{17F3E551-02D0-43DE-A9FE-190FA8E032DE}"/>
    <cellStyle name="Total 2 3" xfId="43064" xr:uid="{63F8C7AD-D228-4CDD-8E8B-326F0368206D}"/>
    <cellStyle name="Total 20" xfId="43065" xr:uid="{90A2C19B-2DD6-4CB9-AC91-591EC66FD257}"/>
    <cellStyle name="Total 21" xfId="43066" xr:uid="{116C672E-A9E2-4E81-BD56-6EBB46D0AB4E}"/>
    <cellStyle name="Total 22" xfId="43067" xr:uid="{1F271FA7-FD9C-4D48-83FC-332616A0E233}"/>
    <cellStyle name="Total 23" xfId="43068" xr:uid="{156CEF12-EA6F-4D27-A959-F3B9A220FB1E}"/>
    <cellStyle name="Total 24" xfId="43069" xr:uid="{760A2671-22F9-4CAB-BEEB-5068D30B421C}"/>
    <cellStyle name="Total 25" xfId="43070" xr:uid="{371FC65E-769F-43DB-9770-DD23CD22E2E8}"/>
    <cellStyle name="Total 26" xfId="43071" xr:uid="{D8A8B6F4-7E85-42AA-AEC7-EC85370607F1}"/>
    <cellStyle name="Total 3" xfId="43072" xr:uid="{00761592-0382-4E3C-91AF-78F1B10B5C12}"/>
    <cellStyle name="Total 3 2" xfId="43073" xr:uid="{19B72400-38FB-43D1-8377-38ED97D4D9A5}"/>
    <cellStyle name="Total 3 3" xfId="43074" xr:uid="{88D29E89-9568-4D93-B81D-C8CAF798AD2F}"/>
    <cellStyle name="Total 4" xfId="43075" xr:uid="{C0EDE6F8-373C-4208-B863-6A94B2CC3583}"/>
    <cellStyle name="Total 5" xfId="43076" xr:uid="{E5DBC461-FA9F-463B-859F-F4812BBC8029}"/>
    <cellStyle name="Total 6" xfId="43077" xr:uid="{61DE9626-D2AF-4B0F-8ED7-4544141C9576}"/>
    <cellStyle name="Total 7" xfId="43078" xr:uid="{A74E48A8-FC8B-4FB4-A033-451DD784233A}"/>
    <cellStyle name="Total 8" xfId="43079" xr:uid="{62E12E81-E5E5-470D-9DB5-C3D3904F96FE}"/>
    <cellStyle name="Total 9" xfId="43080" xr:uid="{9B578B99-021A-43F9-B8AE-05FA1FF88895}"/>
    <cellStyle name="Überschrift" xfId="43081" xr:uid="{9027CAA2-5F99-4AA1-A9A5-1165E473F248}"/>
    <cellStyle name="Überschrift 1" xfId="43082" xr:uid="{18D9AE4E-5EBC-43DB-8110-E217F4B32FF2}"/>
    <cellStyle name="Überschrift 2" xfId="43083" xr:uid="{E23241A9-D525-450C-AAE7-7302C01BD7FD}"/>
    <cellStyle name="Überschrift 3" xfId="43084" xr:uid="{A794D9F8-8CE8-48AB-A0F6-5337B50F22EB}"/>
    <cellStyle name="Überschrift 3 2" xfId="43085" xr:uid="{C88BB0F4-E7CE-47BC-BF39-E858951EF232}"/>
    <cellStyle name="Überschrift 4" xfId="43086" xr:uid="{21CFB832-F81F-4646-ACB7-A1790DCC7382}"/>
    <cellStyle name="Vérification 10" xfId="43087" xr:uid="{D3A14925-A963-43BF-8518-11DF067F4C91}"/>
    <cellStyle name="Vérification 11" xfId="43088" xr:uid="{856A86BD-B4BB-4A4A-8007-619ABBECEB07}"/>
    <cellStyle name="Vérification 12" xfId="43089" xr:uid="{6D12793F-2D30-4FC2-911D-D0AF8003A17A}"/>
    <cellStyle name="Vérification 13" xfId="43090" xr:uid="{4B25408C-46D3-46B5-A2C2-22221D32990D}"/>
    <cellStyle name="Vérification 14" xfId="43091" xr:uid="{F03341D4-7DB9-41D0-94B5-2D9FF1714501}"/>
    <cellStyle name="Vérification 15" xfId="43092" xr:uid="{0B2116A1-3A27-4D18-8FC6-3B27092C2E9B}"/>
    <cellStyle name="Vérification 16" xfId="43093" xr:uid="{80CE4AD9-EB27-419A-879F-C4FFAE6539ED}"/>
    <cellStyle name="Vérification 17" xfId="43094" xr:uid="{BB841528-8AC4-485E-9CE5-A5670D6554C9}"/>
    <cellStyle name="Vérification 18" xfId="43095" xr:uid="{B9390307-EF28-4704-A0D5-8801D1C2B27D}"/>
    <cellStyle name="Vérification 19" xfId="43096" xr:uid="{3E47CFD5-C1FE-42C2-9D40-6C60B93F3197}"/>
    <cellStyle name="Vérification 2" xfId="43097" xr:uid="{EAF16907-0F67-430C-8569-BB2B5C58B8D0}"/>
    <cellStyle name="Vérification 20" xfId="43098" xr:uid="{658112AB-0186-4366-B086-FC46DBE3B638}"/>
    <cellStyle name="Vérification 21" xfId="43099" xr:uid="{4B8B87FB-DC89-4DAF-83B0-906D6E8F0A0B}"/>
    <cellStyle name="Vérification 22" xfId="43100" xr:uid="{D67EACB3-B23C-4CEC-9ADF-CBD95EB7D58A}"/>
    <cellStyle name="Vérification 23" xfId="43101" xr:uid="{18BDA60E-12FF-4EB6-BC5F-A687E3A9A967}"/>
    <cellStyle name="Vérification 24" xfId="43102" xr:uid="{4677D148-03A5-4932-A0D1-4C14290F9DDC}"/>
    <cellStyle name="Vérification 25" xfId="43103" xr:uid="{7A758272-3CA2-4766-821A-2BCAAE004BEB}"/>
    <cellStyle name="Vérification 26" xfId="43104" xr:uid="{9C49ACDC-D08C-49ED-8DB5-5025B934AA80}"/>
    <cellStyle name="Vérification 3" xfId="43105" xr:uid="{415357AE-76AA-46B3-947F-E487B9935220}"/>
    <cellStyle name="Vérification 4" xfId="43106" xr:uid="{A95FEDDB-B9A9-4AB9-8CD2-47755C7867BC}"/>
    <cellStyle name="Vérification 5" xfId="43107" xr:uid="{5F2E605B-8E33-420C-A989-33128E4A8B65}"/>
    <cellStyle name="Vérification 6" xfId="43108" xr:uid="{3AF5F675-C486-4ADE-BC93-950DD66FCB0F}"/>
    <cellStyle name="Vérification 7" xfId="43109" xr:uid="{F32BB6A7-0302-4F40-9337-5C28D864DC6E}"/>
    <cellStyle name="Vérification 8" xfId="43110" xr:uid="{76D9FC03-B066-4AE7-8A12-E352B1F83FF0}"/>
    <cellStyle name="Vérification 9" xfId="43111" xr:uid="{1057FD5E-36F1-42DC-8BF7-8BE6C55863E8}"/>
    <cellStyle name="Verknüpfte Zelle" xfId="43112" xr:uid="{962B7F4F-186F-470F-A32D-DC37490B88E9}"/>
    <cellStyle name="Warnender Text" xfId="43113" xr:uid="{8EC8F9FA-CA59-47B2-8253-4C1A5AFA2501}"/>
    <cellStyle name="Warning Text" xfId="15" builtinId="11" customBuiltin="1"/>
    <cellStyle name="Warning Text 10" xfId="43114" xr:uid="{5E7C919B-69C8-49FC-82CB-67430C7EB0FC}"/>
    <cellStyle name="Warning Text 11" xfId="43115" xr:uid="{BAB6C7AA-9E37-476B-B414-5D90EEB84D98}"/>
    <cellStyle name="Warning Text 12" xfId="43116" xr:uid="{3FE30B59-BCA8-4CB8-A75E-CF8C90627C33}"/>
    <cellStyle name="Warning Text 13" xfId="43117" xr:uid="{5E08307E-889C-47AF-A0D5-6CED09149BFC}"/>
    <cellStyle name="Warning Text 14" xfId="43118" xr:uid="{41BC3FF3-E921-485E-8CD9-5372EC112151}"/>
    <cellStyle name="Warning Text 15" xfId="43119" xr:uid="{FB2EDCFB-2E7F-498C-BC2C-49BE8C40D94C}"/>
    <cellStyle name="Warning Text 16" xfId="43120" xr:uid="{68C502CE-0CF0-44E2-A41D-B4BF64E2CEC3}"/>
    <cellStyle name="Warning Text 17" xfId="43121" xr:uid="{A7BCAD5C-06F5-4D9C-A638-B0526F7B109C}"/>
    <cellStyle name="Warning Text 18" xfId="43122" xr:uid="{1EEF4D6C-EC06-4877-B612-2AE9EB9BA405}"/>
    <cellStyle name="Warning Text 19" xfId="43123" xr:uid="{EF9714E6-1678-40B5-AFA7-C1039AFFCCFD}"/>
    <cellStyle name="Warning Text 2" xfId="442" xr:uid="{84826CC8-E5C8-475D-8A09-FC322EC6AC27}"/>
    <cellStyle name="Warning Text 2 2" xfId="43125" xr:uid="{7F414197-178B-4D71-9FCD-221354B27618}"/>
    <cellStyle name="Warning Text 2 3" xfId="43126" xr:uid="{C563E26F-5613-4319-822A-3FF997E216E4}"/>
    <cellStyle name="Warning Text 20" xfId="43127" xr:uid="{82DAF675-7201-40CE-A4E4-E37CB90364D2}"/>
    <cellStyle name="Warning Text 21" xfId="43128" xr:uid="{99D3CA8A-30F6-498B-89FC-FB3EC6540CA6}"/>
    <cellStyle name="Warning Text 22" xfId="43129" xr:uid="{7235EAB4-F34C-4E5E-8F98-F983599D6CFD}"/>
    <cellStyle name="Warning Text 23" xfId="43130" xr:uid="{2F882A55-F70A-4565-B913-28DAC806AD47}"/>
    <cellStyle name="Warning Text 3" xfId="43131" xr:uid="{A2338677-58C5-4964-AA15-B4C8757F0832}"/>
    <cellStyle name="Warning Text 4" xfId="43132" xr:uid="{2BB7C51A-332A-4F3A-9A1E-B19AE205804B}"/>
    <cellStyle name="Warning Text 5" xfId="43133" xr:uid="{DAC974E6-E04E-4816-A209-740E80EC21D0}"/>
    <cellStyle name="Warning Text 6" xfId="43134" xr:uid="{C0945B3A-0998-43F3-BCA3-E9E8BADEC1CB}"/>
    <cellStyle name="Warning Text 7" xfId="43135" xr:uid="{6298CD1A-7A0A-453B-83DD-6293890DFCFC}"/>
    <cellStyle name="Warning Text 8" xfId="43136" xr:uid="{3E72D75E-D2E9-4FB7-9278-23F9DEC3451D}"/>
    <cellStyle name="Warning Text 9" xfId="43137" xr:uid="{B2384B73-0328-4CD9-9AAE-FAFC032C933B}"/>
    <cellStyle name="Year" xfId="43138" xr:uid="{699B6293-FF26-481B-9166-0F73C6C7F788}"/>
    <cellStyle name="Zelle überprüfen" xfId="43139" xr:uid="{DB547876-D2A5-420B-8B83-D405F0D0CC7D}"/>
    <cellStyle name="Гиперссылка" xfId="43140" xr:uid="{4EE921CA-99C4-4E46-B5F5-CD74FA4687F4}"/>
    <cellStyle name="Гиперссылка 2" xfId="43141" xr:uid="{9E5A7B96-2743-4AA3-B3E7-9892E5E504CF}"/>
    <cellStyle name="Обычный_2++" xfId="43142" xr:uid="{97487DC6-FB1A-4279-B19A-1DC040439136}"/>
    <cellStyle name="표준_ENERGY CONSUMP" xfId="43143" xr:uid="{49D4D89F-0163-49D5-80EE-BA900B6E7BF0}"/>
    <cellStyle name="常规 2" xfId="43144" xr:uid="{006E8501-63F8-4E17-B545-3328F1229225}"/>
    <cellStyle name="常规_海外市场服务网站资料操作BOM" xfId="43145" xr:uid="{6B6B546C-8E7F-4ABA-8F4A-66179C76DB81}"/>
  </cellStyles>
  <dxfs count="4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center" textRotation="0" wrapText="1" indent="0" justifyLastLine="0" shrinkToFit="0" readingOrder="0"/>
    </dxf>
    <dxf>
      <alignment horizontal="general" textRotation="0" wrapText="1" indent="0" justifyLastLine="0" shrinkToFit="0" readingOrder="0"/>
    </dxf>
    <dxf>
      <alignment horizontal="general" vertical="center" textRotation="0" wrapText="1" indent="0" justifyLastLine="0" shrinkToFit="0" readingOrder="0"/>
    </dxf>
    <dxf>
      <alignment horizontal="general" textRotation="0" wrapText="1" indent="0" justifyLastLine="0" shrinkToFit="0" readingOrder="0"/>
    </dxf>
    <dxf>
      <alignment horizontal="general" textRotation="0" wrapText="1" indent="0" justifyLastLine="0" shrinkToFit="0" readingOrder="0"/>
    </dxf>
    <dxf>
      <alignment horizontal="general" textRotation="0" wrapText="1" indent="0" justifyLastLine="0" shrinkToFit="0" readingOrder="0"/>
    </dxf>
    <dxf>
      <numFmt numFmtId="1" formatCode="0"/>
    </dxf>
    <dxf>
      <numFmt numFmtId="1" formatCode="0"/>
    </dxf>
    <dxf>
      <numFmt numFmtId="1" formatCode="0"/>
    </dxf>
    <dxf>
      <numFmt numFmtId="1" formatCode="0"/>
    </dxf>
    <dxf>
      <numFmt numFmtId="1" formatCode="0"/>
    </dxf>
    <dxf>
      <numFmt numFmtId="1" formatCode="0"/>
    </dxf>
    <dxf>
      <font>
        <b val="0"/>
        <i val="0"/>
        <strike val="0"/>
        <condense val="0"/>
        <extend val="0"/>
        <outline val="0"/>
        <shadow val="0"/>
        <u val="none"/>
        <vertAlign val="baseline"/>
        <sz val="11"/>
        <color theme="1"/>
        <name val="Calibri"/>
        <family val="2"/>
        <scheme val="minor"/>
      </font>
      <numFmt numFmtId="167" formatCode="_-&quot;$&quot;* #,##0_-;\-&quot;$&quot;* #,##0_-;_-&quot;$&quot;* &quot;-&quot;??_-;_-@_-"/>
    </dxf>
    <dxf>
      <font>
        <b val="0"/>
        <i val="0"/>
        <strike val="0"/>
        <condense val="0"/>
        <extend val="0"/>
        <outline val="0"/>
        <shadow val="0"/>
        <u val="none"/>
        <vertAlign val="baseline"/>
        <sz val="11"/>
        <color theme="1"/>
        <name val="Calibri"/>
        <family val="2"/>
        <scheme val="minor"/>
      </font>
      <numFmt numFmtId="167" formatCode="_-&quot;$&quot;* #,##0_-;\-&quot;$&quot;* #,##0_-;_-&quot;$&quot;* &quot;-&quot;??_-;_-@_-"/>
    </dxf>
    <dxf>
      <font>
        <b val="0"/>
        <i val="0"/>
        <strike val="0"/>
        <condense val="0"/>
        <extend val="0"/>
        <outline val="0"/>
        <shadow val="0"/>
        <u val="none"/>
        <vertAlign val="baseline"/>
        <sz val="11"/>
        <color theme="1"/>
        <name val="Calibri"/>
        <family val="2"/>
        <scheme val="minor"/>
      </font>
      <numFmt numFmtId="167" formatCode="_-&quot;$&quot;* #,##0_-;\-&quot;$&quot;* #,##0_-;_-&quot;$&quot;* &quot;-&quot;??_-;_-@_-"/>
    </dxf>
    <dxf>
      <font>
        <b val="0"/>
        <i val="0"/>
        <strike val="0"/>
        <condense val="0"/>
        <extend val="0"/>
        <outline val="0"/>
        <shadow val="0"/>
        <u val="none"/>
        <vertAlign val="baseline"/>
        <sz val="11"/>
        <color theme="1"/>
        <name val="Calibri"/>
        <family val="2"/>
        <scheme val="minor"/>
      </font>
    </dxf>
    <dxf>
      <fill>
        <patternFill patternType="none">
          <fgColor indexed="64"/>
          <bgColor indexed="65"/>
        </patternFill>
      </fill>
    </dxf>
    <dxf>
      <fill>
        <patternFill patternType="none">
          <fgColor indexed="64"/>
          <bgColor indexed="65"/>
        </patternFill>
      </fill>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general" vertical="center" textRotation="0" wrapText="0" indent="0" justifyLastLine="0" shrinkToFit="0" readingOrder="0"/>
      <border diagonalUp="0" diagonalDown="0" outline="0">
        <left style="medium">
          <color rgb="FFA8D08D"/>
        </left>
        <right style="medium">
          <color rgb="FFA8D08D"/>
        </right>
        <top/>
        <bottom style="medium">
          <color rgb="FFA8D08D"/>
        </bottom>
      </border>
    </dxf>
    <dxf>
      <font>
        <b val="0"/>
        <i val="0"/>
        <strike val="0"/>
        <condense val="0"/>
        <extend val="0"/>
        <outline val="0"/>
        <shadow val="0"/>
        <u val="none"/>
        <vertAlign val="baseline"/>
        <sz val="11"/>
        <color auto="1"/>
        <name val="Calibri"/>
        <family val="2"/>
        <scheme val="minor"/>
      </font>
      <numFmt numFmtId="1" formatCode="0"/>
      <fill>
        <patternFill patternType="none">
          <fgColor indexed="64"/>
          <bgColor auto="1"/>
        </patternFill>
      </fill>
    </dxf>
    <dxf>
      <font>
        <b val="0"/>
        <i val="0"/>
        <strike val="0"/>
        <condense val="0"/>
        <extend val="0"/>
        <outline val="0"/>
        <shadow val="0"/>
        <u val="none"/>
        <vertAlign val="baseline"/>
        <sz val="11"/>
        <color auto="1"/>
        <name val="Calibri"/>
        <family val="2"/>
        <scheme val="minor"/>
      </font>
      <fill>
        <patternFill patternType="none">
          <fgColor indexed="64"/>
          <bgColor auto="1"/>
        </patternFill>
      </fill>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general" vertical="center" textRotation="0" wrapText="0" indent="0" justifyLastLine="0" shrinkToFit="0" readingOrder="0"/>
      <border diagonalUp="0" diagonalDown="0" outline="0">
        <left style="medium">
          <color rgb="FFA8D08D"/>
        </left>
        <right style="medium">
          <color rgb="FFA8D08D"/>
        </right>
        <top/>
        <bottom style="medium">
          <color rgb="FFA8D08D"/>
        </bottom>
      </border>
    </dxf>
    <dxf>
      <fill>
        <patternFill patternType="none">
          <fgColor indexed="64"/>
          <bgColor auto="1"/>
        </patternFill>
      </fill>
    </dxf>
    <dxf>
      <font>
        <strike val="0"/>
        <outline val="0"/>
        <shadow val="0"/>
        <u val="none"/>
        <vertAlign val="baseline"/>
        <sz val="11"/>
        <color theme="0"/>
        <name val="Calibri"/>
        <family val="2"/>
        <scheme val="minor"/>
      </font>
      <fill>
        <patternFill patternType="none">
          <fgColor indexed="64"/>
          <bgColor auto="1"/>
        </patternFill>
      </fill>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numFmt numFmtId="2" formatCode="0.00"/>
    </dxf>
    <dxf>
      <numFmt numFmtId="167" formatCode="_-&quot;$&quot;* #,##0_-;\-&quot;$&quot;* #,##0_-;_-&quot;$&quot;* &quot;-&quot;??_-;_-@_-"/>
    </dxf>
    <dxf>
      <fill>
        <patternFill patternType="solid">
          <fgColor rgb="FFDDEBF7"/>
          <bgColor rgb="FFDDEBF7"/>
        </patternFill>
      </fill>
      <border>
        <bottom style="thin">
          <color rgb="FF9BC2E6"/>
        </bottom>
      </border>
    </dxf>
    <dxf>
      <fill>
        <patternFill patternType="solid">
          <fgColor rgb="FFDDEBF7"/>
          <bgColor rgb="FFDDEBF7"/>
        </patternFill>
      </fill>
      <border>
        <bottom style="thin">
          <color rgb="FF9BC2E6"/>
        </bottom>
      </border>
    </dxf>
    <dxf>
      <font>
        <b/>
        <color rgb="FF000000"/>
      </font>
    </dxf>
    <dxf>
      <font>
        <b/>
        <color rgb="FF000000"/>
      </font>
      <border>
        <bottom style="thin">
          <color rgb="FF9BC2E6"/>
        </bottom>
      </border>
    </dxf>
    <dxf>
      <font>
        <b/>
        <color rgb="FF000000"/>
      </font>
    </dxf>
    <dxf>
      <font>
        <b/>
        <color rgb="FF000000"/>
      </font>
      <border>
        <top style="thin">
          <color rgb="FF5B9BD5"/>
        </top>
        <bottom style="thin">
          <color rgb="FF5B9BD5"/>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DEBF7"/>
          <bgColor rgb="FFDDEBF7"/>
        </patternFill>
      </fill>
      <border>
        <top style="thin">
          <color rgb="FF9BC2E6"/>
        </top>
      </border>
    </dxf>
    <dxf>
      <font>
        <b/>
        <color rgb="FF000000"/>
      </font>
      <fill>
        <patternFill patternType="solid">
          <fgColor rgb="FFDDEBF7"/>
          <bgColor rgb="FFDDEBF7"/>
        </patternFill>
      </fill>
      <border>
        <bottom style="thin">
          <color rgb="FF9BC2E6"/>
        </bottom>
      </border>
    </dxf>
  </dxfs>
  <tableStyles count="3" defaultTableStyle="TableStyleMedium2" defaultPivotStyle="PivotStyleLight16">
    <tableStyle name="IESO Standard" pivot="0" count="0" xr9:uid="{1BBB64A6-F1C1-4038-AC20-42B25FDBEB7B}"/>
    <tableStyle name="New IESO Standard" pivot="0" count="0" xr9:uid="{971F839B-E1D4-4838-BA23-BCC9C61FC3F4}"/>
    <tableStyle name="PivotStyleLight16 2" table="0" count="11" xr9:uid="{74254C6A-BC6D-4094-BCAF-6FDF459871CB}">
      <tableStyleElement type="headerRow" dxfId="43"/>
      <tableStyleElement type="totalRow" dxfId="42"/>
      <tableStyleElement type="firstRowStripe" dxfId="41"/>
      <tableStyleElement type="firstColumnStripe" dxfId="40"/>
      <tableStyleElement type="firstSubtotalColumn" dxfId="39"/>
      <tableStyleElement type="firstSubtotalRow" dxfId="38"/>
      <tableStyleElement type="secondSubtotalRow" dxfId="37"/>
      <tableStyleElement type="firstRowSubheading" dxfId="36"/>
      <tableStyleElement type="secondRowSubheading" dxfId="35"/>
      <tableStyleElement type="pageFieldLabels" dxfId="34"/>
      <tableStyleElement type="pageFieldValues" dxfId="33"/>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quotes!$B$1</c:f>
              <c:strCache>
                <c:ptCount val="1"/>
                <c:pt idx="0">
                  <c:v>kW (DC)</c:v>
                </c:pt>
              </c:strCache>
            </c:strRef>
          </c:tx>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forward val="2"/>
            <c:dispRSqr val="0"/>
            <c:dispEq val="0"/>
          </c:trendline>
          <c:trendline>
            <c:spPr>
              <a:ln w="19050" cap="rnd">
                <a:solidFill>
                  <a:schemeClr val="accent1"/>
                </a:solidFill>
                <a:prstDash val="sysDot"/>
              </a:ln>
              <a:effectLst/>
            </c:spPr>
            <c:trendlineType val="linear"/>
            <c:backward val="15000"/>
            <c:dispRSqr val="1"/>
            <c:dispEq val="1"/>
            <c:trendlineLbl>
              <c:layout>
                <c:manualLayout>
                  <c:x val="4.8861111111111112E-2"/>
                  <c:y val="-0.11077599656937437"/>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quotes!$A$2:$A$38</c:f>
              <c:numCache>
                <c:formatCode>_-"$"* #,##0_-;\-"$"* #,##0_-;_-"$"* "-"??_-;_-@_-</c:formatCode>
                <c:ptCount val="37"/>
                <c:pt idx="0">
                  <c:v>15384</c:v>
                </c:pt>
                <c:pt idx="1">
                  <c:v>16520.599999999999</c:v>
                </c:pt>
                <c:pt idx="2">
                  <c:v>16950</c:v>
                </c:pt>
                <c:pt idx="3">
                  <c:v>17017.8</c:v>
                </c:pt>
                <c:pt idx="4">
                  <c:v>19789.999999999996</c:v>
                </c:pt>
                <c:pt idx="5">
                  <c:v>19797.599999999999</c:v>
                </c:pt>
                <c:pt idx="6">
                  <c:v>19910.599999999999</c:v>
                </c:pt>
                <c:pt idx="7">
                  <c:v>20339.999999999996</c:v>
                </c:pt>
                <c:pt idx="8">
                  <c:v>21099.999999999996</c:v>
                </c:pt>
                <c:pt idx="9">
                  <c:v>21469.999999999996</c:v>
                </c:pt>
                <c:pt idx="10">
                  <c:v>21512.94</c:v>
                </c:pt>
                <c:pt idx="11">
                  <c:v>21672.269999999997</c:v>
                </c:pt>
                <c:pt idx="12">
                  <c:v>23217.019999999997</c:v>
                </c:pt>
                <c:pt idx="13">
                  <c:v>23600</c:v>
                </c:pt>
                <c:pt idx="14">
                  <c:v>24200</c:v>
                </c:pt>
                <c:pt idx="15">
                  <c:v>24262</c:v>
                </c:pt>
                <c:pt idx="16">
                  <c:v>24687</c:v>
                </c:pt>
                <c:pt idx="17">
                  <c:v>25232</c:v>
                </c:pt>
                <c:pt idx="18">
                  <c:v>25537.999999999996</c:v>
                </c:pt>
                <c:pt idx="19">
                  <c:v>25918.999999999996</c:v>
                </c:pt>
                <c:pt idx="20">
                  <c:v>26554.999999999996</c:v>
                </c:pt>
                <c:pt idx="21">
                  <c:v>26749.999999999996</c:v>
                </c:pt>
                <c:pt idx="22">
                  <c:v>26760</c:v>
                </c:pt>
                <c:pt idx="23">
                  <c:v>28131</c:v>
                </c:pt>
                <c:pt idx="24">
                  <c:v>28274.859999999997</c:v>
                </c:pt>
                <c:pt idx="25">
                  <c:v>29788.999999999996</c:v>
                </c:pt>
                <c:pt idx="26">
                  <c:v>30500</c:v>
                </c:pt>
                <c:pt idx="27">
                  <c:v>31639.999999999996</c:v>
                </c:pt>
                <c:pt idx="28">
                  <c:v>32400</c:v>
                </c:pt>
                <c:pt idx="29">
                  <c:v>28014.999999999996</c:v>
                </c:pt>
                <c:pt idx="30">
                  <c:v>18861.999999999996</c:v>
                </c:pt>
                <c:pt idx="31">
                  <c:v>24836.309999999998</c:v>
                </c:pt>
                <c:pt idx="32">
                  <c:v>20928.769999999997</c:v>
                </c:pt>
                <c:pt idx="33">
                  <c:v>44578.046299999995</c:v>
                </c:pt>
                <c:pt idx="34">
                  <c:v>38029.560699999995</c:v>
                </c:pt>
                <c:pt idx="35">
                  <c:v>42276.789999999994</c:v>
                </c:pt>
                <c:pt idx="36">
                  <c:v>54627.689999999995</c:v>
                </c:pt>
              </c:numCache>
            </c:numRef>
          </c:xVal>
          <c:yVal>
            <c:numRef>
              <c:f>quotes!$B$2:$B$38</c:f>
              <c:numCache>
                <c:formatCode>0.00</c:formatCode>
                <c:ptCount val="37"/>
                <c:pt idx="0">
                  <c:v>5.4</c:v>
                </c:pt>
                <c:pt idx="1">
                  <c:v>6</c:v>
                </c:pt>
                <c:pt idx="2">
                  <c:v>5.3</c:v>
                </c:pt>
                <c:pt idx="3">
                  <c:v>6.25</c:v>
                </c:pt>
                <c:pt idx="4">
                  <c:v>5</c:v>
                </c:pt>
                <c:pt idx="5">
                  <c:v>6.5</c:v>
                </c:pt>
                <c:pt idx="6">
                  <c:v>6</c:v>
                </c:pt>
                <c:pt idx="7">
                  <c:v>5.3</c:v>
                </c:pt>
                <c:pt idx="8">
                  <c:v>6</c:v>
                </c:pt>
                <c:pt idx="9">
                  <c:v>7.7</c:v>
                </c:pt>
                <c:pt idx="10">
                  <c:v>5.03</c:v>
                </c:pt>
                <c:pt idx="11">
                  <c:v>5.4</c:v>
                </c:pt>
                <c:pt idx="12">
                  <c:v>7.37</c:v>
                </c:pt>
                <c:pt idx="13">
                  <c:v>8.82</c:v>
                </c:pt>
                <c:pt idx="14">
                  <c:v>10</c:v>
                </c:pt>
                <c:pt idx="15">
                  <c:v>9.3800000000000008</c:v>
                </c:pt>
                <c:pt idx="16">
                  <c:v>8.16</c:v>
                </c:pt>
                <c:pt idx="17">
                  <c:v>9.3800000000000008</c:v>
                </c:pt>
                <c:pt idx="18">
                  <c:v>7.7</c:v>
                </c:pt>
                <c:pt idx="19">
                  <c:v>7.5</c:v>
                </c:pt>
                <c:pt idx="20">
                  <c:v>10.1</c:v>
                </c:pt>
                <c:pt idx="21">
                  <c:v>9.1199999999999992</c:v>
                </c:pt>
                <c:pt idx="22">
                  <c:v>7.46</c:v>
                </c:pt>
                <c:pt idx="23">
                  <c:v>8.82</c:v>
                </c:pt>
                <c:pt idx="24">
                  <c:v>8.84</c:v>
                </c:pt>
                <c:pt idx="25">
                  <c:v>10</c:v>
                </c:pt>
                <c:pt idx="26">
                  <c:v>10</c:v>
                </c:pt>
                <c:pt idx="27">
                  <c:v>10.1</c:v>
                </c:pt>
                <c:pt idx="28">
                  <c:v>12</c:v>
                </c:pt>
                <c:pt idx="29">
                  <c:v>9</c:v>
                </c:pt>
                <c:pt idx="30">
                  <c:v>7.28</c:v>
                </c:pt>
                <c:pt idx="31">
                  <c:v>5.03</c:v>
                </c:pt>
                <c:pt idx="32">
                  <c:v>3.84</c:v>
                </c:pt>
                <c:pt idx="33">
                  <c:v>17.5</c:v>
                </c:pt>
                <c:pt idx="34">
                  <c:v>15</c:v>
                </c:pt>
                <c:pt idx="35">
                  <c:v>14.71</c:v>
                </c:pt>
                <c:pt idx="36">
                  <c:v>19.57</c:v>
                </c:pt>
              </c:numCache>
            </c:numRef>
          </c:yVal>
          <c:smooth val="0"/>
          <c:extLst>
            <c:ext xmlns:c16="http://schemas.microsoft.com/office/drawing/2014/chart" uri="{C3380CC4-5D6E-409C-BE32-E72D297353CC}">
              <c16:uniqueId val="{00000000-4F37-4379-A5AB-BE507FA7529B}"/>
            </c:ext>
          </c:extLst>
        </c:ser>
        <c:dLbls>
          <c:showLegendKey val="0"/>
          <c:showVal val="0"/>
          <c:showCatName val="0"/>
          <c:showSerName val="0"/>
          <c:showPercent val="0"/>
          <c:showBubbleSize val="0"/>
        </c:dLbls>
        <c:axId val="769194655"/>
        <c:axId val="507005679"/>
      </c:scatterChart>
      <c:valAx>
        <c:axId val="769194655"/>
        <c:scaling>
          <c:orientation val="minMax"/>
        </c:scaling>
        <c:delete val="0"/>
        <c:axPos val="b"/>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7005679"/>
        <c:crosses val="autoZero"/>
        <c:crossBetween val="midCat"/>
      </c:valAx>
      <c:valAx>
        <c:axId val="507005679"/>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69194655"/>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Ontario average electricity cost savings with a 10kW array </a:t>
            </a:r>
            <a:endParaRPr lang="en-CA"/>
          </a:p>
        </c:rich>
      </c:tx>
      <c:layout>
        <c:manualLayout>
          <c:xMode val="edge"/>
          <c:yMode val="edge"/>
          <c:x val="0.15538996397336033"/>
          <c:y val="2.152535684211150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'ON avg'!$P$7</c:f>
              <c:strCache>
                <c:ptCount val="1"/>
                <c:pt idx="0">
                  <c:v>tiered (avg use with ASHP/HPWH + EV)</c:v>
                </c:pt>
              </c:strCache>
            </c:strRef>
          </c:tx>
          <c:spPr>
            <a:ln w="28575" cap="rnd">
              <a:solidFill>
                <a:schemeClr val="accent1"/>
              </a:solidFill>
              <a:round/>
            </a:ln>
            <a:effectLst/>
          </c:spPr>
          <c:marker>
            <c:symbol val="none"/>
          </c:marker>
          <c:cat>
            <c:numRef>
              <c:f>'ON avg'!$L$9:$L$33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'ON avg'!$P$9:$P$33</c:f>
              <c:numCache>
                <c:formatCode>_-"$"* #,##0_-;\-"$"* #,##0_-;_-"$"* "-"??_-;_-@_-</c:formatCode>
                <c:ptCount val="25"/>
                <c:pt idx="0">
                  <c:v>1345</c:v>
                </c:pt>
                <c:pt idx="1">
                  <c:v>2690</c:v>
                </c:pt>
                <c:pt idx="2">
                  <c:v>4035</c:v>
                </c:pt>
                <c:pt idx="3">
                  <c:v>5380</c:v>
                </c:pt>
                <c:pt idx="4">
                  <c:v>6725</c:v>
                </c:pt>
                <c:pt idx="5">
                  <c:v>8070</c:v>
                </c:pt>
                <c:pt idx="6">
                  <c:v>9415</c:v>
                </c:pt>
                <c:pt idx="7">
                  <c:v>10760</c:v>
                </c:pt>
                <c:pt idx="8">
                  <c:v>12105</c:v>
                </c:pt>
                <c:pt idx="9">
                  <c:v>13450</c:v>
                </c:pt>
                <c:pt idx="10">
                  <c:v>14795</c:v>
                </c:pt>
                <c:pt idx="11">
                  <c:v>16140</c:v>
                </c:pt>
                <c:pt idx="12">
                  <c:v>17485</c:v>
                </c:pt>
                <c:pt idx="13">
                  <c:v>18830</c:v>
                </c:pt>
                <c:pt idx="14">
                  <c:v>20175</c:v>
                </c:pt>
                <c:pt idx="15">
                  <c:v>21520</c:v>
                </c:pt>
                <c:pt idx="16">
                  <c:v>22865</c:v>
                </c:pt>
                <c:pt idx="17">
                  <c:v>24210</c:v>
                </c:pt>
                <c:pt idx="18">
                  <c:v>25555</c:v>
                </c:pt>
                <c:pt idx="19">
                  <c:v>26900</c:v>
                </c:pt>
                <c:pt idx="20">
                  <c:v>28245</c:v>
                </c:pt>
                <c:pt idx="21">
                  <c:v>29590</c:v>
                </c:pt>
                <c:pt idx="22">
                  <c:v>30935</c:v>
                </c:pt>
                <c:pt idx="23">
                  <c:v>32280</c:v>
                </c:pt>
                <c:pt idx="24">
                  <c:v>33625</c:v>
                </c:pt>
              </c:numCache>
            </c:numRef>
          </c:val>
          <c:smooth val="0"/>
          <c:extLst>
            <c:ext xmlns:c16="http://schemas.microsoft.com/office/drawing/2014/chart" uri="{C3380CC4-5D6E-409C-BE32-E72D297353CC}">
              <c16:uniqueId val="{00000000-35C7-40E8-BBB2-1BCE14D44E72}"/>
            </c:ext>
          </c:extLst>
        </c:ser>
        <c:ser>
          <c:idx val="1"/>
          <c:order val="1"/>
          <c:tx>
            <c:strRef>
              <c:f>'ON avg'!$O$7</c:f>
              <c:strCache>
                <c:ptCount val="1"/>
                <c:pt idx="0">
                  <c:v>tiered (avg electricity use)</c:v>
                </c:pt>
              </c:strCache>
            </c:strRef>
          </c:tx>
          <c:spPr>
            <a:ln w="28575" cap="rnd">
              <a:solidFill>
                <a:schemeClr val="accent2"/>
              </a:solidFill>
              <a:round/>
            </a:ln>
            <a:effectLst/>
          </c:spPr>
          <c:marker>
            <c:symbol val="none"/>
          </c:marker>
          <c:cat>
            <c:numRef>
              <c:f>'ON avg'!$L$9:$L$33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'ON avg'!$O$9:$O$33</c:f>
              <c:numCache>
                <c:formatCode>_-"$"* #,##0_-;\-"$"* #,##0_-;_-"$"* "-"??_-;_-@_-</c:formatCode>
                <c:ptCount val="25"/>
                <c:pt idx="0">
                  <c:v>1288.4089635350826</c:v>
                </c:pt>
                <c:pt idx="1">
                  <c:v>2576.8179270701653</c:v>
                </c:pt>
                <c:pt idx="2">
                  <c:v>3865.2268906052477</c:v>
                </c:pt>
                <c:pt idx="3">
                  <c:v>5153.6358541403306</c:v>
                </c:pt>
                <c:pt idx="4">
                  <c:v>6442.0448176754135</c:v>
                </c:pt>
                <c:pt idx="5">
                  <c:v>7730.4537812104963</c:v>
                </c:pt>
                <c:pt idx="6">
                  <c:v>9018.8627447455783</c:v>
                </c:pt>
                <c:pt idx="7">
                  <c:v>10307.271708280661</c:v>
                </c:pt>
                <c:pt idx="8">
                  <c:v>11595.680671815744</c:v>
                </c:pt>
                <c:pt idx="9">
                  <c:v>12884.089635350827</c:v>
                </c:pt>
                <c:pt idx="10">
                  <c:v>14172.49859888591</c:v>
                </c:pt>
                <c:pt idx="11">
                  <c:v>15460.907562420993</c:v>
                </c:pt>
                <c:pt idx="12">
                  <c:v>16749.316525956074</c:v>
                </c:pt>
                <c:pt idx="13">
                  <c:v>18037.725489491157</c:v>
                </c:pt>
                <c:pt idx="14">
                  <c:v>19326.134453026239</c:v>
                </c:pt>
                <c:pt idx="15">
                  <c:v>20614.543416561322</c:v>
                </c:pt>
                <c:pt idx="16">
                  <c:v>21902.952380096405</c:v>
                </c:pt>
                <c:pt idx="17">
                  <c:v>23191.361343631488</c:v>
                </c:pt>
                <c:pt idx="18">
                  <c:v>24479.770307166571</c:v>
                </c:pt>
                <c:pt idx="19">
                  <c:v>25768.179270701654</c:v>
                </c:pt>
                <c:pt idx="20">
                  <c:v>27056.588234236737</c:v>
                </c:pt>
                <c:pt idx="21">
                  <c:v>28344.99719777182</c:v>
                </c:pt>
                <c:pt idx="22">
                  <c:v>29633.406161306903</c:v>
                </c:pt>
                <c:pt idx="23">
                  <c:v>30921.815124841985</c:v>
                </c:pt>
                <c:pt idx="24">
                  <c:v>32210.224088377068</c:v>
                </c:pt>
              </c:numCache>
            </c:numRef>
          </c:val>
          <c:smooth val="0"/>
          <c:extLst>
            <c:ext xmlns:c16="http://schemas.microsoft.com/office/drawing/2014/chart" uri="{C3380CC4-5D6E-409C-BE32-E72D297353CC}">
              <c16:uniqueId val="{00000002-35C7-40E8-BBB2-1BCE14D44E72}"/>
            </c:ext>
          </c:extLst>
        </c:ser>
        <c:ser>
          <c:idx val="2"/>
          <c:order val="2"/>
          <c:tx>
            <c:strRef>
              <c:f>'ON avg'!$N$7</c:f>
              <c:strCache>
                <c:ptCount val="1"/>
                <c:pt idx="0">
                  <c:v>TOU</c:v>
                </c:pt>
              </c:strCache>
            </c:strRef>
          </c:tx>
          <c:spPr>
            <a:ln w="28575" cap="rnd">
              <a:solidFill>
                <a:srgbClr val="FF0000"/>
              </a:solidFill>
              <a:round/>
            </a:ln>
            <a:effectLst/>
          </c:spPr>
          <c:marker>
            <c:symbol val="none"/>
          </c:marker>
          <c:cat>
            <c:numRef>
              <c:f>'ON avg'!$L$9:$L$33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'ON avg'!$N$9:$N$33</c:f>
              <c:numCache>
                <c:formatCode>_-"$"* #,##0_-;\-"$"* #,##0_-;_-"$"* "-"??_-;_-@_-</c:formatCode>
                <c:ptCount val="25"/>
                <c:pt idx="0">
                  <c:v>1584.6879199507587</c:v>
                </c:pt>
                <c:pt idx="1">
                  <c:v>3169.3758399015173</c:v>
                </c:pt>
                <c:pt idx="2">
                  <c:v>4754.0637598522762</c:v>
                </c:pt>
                <c:pt idx="3">
                  <c:v>6338.7516798030347</c:v>
                </c:pt>
                <c:pt idx="4">
                  <c:v>7923.4395997537931</c:v>
                </c:pt>
                <c:pt idx="5">
                  <c:v>9508.1275197045525</c:v>
                </c:pt>
                <c:pt idx="6">
                  <c:v>11092.815439655311</c:v>
                </c:pt>
                <c:pt idx="7">
                  <c:v>12677.503359606069</c:v>
                </c:pt>
                <c:pt idx="8">
                  <c:v>14262.191279556828</c:v>
                </c:pt>
                <c:pt idx="9">
                  <c:v>15846.879199507586</c:v>
                </c:pt>
                <c:pt idx="10">
                  <c:v>17431.567119458345</c:v>
                </c:pt>
                <c:pt idx="11">
                  <c:v>19016.255039409105</c:v>
                </c:pt>
                <c:pt idx="12">
                  <c:v>20600.942959359865</c:v>
                </c:pt>
                <c:pt idx="13">
                  <c:v>22185.630879310625</c:v>
                </c:pt>
                <c:pt idx="14">
                  <c:v>23770.318799261386</c:v>
                </c:pt>
                <c:pt idx="15">
                  <c:v>25355.006719212146</c:v>
                </c:pt>
                <c:pt idx="16">
                  <c:v>26939.694639162906</c:v>
                </c:pt>
                <c:pt idx="17">
                  <c:v>28524.382559113667</c:v>
                </c:pt>
                <c:pt idx="18">
                  <c:v>30109.070479064427</c:v>
                </c:pt>
                <c:pt idx="19">
                  <c:v>31693.758399015187</c:v>
                </c:pt>
                <c:pt idx="20">
                  <c:v>33278.446318965944</c:v>
                </c:pt>
                <c:pt idx="21">
                  <c:v>34863.134238916704</c:v>
                </c:pt>
                <c:pt idx="22">
                  <c:v>36447.822158867464</c:v>
                </c:pt>
                <c:pt idx="23">
                  <c:v>38032.510078818224</c:v>
                </c:pt>
                <c:pt idx="24">
                  <c:v>39617.197998768985</c:v>
                </c:pt>
              </c:numCache>
            </c:numRef>
          </c:val>
          <c:smooth val="0"/>
          <c:extLst>
            <c:ext xmlns:c16="http://schemas.microsoft.com/office/drawing/2014/chart" uri="{C3380CC4-5D6E-409C-BE32-E72D297353CC}">
              <c16:uniqueId val="{00000000-9E9C-4FCB-ADCB-079631AD1137}"/>
            </c:ext>
          </c:extLst>
        </c:ser>
        <c:ser>
          <c:idx val="3"/>
          <c:order val="3"/>
          <c:tx>
            <c:strRef>
              <c:f>'ON avg'!$M$7</c:f>
              <c:strCache>
                <c:ptCount val="1"/>
                <c:pt idx="0">
                  <c:v>ULO</c:v>
                </c:pt>
              </c:strCache>
            </c:strRef>
          </c:tx>
          <c:spPr>
            <a:ln w="28575" cap="rnd">
              <a:solidFill>
                <a:srgbClr val="FFFF00">
                  <a:alpha val="50000"/>
                </a:srgbClr>
              </a:solidFill>
              <a:round/>
            </a:ln>
            <a:effectLst/>
          </c:spPr>
          <c:marker>
            <c:symbol val="none"/>
          </c:marker>
          <c:cat>
            <c:numRef>
              <c:f>'ON avg'!$L$9:$L$33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'ON avg'!$M$9:$M$33</c:f>
              <c:numCache>
                <c:formatCode>_-"$"* #,##0_-;\-"$"* #,##0_-;_-"$"* "-"??_-;_-@_-</c:formatCode>
                <c:ptCount val="25"/>
                <c:pt idx="0">
                  <c:v>1580.8228532962978</c:v>
                </c:pt>
                <c:pt idx="1">
                  <c:v>3161.6457065925956</c:v>
                </c:pt>
                <c:pt idx="2">
                  <c:v>4742.4685598888937</c:v>
                </c:pt>
                <c:pt idx="3">
                  <c:v>6323.2914131851912</c:v>
                </c:pt>
                <c:pt idx="4">
                  <c:v>7904.1142664814888</c:v>
                </c:pt>
                <c:pt idx="5">
                  <c:v>9484.9371197777873</c:v>
                </c:pt>
                <c:pt idx="6">
                  <c:v>11065.759973074086</c:v>
                </c:pt>
                <c:pt idx="7">
                  <c:v>12646.582826370384</c:v>
                </c:pt>
                <c:pt idx="8">
                  <c:v>14227.405679666683</c:v>
                </c:pt>
                <c:pt idx="9">
                  <c:v>15808.228532962981</c:v>
                </c:pt>
                <c:pt idx="10">
                  <c:v>17389.051386259278</c:v>
                </c:pt>
                <c:pt idx="11">
                  <c:v>18969.874239555575</c:v>
                </c:pt>
                <c:pt idx="12">
                  <c:v>20550.697092851871</c:v>
                </c:pt>
                <c:pt idx="13">
                  <c:v>22131.519946148168</c:v>
                </c:pt>
                <c:pt idx="14">
                  <c:v>23712.342799444465</c:v>
                </c:pt>
                <c:pt idx="15">
                  <c:v>25293.165652740761</c:v>
                </c:pt>
                <c:pt idx="16">
                  <c:v>26873.988506037058</c:v>
                </c:pt>
                <c:pt idx="17">
                  <c:v>28454.811359333355</c:v>
                </c:pt>
                <c:pt idx="18">
                  <c:v>30035.634212629651</c:v>
                </c:pt>
                <c:pt idx="19">
                  <c:v>31616.457065925948</c:v>
                </c:pt>
                <c:pt idx="20">
                  <c:v>33197.279919222245</c:v>
                </c:pt>
                <c:pt idx="21">
                  <c:v>34778.102772518541</c:v>
                </c:pt>
                <c:pt idx="22">
                  <c:v>36358.925625814838</c:v>
                </c:pt>
                <c:pt idx="23">
                  <c:v>37939.748479111135</c:v>
                </c:pt>
                <c:pt idx="24">
                  <c:v>39520.571332407431</c:v>
                </c:pt>
              </c:numCache>
            </c:numRef>
          </c:val>
          <c:smooth val="0"/>
          <c:extLst>
            <c:ext xmlns:c16="http://schemas.microsoft.com/office/drawing/2014/chart" uri="{C3380CC4-5D6E-409C-BE32-E72D297353CC}">
              <c16:uniqueId val="{00000001-9E9C-4FCB-ADCB-079631AD1137}"/>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ax val="40000.000999999997"/>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Ontario average electricity cost savings with a 10kW array </a:t>
            </a:r>
            <a:endParaRPr lang="en-CA"/>
          </a:p>
        </c:rich>
      </c:tx>
      <c:layout>
        <c:manualLayout>
          <c:xMode val="edge"/>
          <c:yMode val="edge"/>
          <c:x val="0.15538996397336033"/>
          <c:y val="2.152535684211150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Alectra!$P$7</c:f>
              <c:strCache>
                <c:ptCount val="1"/>
                <c:pt idx="0">
                  <c:v>tiered (avg use with ASHP/HPWH + EV)</c:v>
                </c:pt>
              </c:strCache>
            </c:strRef>
          </c:tx>
          <c:spPr>
            <a:ln w="28575" cap="rnd">
              <a:solidFill>
                <a:schemeClr val="accent1"/>
              </a:solidFill>
              <a:round/>
            </a:ln>
            <a:effectLst/>
          </c:spPr>
          <c:marker>
            <c:symbol val="none"/>
          </c:marker>
          <c:cat>
            <c:numRef>
              <c:f>Alectra!$L$9:$L$33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Alectra!$P$9:$P$33</c:f>
              <c:numCache>
                <c:formatCode>_-"$"* #,##0_-;\-"$"* #,##0_-;_-"$"* "-"??_-;_-@_-</c:formatCode>
                <c:ptCount val="25"/>
                <c:pt idx="0">
                  <c:v>1345</c:v>
                </c:pt>
                <c:pt idx="1">
                  <c:v>2690</c:v>
                </c:pt>
                <c:pt idx="2">
                  <c:v>4035</c:v>
                </c:pt>
                <c:pt idx="3">
                  <c:v>5380</c:v>
                </c:pt>
                <c:pt idx="4">
                  <c:v>6725</c:v>
                </c:pt>
                <c:pt idx="5">
                  <c:v>8070</c:v>
                </c:pt>
                <c:pt idx="6">
                  <c:v>9415</c:v>
                </c:pt>
                <c:pt idx="7">
                  <c:v>10760</c:v>
                </c:pt>
                <c:pt idx="8">
                  <c:v>12105</c:v>
                </c:pt>
                <c:pt idx="9">
                  <c:v>13450</c:v>
                </c:pt>
                <c:pt idx="10">
                  <c:v>14795</c:v>
                </c:pt>
                <c:pt idx="11">
                  <c:v>16140</c:v>
                </c:pt>
                <c:pt idx="12">
                  <c:v>17485</c:v>
                </c:pt>
                <c:pt idx="13">
                  <c:v>18830</c:v>
                </c:pt>
                <c:pt idx="14">
                  <c:v>20175</c:v>
                </c:pt>
                <c:pt idx="15">
                  <c:v>21520</c:v>
                </c:pt>
                <c:pt idx="16">
                  <c:v>22865</c:v>
                </c:pt>
                <c:pt idx="17">
                  <c:v>24210</c:v>
                </c:pt>
                <c:pt idx="18">
                  <c:v>25555</c:v>
                </c:pt>
                <c:pt idx="19">
                  <c:v>26900</c:v>
                </c:pt>
                <c:pt idx="20">
                  <c:v>28245</c:v>
                </c:pt>
                <c:pt idx="21">
                  <c:v>29590</c:v>
                </c:pt>
                <c:pt idx="22">
                  <c:v>30935</c:v>
                </c:pt>
                <c:pt idx="23">
                  <c:v>32280</c:v>
                </c:pt>
                <c:pt idx="24">
                  <c:v>33625</c:v>
                </c:pt>
              </c:numCache>
            </c:numRef>
          </c:val>
          <c:smooth val="0"/>
          <c:extLst>
            <c:ext xmlns:c16="http://schemas.microsoft.com/office/drawing/2014/chart" uri="{C3380CC4-5D6E-409C-BE32-E72D297353CC}">
              <c16:uniqueId val="{00000000-DC9A-48B6-94F4-BF657AC3375B}"/>
            </c:ext>
          </c:extLst>
        </c:ser>
        <c:ser>
          <c:idx val="1"/>
          <c:order val="1"/>
          <c:tx>
            <c:strRef>
              <c:f>Alectra!$O$7</c:f>
              <c:strCache>
                <c:ptCount val="1"/>
                <c:pt idx="0">
                  <c:v>tiered (avg electricity use)</c:v>
                </c:pt>
              </c:strCache>
            </c:strRef>
          </c:tx>
          <c:spPr>
            <a:ln w="28575" cap="rnd">
              <a:solidFill>
                <a:schemeClr val="accent2"/>
              </a:solidFill>
              <a:round/>
            </a:ln>
            <a:effectLst/>
          </c:spPr>
          <c:marker>
            <c:symbol val="none"/>
          </c:marker>
          <c:cat>
            <c:numRef>
              <c:f>Alectra!$L$9:$L$33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Alectra!$O$9:$O$33</c:f>
              <c:numCache>
                <c:formatCode>_-"$"* #,##0_-;\-"$"* #,##0_-;_-"$"* "-"??_-;_-@_-</c:formatCode>
                <c:ptCount val="25"/>
                <c:pt idx="0">
                  <c:v>1276.9292780919654</c:v>
                </c:pt>
                <c:pt idx="1">
                  <c:v>2553.8585561839309</c:v>
                </c:pt>
                <c:pt idx="2">
                  <c:v>3830.7878342758963</c:v>
                </c:pt>
                <c:pt idx="3">
                  <c:v>5107.7171123678618</c:v>
                </c:pt>
                <c:pt idx="4">
                  <c:v>6384.6463904598277</c:v>
                </c:pt>
                <c:pt idx="5">
                  <c:v>7661.5756685517936</c:v>
                </c:pt>
                <c:pt idx="6">
                  <c:v>8938.5049466437595</c:v>
                </c:pt>
                <c:pt idx="7">
                  <c:v>10215.434224735725</c:v>
                </c:pt>
                <c:pt idx="8">
                  <c:v>11492.363502827691</c:v>
                </c:pt>
                <c:pt idx="9">
                  <c:v>12769.292780919657</c:v>
                </c:pt>
                <c:pt idx="10">
                  <c:v>14046.222059011623</c:v>
                </c:pt>
                <c:pt idx="11">
                  <c:v>15323.151337103589</c:v>
                </c:pt>
                <c:pt idx="12">
                  <c:v>16600.080615195555</c:v>
                </c:pt>
                <c:pt idx="13">
                  <c:v>17877.009893287519</c:v>
                </c:pt>
                <c:pt idx="14">
                  <c:v>19153.939171379483</c:v>
                </c:pt>
                <c:pt idx="15">
                  <c:v>20430.868449471447</c:v>
                </c:pt>
                <c:pt idx="16">
                  <c:v>21707.797727563411</c:v>
                </c:pt>
                <c:pt idx="17">
                  <c:v>22984.727005655375</c:v>
                </c:pt>
                <c:pt idx="18">
                  <c:v>24261.656283747339</c:v>
                </c:pt>
                <c:pt idx="19">
                  <c:v>25538.585561839303</c:v>
                </c:pt>
                <c:pt idx="20">
                  <c:v>26815.514839931267</c:v>
                </c:pt>
                <c:pt idx="21">
                  <c:v>28092.444118023232</c:v>
                </c:pt>
                <c:pt idx="22">
                  <c:v>29369.373396115196</c:v>
                </c:pt>
                <c:pt idx="23">
                  <c:v>30646.30267420716</c:v>
                </c:pt>
                <c:pt idx="24">
                  <c:v>31923.231952299124</c:v>
                </c:pt>
              </c:numCache>
            </c:numRef>
          </c:val>
          <c:smooth val="0"/>
          <c:extLst>
            <c:ext xmlns:c16="http://schemas.microsoft.com/office/drawing/2014/chart" uri="{C3380CC4-5D6E-409C-BE32-E72D297353CC}">
              <c16:uniqueId val="{00000001-DC9A-48B6-94F4-BF657AC3375B}"/>
            </c:ext>
          </c:extLst>
        </c:ser>
        <c:ser>
          <c:idx val="2"/>
          <c:order val="2"/>
          <c:tx>
            <c:strRef>
              <c:f>Alectra!$N$7</c:f>
              <c:strCache>
                <c:ptCount val="1"/>
                <c:pt idx="0">
                  <c:v>TOU</c:v>
                </c:pt>
              </c:strCache>
            </c:strRef>
          </c:tx>
          <c:spPr>
            <a:ln w="28575" cap="rnd">
              <a:solidFill>
                <a:srgbClr val="FF0000"/>
              </a:solidFill>
              <a:round/>
            </a:ln>
            <a:effectLst/>
          </c:spPr>
          <c:marker>
            <c:symbol val="none"/>
          </c:marker>
          <c:cat>
            <c:numRef>
              <c:f>Alectra!$L$9:$L$33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Alectra!$N$9:$N$33</c:f>
              <c:numCache>
                <c:formatCode>_-"$"* #,##0_-;\-"$"* #,##0_-;_-"$"* "-"??_-;_-@_-</c:formatCode>
                <c:ptCount val="25"/>
                <c:pt idx="0">
                  <c:v>1572.0865693782594</c:v>
                </c:pt>
                <c:pt idx="1">
                  <c:v>3144.1731387565187</c:v>
                </c:pt>
                <c:pt idx="2">
                  <c:v>4716.2597081347776</c:v>
                </c:pt>
                <c:pt idx="3">
                  <c:v>6288.3462775130374</c:v>
                </c:pt>
                <c:pt idx="4">
                  <c:v>7860.4328468912972</c:v>
                </c:pt>
                <c:pt idx="5">
                  <c:v>9432.519416269557</c:v>
                </c:pt>
                <c:pt idx="6">
                  <c:v>11004.605985647817</c:v>
                </c:pt>
                <c:pt idx="7">
                  <c:v>12576.692555026077</c:v>
                </c:pt>
                <c:pt idx="8">
                  <c:v>14148.779124404336</c:v>
                </c:pt>
                <c:pt idx="9">
                  <c:v>15720.865693782596</c:v>
                </c:pt>
                <c:pt idx="10">
                  <c:v>17292.952263160856</c:v>
                </c:pt>
                <c:pt idx="11">
                  <c:v>18865.038832539114</c:v>
                </c:pt>
                <c:pt idx="12">
                  <c:v>20437.125401917372</c:v>
                </c:pt>
                <c:pt idx="13">
                  <c:v>22009.21197129563</c:v>
                </c:pt>
                <c:pt idx="14">
                  <c:v>23581.298540673888</c:v>
                </c:pt>
                <c:pt idx="15">
                  <c:v>25153.385110052146</c:v>
                </c:pt>
                <c:pt idx="16">
                  <c:v>26725.471679430404</c:v>
                </c:pt>
                <c:pt idx="17">
                  <c:v>28297.558248808662</c:v>
                </c:pt>
                <c:pt idx="18">
                  <c:v>29869.64481818692</c:v>
                </c:pt>
                <c:pt idx="19">
                  <c:v>31441.731387565178</c:v>
                </c:pt>
                <c:pt idx="20">
                  <c:v>33013.817956943436</c:v>
                </c:pt>
                <c:pt idx="21">
                  <c:v>34585.904526321698</c:v>
                </c:pt>
                <c:pt idx="22">
                  <c:v>36157.991095699959</c:v>
                </c:pt>
                <c:pt idx="23">
                  <c:v>37730.077665078221</c:v>
                </c:pt>
                <c:pt idx="24">
                  <c:v>39302.164234456483</c:v>
                </c:pt>
              </c:numCache>
            </c:numRef>
          </c:val>
          <c:smooth val="0"/>
          <c:extLst>
            <c:ext xmlns:c16="http://schemas.microsoft.com/office/drawing/2014/chart" uri="{C3380CC4-5D6E-409C-BE32-E72D297353CC}">
              <c16:uniqueId val="{00000002-DC9A-48B6-94F4-BF657AC3375B}"/>
            </c:ext>
          </c:extLst>
        </c:ser>
        <c:ser>
          <c:idx val="3"/>
          <c:order val="3"/>
          <c:tx>
            <c:strRef>
              <c:f>Alectra!$M$7</c:f>
              <c:strCache>
                <c:ptCount val="1"/>
                <c:pt idx="0">
                  <c:v>ULO</c:v>
                </c:pt>
              </c:strCache>
            </c:strRef>
          </c:tx>
          <c:spPr>
            <a:ln w="28575" cap="rnd">
              <a:solidFill>
                <a:srgbClr val="FFFF00">
                  <a:alpha val="50000"/>
                </a:srgbClr>
              </a:solidFill>
              <a:round/>
            </a:ln>
            <a:effectLst/>
          </c:spPr>
          <c:marker>
            <c:symbol val="none"/>
          </c:marker>
          <c:cat>
            <c:numRef>
              <c:f>Alectra!$L$9:$L$33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Alectra!$M$9:$M$33</c:f>
              <c:numCache>
                <c:formatCode>_-"$"* #,##0_-;\-"$"* #,##0_-;_-"$"* "-"??_-;_-@_-</c:formatCode>
                <c:ptCount val="25"/>
                <c:pt idx="0">
                  <c:v>1568.2361352530254</c:v>
                </c:pt>
                <c:pt idx="1">
                  <c:v>3136.4722705060508</c:v>
                </c:pt>
                <c:pt idx="2">
                  <c:v>4704.7084057590764</c:v>
                </c:pt>
                <c:pt idx="3">
                  <c:v>6272.9445410121016</c:v>
                </c:pt>
                <c:pt idx="4">
                  <c:v>7841.1806762651267</c:v>
                </c:pt>
                <c:pt idx="5">
                  <c:v>9409.4168115181528</c:v>
                </c:pt>
                <c:pt idx="6">
                  <c:v>10977.652946771179</c:v>
                </c:pt>
                <c:pt idx="7">
                  <c:v>12545.889082024205</c:v>
                </c:pt>
                <c:pt idx="8">
                  <c:v>14114.125217277231</c:v>
                </c:pt>
                <c:pt idx="9">
                  <c:v>15682.361352530257</c:v>
                </c:pt>
                <c:pt idx="10">
                  <c:v>17250.597487783281</c:v>
                </c:pt>
                <c:pt idx="11">
                  <c:v>18818.833623036306</c:v>
                </c:pt>
                <c:pt idx="12">
                  <c:v>20387.06975828933</c:v>
                </c:pt>
                <c:pt idx="13">
                  <c:v>21955.305893542354</c:v>
                </c:pt>
                <c:pt idx="14">
                  <c:v>23523.542028795378</c:v>
                </c:pt>
                <c:pt idx="15">
                  <c:v>25091.778164048403</c:v>
                </c:pt>
                <c:pt idx="16">
                  <c:v>26660.014299301427</c:v>
                </c:pt>
                <c:pt idx="17">
                  <c:v>28228.250434554451</c:v>
                </c:pt>
                <c:pt idx="18">
                  <c:v>29796.486569807475</c:v>
                </c:pt>
                <c:pt idx="19">
                  <c:v>31364.7227050605</c:v>
                </c:pt>
                <c:pt idx="20">
                  <c:v>32932.958840313528</c:v>
                </c:pt>
                <c:pt idx="21">
                  <c:v>34501.194975566556</c:v>
                </c:pt>
                <c:pt idx="22">
                  <c:v>36069.431110819583</c:v>
                </c:pt>
                <c:pt idx="23">
                  <c:v>37637.667246072611</c:v>
                </c:pt>
                <c:pt idx="24">
                  <c:v>39205.903381325639</c:v>
                </c:pt>
              </c:numCache>
            </c:numRef>
          </c:val>
          <c:smooth val="0"/>
          <c:extLst>
            <c:ext xmlns:c16="http://schemas.microsoft.com/office/drawing/2014/chart" uri="{C3380CC4-5D6E-409C-BE32-E72D297353CC}">
              <c16:uniqueId val="{00000003-DC9A-48B6-94F4-BF657AC3375B}"/>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ax val="40000.000999999997"/>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Payback</a:t>
            </a:r>
            <a:r>
              <a:rPr lang="en-CA" baseline="0"/>
              <a:t> years for solar arrays in Toronto (no grants)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Toronto!$C$43</c:f>
              <c:strCache>
                <c:ptCount val="1"/>
              </c:strCache>
            </c:strRef>
          </c:tx>
          <c:spPr>
            <a:solidFill>
              <a:schemeClr val="accent1"/>
            </a:solidFill>
            <a:ln>
              <a:noFill/>
            </a:ln>
            <a:effectLst/>
          </c:spPr>
          <c:invertIfNegative val="0"/>
          <c:cat>
            <c:numRef>
              <c:extLst>
                <c:ext xmlns:c15="http://schemas.microsoft.com/office/drawing/2012/chart" uri="{02D57815-91ED-43cb-92C2-25804820EDAC}">
                  <c15:fullRef>
                    <c15:sqref>Toronto!$D$42:$I$42</c15:sqref>
                  </c15:fullRef>
                </c:ext>
              </c:extLst>
              <c:f>Toronto!$D$42:$F$42</c:f>
              <c:numCache>
                <c:formatCode>General</c:formatCode>
                <c:ptCount val="3"/>
              </c:numCache>
            </c:numRef>
          </c:cat>
          <c:val>
            <c:numRef>
              <c:extLst>
                <c:ext xmlns:c15="http://schemas.microsoft.com/office/drawing/2012/chart" uri="{02D57815-91ED-43cb-92C2-25804820EDAC}">
                  <c15:fullRef>
                    <c15:sqref>Toronto!$D$43:$I$43</c15:sqref>
                  </c15:fullRef>
                </c:ext>
              </c:extLst>
              <c:f>Toronto!$D$43:$F$43</c:f>
              <c:numCache>
                <c:formatCode>0</c:formatCode>
                <c:ptCount val="3"/>
              </c:numCache>
            </c:numRef>
          </c:val>
          <c:extLst>
            <c:ext xmlns:c16="http://schemas.microsoft.com/office/drawing/2014/chart" uri="{C3380CC4-5D6E-409C-BE32-E72D297353CC}">
              <c16:uniqueId val="{00000000-B81C-4795-B24E-712CF3BEE708}"/>
            </c:ext>
          </c:extLst>
        </c:ser>
        <c:ser>
          <c:idx val="1"/>
          <c:order val="1"/>
          <c:tx>
            <c:strRef>
              <c:f>Toronto!$C$44</c:f>
              <c:strCache>
                <c:ptCount val="1"/>
              </c:strCache>
            </c:strRef>
          </c:tx>
          <c:spPr>
            <a:solidFill>
              <a:schemeClr val="accent2"/>
            </a:solidFill>
            <a:ln>
              <a:noFill/>
            </a:ln>
            <a:effectLst/>
          </c:spPr>
          <c:invertIfNegative val="0"/>
          <c:cat>
            <c:numRef>
              <c:extLst>
                <c:ext xmlns:c15="http://schemas.microsoft.com/office/drawing/2012/chart" uri="{02D57815-91ED-43cb-92C2-25804820EDAC}">
                  <c15:fullRef>
                    <c15:sqref>Toronto!$D$42:$I$42</c15:sqref>
                  </c15:fullRef>
                </c:ext>
              </c:extLst>
              <c:f>Toronto!$D$42:$F$42</c:f>
              <c:numCache>
                <c:formatCode>General</c:formatCode>
                <c:ptCount val="3"/>
              </c:numCache>
            </c:numRef>
          </c:cat>
          <c:val>
            <c:numRef>
              <c:extLst>
                <c:ext xmlns:c15="http://schemas.microsoft.com/office/drawing/2012/chart" uri="{02D57815-91ED-43cb-92C2-25804820EDAC}">
                  <c15:fullRef>
                    <c15:sqref>Toronto!$D$44:$I$44</c15:sqref>
                  </c15:fullRef>
                </c:ext>
              </c:extLst>
              <c:f>Toronto!$D$44:$F$44</c:f>
              <c:numCache>
                <c:formatCode>0</c:formatCode>
                <c:ptCount val="3"/>
              </c:numCache>
            </c:numRef>
          </c:val>
          <c:extLst>
            <c:ext xmlns:c16="http://schemas.microsoft.com/office/drawing/2014/chart" uri="{C3380CC4-5D6E-409C-BE32-E72D297353CC}">
              <c16:uniqueId val="{00000001-B81C-4795-B24E-712CF3BEE708}"/>
            </c:ext>
          </c:extLst>
        </c:ser>
        <c:ser>
          <c:idx val="2"/>
          <c:order val="2"/>
          <c:tx>
            <c:strRef>
              <c:f>Toronto!$C$45</c:f>
              <c:strCache>
                <c:ptCount val="1"/>
              </c:strCache>
            </c:strRef>
          </c:tx>
          <c:spPr>
            <a:solidFill>
              <a:schemeClr val="accent3"/>
            </a:solidFill>
            <a:ln>
              <a:noFill/>
            </a:ln>
            <a:effectLst/>
          </c:spPr>
          <c:invertIfNegative val="0"/>
          <c:cat>
            <c:numRef>
              <c:extLst>
                <c:ext xmlns:c15="http://schemas.microsoft.com/office/drawing/2012/chart" uri="{02D57815-91ED-43cb-92C2-25804820EDAC}">
                  <c15:fullRef>
                    <c15:sqref>Toronto!$D$42:$I$42</c15:sqref>
                  </c15:fullRef>
                </c:ext>
              </c:extLst>
              <c:f>Toronto!$D$42:$F$42</c:f>
              <c:numCache>
                <c:formatCode>General</c:formatCode>
                <c:ptCount val="3"/>
              </c:numCache>
            </c:numRef>
          </c:cat>
          <c:val>
            <c:numRef>
              <c:extLst>
                <c:ext xmlns:c15="http://schemas.microsoft.com/office/drawing/2012/chart" uri="{02D57815-91ED-43cb-92C2-25804820EDAC}">
                  <c15:fullRef>
                    <c15:sqref>Toronto!$D$45:$I$45</c15:sqref>
                  </c15:fullRef>
                </c:ext>
              </c:extLst>
              <c:f>Toronto!$D$45:$F$45</c:f>
              <c:numCache>
                <c:formatCode>0</c:formatCode>
                <c:ptCount val="3"/>
              </c:numCache>
            </c:numRef>
          </c:val>
          <c:extLst>
            <c:ext xmlns:c16="http://schemas.microsoft.com/office/drawing/2014/chart" uri="{C3380CC4-5D6E-409C-BE32-E72D297353CC}">
              <c16:uniqueId val="{00000002-B81C-4795-B24E-712CF3BEE708}"/>
            </c:ext>
          </c:extLst>
        </c:ser>
        <c:dLbls>
          <c:showLegendKey val="0"/>
          <c:showVal val="0"/>
          <c:showCatName val="0"/>
          <c:showSerName val="0"/>
          <c:showPercent val="0"/>
          <c:showBubbleSize val="0"/>
        </c:dLbls>
        <c:gapWidth val="219"/>
        <c:overlap val="-27"/>
        <c:axId val="208283567"/>
        <c:axId val="2085565872"/>
      </c:barChart>
      <c:catAx>
        <c:axId val="20828356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solar panel size (kW)</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5565872"/>
        <c:crosses val="autoZero"/>
        <c:auto val="1"/>
        <c:lblAlgn val="ctr"/>
        <c:lblOffset val="100"/>
        <c:noMultiLvlLbl val="0"/>
      </c:catAx>
      <c:valAx>
        <c:axId val="208556587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2835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utilty cost savings with a 10kW array and ULO rates in Toronto</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Toronto!$L$9:$L$33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Toronto!$M$9:$M$33</c:f>
              <c:numCache>
                <c:formatCode>_-"$"* #,##0_-;\-"$"* #,##0_-;_-"$"* "-"??_-;_-@_-</c:formatCode>
                <c:ptCount val="25"/>
                <c:pt idx="0">
                  <c:v>1658.1197232936752</c:v>
                </c:pt>
                <c:pt idx="1">
                  <c:v>3316.2394465873504</c:v>
                </c:pt>
                <c:pt idx="2">
                  <c:v>4974.3591698810251</c:v>
                </c:pt>
                <c:pt idx="3">
                  <c:v>6632.4788931747007</c:v>
                </c:pt>
                <c:pt idx="4">
                  <c:v>8290.5986164683763</c:v>
                </c:pt>
                <c:pt idx="5">
                  <c:v>9948.718339762052</c:v>
                </c:pt>
                <c:pt idx="6">
                  <c:v>11606.838063055728</c:v>
                </c:pt>
                <c:pt idx="7">
                  <c:v>13264.957786349403</c:v>
                </c:pt>
                <c:pt idx="8">
                  <c:v>14923.077509643079</c:v>
                </c:pt>
                <c:pt idx="9">
                  <c:v>16581.197232936753</c:v>
                </c:pt>
                <c:pt idx="10">
                  <c:v>18239.316956230428</c:v>
                </c:pt>
                <c:pt idx="11">
                  <c:v>19897.436679524104</c:v>
                </c:pt>
                <c:pt idx="12">
                  <c:v>21555.55640281778</c:v>
                </c:pt>
                <c:pt idx="13">
                  <c:v>23213.676126111455</c:v>
                </c:pt>
                <c:pt idx="14">
                  <c:v>24871.795849405131</c:v>
                </c:pt>
                <c:pt idx="15">
                  <c:v>26529.915572698806</c:v>
                </c:pt>
                <c:pt idx="16">
                  <c:v>28188.035295992482</c:v>
                </c:pt>
                <c:pt idx="17">
                  <c:v>29846.155019286158</c:v>
                </c:pt>
                <c:pt idx="18">
                  <c:v>31504.274742579833</c:v>
                </c:pt>
                <c:pt idx="19">
                  <c:v>33162.394465873505</c:v>
                </c:pt>
                <c:pt idx="20">
                  <c:v>34820.514189167181</c:v>
                </c:pt>
                <c:pt idx="21">
                  <c:v>36478.633912460857</c:v>
                </c:pt>
                <c:pt idx="22">
                  <c:v>38136.753635754532</c:v>
                </c:pt>
                <c:pt idx="23">
                  <c:v>39794.873359048208</c:v>
                </c:pt>
                <c:pt idx="24">
                  <c:v>41452.993082341884</c:v>
                </c:pt>
              </c:numCache>
            </c:numRef>
          </c:val>
          <c:smooth val="0"/>
          <c:extLst>
            <c:ext xmlns:c16="http://schemas.microsoft.com/office/drawing/2014/chart" uri="{C3380CC4-5D6E-409C-BE32-E72D297353CC}">
              <c16:uniqueId val="{00000000-CC2D-4692-8595-3E43D03553E2}"/>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Payback</a:t>
            </a:r>
            <a:r>
              <a:rPr lang="en-CA" baseline="0"/>
              <a:t> years for solar arrays in Ottawa (no grants)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Ottawa!$C$43</c:f>
              <c:strCache>
                <c:ptCount val="1"/>
              </c:strCache>
            </c:strRef>
          </c:tx>
          <c:spPr>
            <a:solidFill>
              <a:schemeClr val="accent1"/>
            </a:solidFill>
            <a:ln>
              <a:noFill/>
            </a:ln>
            <a:effectLst/>
          </c:spPr>
          <c:invertIfNegative val="0"/>
          <c:cat>
            <c:numRef>
              <c:extLst>
                <c:ext xmlns:c15="http://schemas.microsoft.com/office/drawing/2012/chart" uri="{02D57815-91ED-43cb-92C2-25804820EDAC}">
                  <c15:fullRef>
                    <c15:sqref>Ottawa!$D$42:$I$42</c15:sqref>
                  </c15:fullRef>
                </c:ext>
              </c:extLst>
              <c:f>Ottawa!$D$42:$F$42</c:f>
              <c:numCache>
                <c:formatCode>General</c:formatCode>
                <c:ptCount val="3"/>
              </c:numCache>
            </c:numRef>
          </c:cat>
          <c:val>
            <c:numRef>
              <c:extLst>
                <c:ext xmlns:c15="http://schemas.microsoft.com/office/drawing/2012/chart" uri="{02D57815-91ED-43cb-92C2-25804820EDAC}">
                  <c15:fullRef>
                    <c15:sqref>Ottawa!$D$43:$I$43</c15:sqref>
                  </c15:fullRef>
                </c:ext>
              </c:extLst>
              <c:f>Ottawa!$D$43:$F$43</c:f>
              <c:numCache>
                <c:formatCode>0</c:formatCode>
                <c:ptCount val="3"/>
              </c:numCache>
            </c:numRef>
          </c:val>
          <c:extLst>
            <c:ext xmlns:c16="http://schemas.microsoft.com/office/drawing/2014/chart" uri="{C3380CC4-5D6E-409C-BE32-E72D297353CC}">
              <c16:uniqueId val="{00000000-3079-478C-9F44-9BCE40B3C440}"/>
            </c:ext>
          </c:extLst>
        </c:ser>
        <c:ser>
          <c:idx val="1"/>
          <c:order val="1"/>
          <c:tx>
            <c:strRef>
              <c:f>Ottawa!$C$44</c:f>
              <c:strCache>
                <c:ptCount val="1"/>
              </c:strCache>
            </c:strRef>
          </c:tx>
          <c:spPr>
            <a:solidFill>
              <a:schemeClr val="accent2"/>
            </a:solidFill>
            <a:ln>
              <a:noFill/>
            </a:ln>
            <a:effectLst/>
          </c:spPr>
          <c:invertIfNegative val="0"/>
          <c:cat>
            <c:numRef>
              <c:extLst>
                <c:ext xmlns:c15="http://schemas.microsoft.com/office/drawing/2012/chart" uri="{02D57815-91ED-43cb-92C2-25804820EDAC}">
                  <c15:fullRef>
                    <c15:sqref>Ottawa!$D$42:$I$42</c15:sqref>
                  </c15:fullRef>
                </c:ext>
              </c:extLst>
              <c:f>Ottawa!$D$42:$F$42</c:f>
              <c:numCache>
                <c:formatCode>General</c:formatCode>
                <c:ptCount val="3"/>
              </c:numCache>
            </c:numRef>
          </c:cat>
          <c:val>
            <c:numRef>
              <c:extLst>
                <c:ext xmlns:c15="http://schemas.microsoft.com/office/drawing/2012/chart" uri="{02D57815-91ED-43cb-92C2-25804820EDAC}">
                  <c15:fullRef>
                    <c15:sqref>Ottawa!$D$44:$I$44</c15:sqref>
                  </c15:fullRef>
                </c:ext>
              </c:extLst>
              <c:f>Ottawa!$D$44:$F$44</c:f>
              <c:numCache>
                <c:formatCode>0</c:formatCode>
                <c:ptCount val="3"/>
              </c:numCache>
            </c:numRef>
          </c:val>
          <c:extLst>
            <c:ext xmlns:c16="http://schemas.microsoft.com/office/drawing/2014/chart" uri="{C3380CC4-5D6E-409C-BE32-E72D297353CC}">
              <c16:uniqueId val="{00000001-3079-478C-9F44-9BCE40B3C440}"/>
            </c:ext>
          </c:extLst>
        </c:ser>
        <c:ser>
          <c:idx val="2"/>
          <c:order val="2"/>
          <c:tx>
            <c:strRef>
              <c:f>Ottawa!$C$45</c:f>
              <c:strCache>
                <c:ptCount val="1"/>
              </c:strCache>
            </c:strRef>
          </c:tx>
          <c:spPr>
            <a:solidFill>
              <a:schemeClr val="accent3"/>
            </a:solidFill>
            <a:ln>
              <a:noFill/>
            </a:ln>
            <a:effectLst/>
          </c:spPr>
          <c:invertIfNegative val="0"/>
          <c:cat>
            <c:numRef>
              <c:extLst>
                <c:ext xmlns:c15="http://schemas.microsoft.com/office/drawing/2012/chart" uri="{02D57815-91ED-43cb-92C2-25804820EDAC}">
                  <c15:fullRef>
                    <c15:sqref>Ottawa!$D$42:$I$42</c15:sqref>
                  </c15:fullRef>
                </c:ext>
              </c:extLst>
              <c:f>Ottawa!$D$42:$F$42</c:f>
              <c:numCache>
                <c:formatCode>General</c:formatCode>
                <c:ptCount val="3"/>
              </c:numCache>
            </c:numRef>
          </c:cat>
          <c:val>
            <c:numRef>
              <c:extLst>
                <c:ext xmlns:c15="http://schemas.microsoft.com/office/drawing/2012/chart" uri="{02D57815-91ED-43cb-92C2-25804820EDAC}">
                  <c15:fullRef>
                    <c15:sqref>Ottawa!$D$45:$I$45</c15:sqref>
                  </c15:fullRef>
                </c:ext>
              </c:extLst>
              <c:f>Ottawa!$D$45:$F$45</c:f>
              <c:numCache>
                <c:formatCode>0</c:formatCode>
                <c:ptCount val="3"/>
              </c:numCache>
            </c:numRef>
          </c:val>
          <c:extLst>
            <c:ext xmlns:c16="http://schemas.microsoft.com/office/drawing/2014/chart" uri="{C3380CC4-5D6E-409C-BE32-E72D297353CC}">
              <c16:uniqueId val="{00000002-3079-478C-9F44-9BCE40B3C440}"/>
            </c:ext>
          </c:extLst>
        </c:ser>
        <c:dLbls>
          <c:showLegendKey val="0"/>
          <c:showVal val="0"/>
          <c:showCatName val="0"/>
          <c:showSerName val="0"/>
          <c:showPercent val="0"/>
          <c:showBubbleSize val="0"/>
        </c:dLbls>
        <c:gapWidth val="219"/>
        <c:overlap val="-27"/>
        <c:axId val="208283567"/>
        <c:axId val="2085565872"/>
      </c:barChart>
      <c:catAx>
        <c:axId val="20828356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solar panel size (kW)</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5565872"/>
        <c:crosses val="autoZero"/>
        <c:auto val="1"/>
        <c:lblAlgn val="ctr"/>
        <c:lblOffset val="100"/>
        <c:noMultiLvlLbl val="0"/>
      </c:catAx>
      <c:valAx>
        <c:axId val="208556587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2835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utilty cost savings with a 10kW array and ULO rates in Ottawa</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Ottawa!$L$9:$L$33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Ottawa!$M$9:$M$33</c:f>
              <c:numCache>
                <c:formatCode>_-"$"* #,##0_-;\-"$"* #,##0_-;_-"$"* "-"??_-;_-@_-</c:formatCode>
                <c:ptCount val="25"/>
                <c:pt idx="0">
                  <c:v>1489.1186627844904</c:v>
                </c:pt>
                <c:pt idx="1">
                  <c:v>2978.2373255689809</c:v>
                </c:pt>
                <c:pt idx="2">
                  <c:v>4467.3559883534708</c:v>
                </c:pt>
                <c:pt idx="3">
                  <c:v>5956.4746511379617</c:v>
                </c:pt>
                <c:pt idx="4">
                  <c:v>7445.5933139224526</c:v>
                </c:pt>
                <c:pt idx="5">
                  <c:v>8934.7119767069435</c:v>
                </c:pt>
                <c:pt idx="6">
                  <c:v>10423.830639491434</c:v>
                </c:pt>
                <c:pt idx="7">
                  <c:v>11912.949302275925</c:v>
                </c:pt>
                <c:pt idx="8">
                  <c:v>13402.067965060416</c:v>
                </c:pt>
                <c:pt idx="9">
                  <c:v>14891.186627844907</c:v>
                </c:pt>
                <c:pt idx="10">
                  <c:v>16380.305290629398</c:v>
                </c:pt>
                <c:pt idx="11">
                  <c:v>17869.423953413887</c:v>
                </c:pt>
                <c:pt idx="12">
                  <c:v>19358.542616198378</c:v>
                </c:pt>
                <c:pt idx="13">
                  <c:v>20847.661278982869</c:v>
                </c:pt>
                <c:pt idx="14">
                  <c:v>22336.77994176736</c:v>
                </c:pt>
                <c:pt idx="15">
                  <c:v>23825.89860455185</c:v>
                </c:pt>
                <c:pt idx="16">
                  <c:v>25315.017267336341</c:v>
                </c:pt>
                <c:pt idx="17">
                  <c:v>26804.135930120832</c:v>
                </c:pt>
                <c:pt idx="18">
                  <c:v>28293.254592905323</c:v>
                </c:pt>
                <c:pt idx="19">
                  <c:v>29782.373255689814</c:v>
                </c:pt>
                <c:pt idx="20">
                  <c:v>31271.491918474305</c:v>
                </c:pt>
                <c:pt idx="21">
                  <c:v>32760.610581258796</c:v>
                </c:pt>
                <c:pt idx="22">
                  <c:v>34249.729244043287</c:v>
                </c:pt>
                <c:pt idx="23">
                  <c:v>35738.847906827774</c:v>
                </c:pt>
                <c:pt idx="24">
                  <c:v>37227.966569612261</c:v>
                </c:pt>
              </c:numCache>
            </c:numRef>
          </c:val>
          <c:smooth val="0"/>
          <c:extLst>
            <c:ext xmlns:c16="http://schemas.microsoft.com/office/drawing/2014/chart" uri="{C3380CC4-5D6E-409C-BE32-E72D297353CC}">
              <c16:uniqueId val="{00000000-346E-4D23-94A2-F16205B3732B}"/>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Payback</a:t>
            </a:r>
            <a:r>
              <a:rPr lang="en-CA" baseline="0"/>
              <a:t> years for solar arrays in London (no grants)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London!$C$43</c:f>
              <c:strCache>
                <c:ptCount val="1"/>
              </c:strCache>
            </c:strRef>
          </c:tx>
          <c:spPr>
            <a:solidFill>
              <a:schemeClr val="accent1"/>
            </a:solidFill>
            <a:ln>
              <a:noFill/>
            </a:ln>
            <a:effectLst/>
          </c:spPr>
          <c:invertIfNegative val="0"/>
          <c:cat>
            <c:numRef>
              <c:extLst>
                <c:ext xmlns:c15="http://schemas.microsoft.com/office/drawing/2012/chart" uri="{02D57815-91ED-43cb-92C2-25804820EDAC}">
                  <c15:fullRef>
                    <c15:sqref>London!$D$42:$I$42</c15:sqref>
                  </c15:fullRef>
                </c:ext>
              </c:extLst>
              <c:f>London!$D$42:$F$42</c:f>
              <c:numCache>
                <c:formatCode>General</c:formatCode>
                <c:ptCount val="3"/>
              </c:numCache>
            </c:numRef>
          </c:cat>
          <c:val>
            <c:numRef>
              <c:extLst>
                <c:ext xmlns:c15="http://schemas.microsoft.com/office/drawing/2012/chart" uri="{02D57815-91ED-43cb-92C2-25804820EDAC}">
                  <c15:fullRef>
                    <c15:sqref>London!$D$43:$I$43</c15:sqref>
                  </c15:fullRef>
                </c:ext>
              </c:extLst>
              <c:f>London!$D$43:$F$43</c:f>
              <c:numCache>
                <c:formatCode>0</c:formatCode>
                <c:ptCount val="3"/>
              </c:numCache>
            </c:numRef>
          </c:val>
          <c:extLst>
            <c:ext xmlns:c16="http://schemas.microsoft.com/office/drawing/2014/chart" uri="{C3380CC4-5D6E-409C-BE32-E72D297353CC}">
              <c16:uniqueId val="{00000000-57D4-4610-A34F-00ECA7899130}"/>
            </c:ext>
          </c:extLst>
        </c:ser>
        <c:ser>
          <c:idx val="1"/>
          <c:order val="1"/>
          <c:tx>
            <c:strRef>
              <c:f>London!$C$44</c:f>
              <c:strCache>
                <c:ptCount val="1"/>
              </c:strCache>
            </c:strRef>
          </c:tx>
          <c:spPr>
            <a:solidFill>
              <a:schemeClr val="accent2"/>
            </a:solidFill>
            <a:ln>
              <a:noFill/>
            </a:ln>
            <a:effectLst/>
          </c:spPr>
          <c:invertIfNegative val="0"/>
          <c:cat>
            <c:numRef>
              <c:extLst>
                <c:ext xmlns:c15="http://schemas.microsoft.com/office/drawing/2012/chart" uri="{02D57815-91ED-43cb-92C2-25804820EDAC}">
                  <c15:fullRef>
                    <c15:sqref>London!$D$42:$I$42</c15:sqref>
                  </c15:fullRef>
                </c:ext>
              </c:extLst>
              <c:f>London!$D$42:$F$42</c:f>
              <c:numCache>
                <c:formatCode>General</c:formatCode>
                <c:ptCount val="3"/>
              </c:numCache>
            </c:numRef>
          </c:cat>
          <c:val>
            <c:numRef>
              <c:extLst>
                <c:ext xmlns:c15="http://schemas.microsoft.com/office/drawing/2012/chart" uri="{02D57815-91ED-43cb-92C2-25804820EDAC}">
                  <c15:fullRef>
                    <c15:sqref>London!$D$44:$I$44</c15:sqref>
                  </c15:fullRef>
                </c:ext>
              </c:extLst>
              <c:f>London!$D$44:$F$44</c:f>
              <c:numCache>
                <c:formatCode>0</c:formatCode>
                <c:ptCount val="3"/>
              </c:numCache>
            </c:numRef>
          </c:val>
          <c:extLst>
            <c:ext xmlns:c16="http://schemas.microsoft.com/office/drawing/2014/chart" uri="{C3380CC4-5D6E-409C-BE32-E72D297353CC}">
              <c16:uniqueId val="{00000001-57D4-4610-A34F-00ECA7899130}"/>
            </c:ext>
          </c:extLst>
        </c:ser>
        <c:ser>
          <c:idx val="2"/>
          <c:order val="2"/>
          <c:tx>
            <c:strRef>
              <c:f>London!$C$45</c:f>
              <c:strCache>
                <c:ptCount val="1"/>
              </c:strCache>
            </c:strRef>
          </c:tx>
          <c:spPr>
            <a:solidFill>
              <a:schemeClr val="accent3"/>
            </a:solidFill>
            <a:ln>
              <a:noFill/>
            </a:ln>
            <a:effectLst/>
          </c:spPr>
          <c:invertIfNegative val="0"/>
          <c:cat>
            <c:numRef>
              <c:extLst>
                <c:ext xmlns:c15="http://schemas.microsoft.com/office/drawing/2012/chart" uri="{02D57815-91ED-43cb-92C2-25804820EDAC}">
                  <c15:fullRef>
                    <c15:sqref>London!$D$42:$I$42</c15:sqref>
                  </c15:fullRef>
                </c:ext>
              </c:extLst>
              <c:f>London!$D$42:$F$42</c:f>
              <c:numCache>
                <c:formatCode>General</c:formatCode>
                <c:ptCount val="3"/>
              </c:numCache>
            </c:numRef>
          </c:cat>
          <c:val>
            <c:numRef>
              <c:extLst>
                <c:ext xmlns:c15="http://schemas.microsoft.com/office/drawing/2012/chart" uri="{02D57815-91ED-43cb-92C2-25804820EDAC}">
                  <c15:fullRef>
                    <c15:sqref>London!$D$45:$I$45</c15:sqref>
                  </c15:fullRef>
                </c:ext>
              </c:extLst>
              <c:f>London!$D$45:$F$45</c:f>
              <c:numCache>
                <c:formatCode>0</c:formatCode>
                <c:ptCount val="3"/>
              </c:numCache>
            </c:numRef>
          </c:val>
          <c:extLst>
            <c:ext xmlns:c16="http://schemas.microsoft.com/office/drawing/2014/chart" uri="{C3380CC4-5D6E-409C-BE32-E72D297353CC}">
              <c16:uniqueId val="{00000002-57D4-4610-A34F-00ECA7899130}"/>
            </c:ext>
          </c:extLst>
        </c:ser>
        <c:dLbls>
          <c:showLegendKey val="0"/>
          <c:showVal val="0"/>
          <c:showCatName val="0"/>
          <c:showSerName val="0"/>
          <c:showPercent val="0"/>
          <c:showBubbleSize val="0"/>
        </c:dLbls>
        <c:gapWidth val="219"/>
        <c:overlap val="-27"/>
        <c:axId val="208283567"/>
        <c:axId val="2085565872"/>
      </c:barChart>
      <c:catAx>
        <c:axId val="20828356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solar panel size (kW)</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5565872"/>
        <c:crosses val="autoZero"/>
        <c:auto val="1"/>
        <c:lblAlgn val="ctr"/>
        <c:lblOffset val="100"/>
        <c:noMultiLvlLbl val="0"/>
      </c:catAx>
      <c:valAx>
        <c:axId val="208556587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2835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utilty cost savings with a 10kW array and ULO rates in London</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London!$L$9:$L$33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London!$M$9:$M$33</c:f>
              <c:numCache>
                <c:formatCode>_-"$"* #,##0_-;\-"$"* #,##0_-;_-"$"* "-"??_-;_-@_-</c:formatCode>
                <c:ptCount val="25"/>
                <c:pt idx="0">
                  <c:v>1639.2907004599185</c:v>
                </c:pt>
                <c:pt idx="1">
                  <c:v>3278.5814009198371</c:v>
                </c:pt>
                <c:pt idx="2">
                  <c:v>4917.8721013797558</c:v>
                </c:pt>
                <c:pt idx="3">
                  <c:v>6557.1628018396741</c:v>
                </c:pt>
                <c:pt idx="4">
                  <c:v>8196.4535022995933</c:v>
                </c:pt>
                <c:pt idx="5">
                  <c:v>9835.7442027595116</c:v>
                </c:pt>
                <c:pt idx="6">
                  <c:v>11475.03490321943</c:v>
                </c:pt>
                <c:pt idx="7">
                  <c:v>13114.325603679348</c:v>
                </c:pt>
                <c:pt idx="8">
                  <c:v>14753.616304139267</c:v>
                </c:pt>
                <c:pt idx="9">
                  <c:v>16392.907004599187</c:v>
                </c:pt>
                <c:pt idx="10">
                  <c:v>18032.197705059105</c:v>
                </c:pt>
                <c:pt idx="11">
                  <c:v>19671.488405519023</c:v>
                </c:pt>
                <c:pt idx="12">
                  <c:v>21310.779105978942</c:v>
                </c:pt>
                <c:pt idx="13">
                  <c:v>22950.06980643886</c:v>
                </c:pt>
                <c:pt idx="14">
                  <c:v>24589.360506898778</c:v>
                </c:pt>
                <c:pt idx="15">
                  <c:v>26228.651207358696</c:v>
                </c:pt>
                <c:pt idx="16">
                  <c:v>27867.941907818615</c:v>
                </c:pt>
                <c:pt idx="17">
                  <c:v>29507.232608278533</c:v>
                </c:pt>
                <c:pt idx="18">
                  <c:v>31146.523308738451</c:v>
                </c:pt>
                <c:pt idx="19">
                  <c:v>32785.814009198373</c:v>
                </c:pt>
                <c:pt idx="20">
                  <c:v>34425.104709658292</c:v>
                </c:pt>
                <c:pt idx="21">
                  <c:v>36064.39541011821</c:v>
                </c:pt>
                <c:pt idx="22">
                  <c:v>37703.686110578128</c:v>
                </c:pt>
                <c:pt idx="23">
                  <c:v>39342.976811038046</c:v>
                </c:pt>
                <c:pt idx="24">
                  <c:v>40982.267511497965</c:v>
                </c:pt>
              </c:numCache>
            </c:numRef>
          </c:val>
          <c:smooth val="0"/>
          <c:extLst>
            <c:ext xmlns:c16="http://schemas.microsoft.com/office/drawing/2014/chart" uri="{C3380CC4-5D6E-409C-BE32-E72D297353CC}">
              <c16:uniqueId val="{00000000-005B-4F8A-A7F7-C76D11DDCE34}"/>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Payback</a:t>
            </a:r>
            <a:r>
              <a:rPr lang="en-CA" baseline="0"/>
              <a:t> years for solar arrays in Sudbury (no grants)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Sudbury!$C$43</c:f>
              <c:strCache>
                <c:ptCount val="1"/>
              </c:strCache>
            </c:strRef>
          </c:tx>
          <c:spPr>
            <a:solidFill>
              <a:schemeClr val="accent1"/>
            </a:solidFill>
            <a:ln>
              <a:noFill/>
            </a:ln>
            <a:effectLst/>
          </c:spPr>
          <c:invertIfNegative val="0"/>
          <c:cat>
            <c:numRef>
              <c:extLst>
                <c:ext xmlns:c15="http://schemas.microsoft.com/office/drawing/2012/chart" uri="{02D57815-91ED-43cb-92C2-25804820EDAC}">
                  <c15:fullRef>
                    <c15:sqref>Sudbury!$D$42:$I$42</c15:sqref>
                  </c15:fullRef>
                </c:ext>
              </c:extLst>
              <c:f>Sudbury!$D$42:$F$42</c:f>
              <c:numCache>
                <c:formatCode>General</c:formatCode>
                <c:ptCount val="3"/>
              </c:numCache>
            </c:numRef>
          </c:cat>
          <c:val>
            <c:numRef>
              <c:extLst>
                <c:ext xmlns:c15="http://schemas.microsoft.com/office/drawing/2012/chart" uri="{02D57815-91ED-43cb-92C2-25804820EDAC}">
                  <c15:fullRef>
                    <c15:sqref>Sudbury!$D$43:$I$43</c15:sqref>
                  </c15:fullRef>
                </c:ext>
              </c:extLst>
              <c:f>Sudbury!$D$43:$F$43</c:f>
              <c:numCache>
                <c:formatCode>0</c:formatCode>
                <c:ptCount val="3"/>
              </c:numCache>
            </c:numRef>
          </c:val>
          <c:extLst>
            <c:ext xmlns:c16="http://schemas.microsoft.com/office/drawing/2014/chart" uri="{C3380CC4-5D6E-409C-BE32-E72D297353CC}">
              <c16:uniqueId val="{00000000-1CDA-4DBC-BA58-EEA254C2D8A8}"/>
            </c:ext>
          </c:extLst>
        </c:ser>
        <c:ser>
          <c:idx val="1"/>
          <c:order val="1"/>
          <c:tx>
            <c:strRef>
              <c:f>Sudbury!$C$44</c:f>
              <c:strCache>
                <c:ptCount val="1"/>
              </c:strCache>
            </c:strRef>
          </c:tx>
          <c:spPr>
            <a:solidFill>
              <a:schemeClr val="accent2"/>
            </a:solidFill>
            <a:ln>
              <a:noFill/>
            </a:ln>
            <a:effectLst/>
          </c:spPr>
          <c:invertIfNegative val="0"/>
          <c:cat>
            <c:numRef>
              <c:extLst>
                <c:ext xmlns:c15="http://schemas.microsoft.com/office/drawing/2012/chart" uri="{02D57815-91ED-43cb-92C2-25804820EDAC}">
                  <c15:fullRef>
                    <c15:sqref>Sudbury!$D$42:$I$42</c15:sqref>
                  </c15:fullRef>
                </c:ext>
              </c:extLst>
              <c:f>Sudbury!$D$42:$F$42</c:f>
              <c:numCache>
                <c:formatCode>General</c:formatCode>
                <c:ptCount val="3"/>
              </c:numCache>
            </c:numRef>
          </c:cat>
          <c:val>
            <c:numRef>
              <c:extLst>
                <c:ext xmlns:c15="http://schemas.microsoft.com/office/drawing/2012/chart" uri="{02D57815-91ED-43cb-92C2-25804820EDAC}">
                  <c15:fullRef>
                    <c15:sqref>Sudbury!$D$44:$I$44</c15:sqref>
                  </c15:fullRef>
                </c:ext>
              </c:extLst>
              <c:f>Sudbury!$D$44:$F$44</c:f>
              <c:numCache>
                <c:formatCode>0</c:formatCode>
                <c:ptCount val="3"/>
              </c:numCache>
            </c:numRef>
          </c:val>
          <c:extLst>
            <c:ext xmlns:c16="http://schemas.microsoft.com/office/drawing/2014/chart" uri="{C3380CC4-5D6E-409C-BE32-E72D297353CC}">
              <c16:uniqueId val="{00000001-1CDA-4DBC-BA58-EEA254C2D8A8}"/>
            </c:ext>
          </c:extLst>
        </c:ser>
        <c:ser>
          <c:idx val="2"/>
          <c:order val="2"/>
          <c:tx>
            <c:strRef>
              <c:f>Sudbury!$C$45</c:f>
              <c:strCache>
                <c:ptCount val="1"/>
              </c:strCache>
            </c:strRef>
          </c:tx>
          <c:spPr>
            <a:solidFill>
              <a:schemeClr val="accent3"/>
            </a:solidFill>
            <a:ln>
              <a:noFill/>
            </a:ln>
            <a:effectLst/>
          </c:spPr>
          <c:invertIfNegative val="0"/>
          <c:cat>
            <c:numRef>
              <c:extLst>
                <c:ext xmlns:c15="http://schemas.microsoft.com/office/drawing/2012/chart" uri="{02D57815-91ED-43cb-92C2-25804820EDAC}">
                  <c15:fullRef>
                    <c15:sqref>Sudbury!$D$42:$I$42</c15:sqref>
                  </c15:fullRef>
                </c:ext>
              </c:extLst>
              <c:f>Sudbury!$D$42:$F$42</c:f>
              <c:numCache>
                <c:formatCode>General</c:formatCode>
                <c:ptCount val="3"/>
              </c:numCache>
            </c:numRef>
          </c:cat>
          <c:val>
            <c:numRef>
              <c:extLst>
                <c:ext xmlns:c15="http://schemas.microsoft.com/office/drawing/2012/chart" uri="{02D57815-91ED-43cb-92C2-25804820EDAC}">
                  <c15:fullRef>
                    <c15:sqref>Sudbury!$D$45:$I$45</c15:sqref>
                  </c15:fullRef>
                </c:ext>
              </c:extLst>
              <c:f>Sudbury!$D$45:$F$45</c:f>
              <c:numCache>
                <c:formatCode>0</c:formatCode>
                <c:ptCount val="3"/>
              </c:numCache>
            </c:numRef>
          </c:val>
          <c:extLst>
            <c:ext xmlns:c16="http://schemas.microsoft.com/office/drawing/2014/chart" uri="{C3380CC4-5D6E-409C-BE32-E72D297353CC}">
              <c16:uniqueId val="{00000002-1CDA-4DBC-BA58-EEA254C2D8A8}"/>
            </c:ext>
          </c:extLst>
        </c:ser>
        <c:dLbls>
          <c:showLegendKey val="0"/>
          <c:showVal val="0"/>
          <c:showCatName val="0"/>
          <c:showSerName val="0"/>
          <c:showPercent val="0"/>
          <c:showBubbleSize val="0"/>
        </c:dLbls>
        <c:gapWidth val="219"/>
        <c:overlap val="-27"/>
        <c:axId val="208283567"/>
        <c:axId val="2085565872"/>
      </c:barChart>
      <c:catAx>
        <c:axId val="20828356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solar panel size (kW)</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5565872"/>
        <c:crosses val="autoZero"/>
        <c:auto val="1"/>
        <c:lblAlgn val="ctr"/>
        <c:lblOffset val="100"/>
        <c:noMultiLvlLbl val="0"/>
      </c:catAx>
      <c:valAx>
        <c:axId val="208556587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years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828356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Cumulative</a:t>
            </a:r>
            <a:r>
              <a:rPr lang="en-CA" baseline="0"/>
              <a:t> utilty cost savings with a 10kW array and ULO rates in Sudbury</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Sudbury!$L$9:$L$33</c:f>
              <c:numCache>
                <c:formatCode>General</c:formatCode>
                <c:ptCount val="25"/>
                <c:pt idx="0">
                  <c:v>2024</c:v>
                </c:pt>
                <c:pt idx="1">
                  <c:v>2025</c:v>
                </c:pt>
                <c:pt idx="2">
                  <c:v>2026</c:v>
                </c:pt>
                <c:pt idx="3">
                  <c:v>2027</c:v>
                </c:pt>
                <c:pt idx="4">
                  <c:v>2028</c:v>
                </c:pt>
                <c:pt idx="5">
                  <c:v>2029</c:v>
                </c:pt>
                <c:pt idx="6">
                  <c:v>2030</c:v>
                </c:pt>
                <c:pt idx="7">
                  <c:v>2031</c:v>
                </c:pt>
                <c:pt idx="8">
                  <c:v>2032</c:v>
                </c:pt>
                <c:pt idx="9">
                  <c:v>2033</c:v>
                </c:pt>
                <c:pt idx="10">
                  <c:v>2034</c:v>
                </c:pt>
                <c:pt idx="11">
                  <c:v>2035</c:v>
                </c:pt>
                <c:pt idx="12">
                  <c:v>2036</c:v>
                </c:pt>
                <c:pt idx="13">
                  <c:v>2037</c:v>
                </c:pt>
                <c:pt idx="14">
                  <c:v>2038</c:v>
                </c:pt>
                <c:pt idx="15">
                  <c:v>2039</c:v>
                </c:pt>
                <c:pt idx="16">
                  <c:v>2040</c:v>
                </c:pt>
                <c:pt idx="17">
                  <c:v>2041</c:v>
                </c:pt>
                <c:pt idx="18">
                  <c:v>2042</c:v>
                </c:pt>
                <c:pt idx="19">
                  <c:v>2043</c:v>
                </c:pt>
                <c:pt idx="20">
                  <c:v>2044</c:v>
                </c:pt>
                <c:pt idx="21">
                  <c:v>2045</c:v>
                </c:pt>
                <c:pt idx="22">
                  <c:v>2046</c:v>
                </c:pt>
                <c:pt idx="23">
                  <c:v>2047</c:v>
                </c:pt>
                <c:pt idx="24">
                  <c:v>2048</c:v>
                </c:pt>
              </c:numCache>
            </c:numRef>
          </c:cat>
          <c:val>
            <c:numRef>
              <c:f>Sudbury!$M$9:$M$33</c:f>
              <c:numCache>
                <c:formatCode>_-"$"* #,##0_-;\-"$"* #,##0_-;_-"$"* "-"??_-;_-@_-</c:formatCode>
                <c:ptCount val="25"/>
                <c:pt idx="0">
                  <c:v>1530.4588895150168</c:v>
                </c:pt>
                <c:pt idx="1">
                  <c:v>3060.9177790300337</c:v>
                </c:pt>
                <c:pt idx="2">
                  <c:v>4591.3766685450501</c:v>
                </c:pt>
                <c:pt idx="3">
                  <c:v>6121.8355580600673</c:v>
                </c:pt>
                <c:pt idx="4">
                  <c:v>7652.2944475750846</c:v>
                </c:pt>
                <c:pt idx="5">
                  <c:v>9182.7533370901019</c:v>
                </c:pt>
                <c:pt idx="6">
                  <c:v>10713.212226605119</c:v>
                </c:pt>
                <c:pt idx="7">
                  <c:v>12243.671116120137</c:v>
                </c:pt>
                <c:pt idx="8">
                  <c:v>13774.130005635154</c:v>
                </c:pt>
                <c:pt idx="9">
                  <c:v>15304.588895150171</c:v>
                </c:pt>
                <c:pt idx="10">
                  <c:v>16835.047784665188</c:v>
                </c:pt>
                <c:pt idx="11">
                  <c:v>18365.506674180204</c:v>
                </c:pt>
                <c:pt idx="12">
                  <c:v>19895.965563695219</c:v>
                </c:pt>
                <c:pt idx="13">
                  <c:v>21426.424453210235</c:v>
                </c:pt>
                <c:pt idx="14">
                  <c:v>22956.88334272525</c:v>
                </c:pt>
                <c:pt idx="15">
                  <c:v>24487.342232240266</c:v>
                </c:pt>
                <c:pt idx="16">
                  <c:v>26017.801121755281</c:v>
                </c:pt>
                <c:pt idx="17">
                  <c:v>27548.260011270297</c:v>
                </c:pt>
                <c:pt idx="18">
                  <c:v>29078.718900785312</c:v>
                </c:pt>
                <c:pt idx="19">
                  <c:v>30609.177790300328</c:v>
                </c:pt>
                <c:pt idx="20">
                  <c:v>32139.636679815343</c:v>
                </c:pt>
                <c:pt idx="21">
                  <c:v>33670.095569330362</c:v>
                </c:pt>
                <c:pt idx="22">
                  <c:v>35200.554458845378</c:v>
                </c:pt>
                <c:pt idx="23">
                  <c:v>36731.013348360393</c:v>
                </c:pt>
                <c:pt idx="24">
                  <c:v>38261.472237875409</c:v>
                </c:pt>
              </c:numCache>
            </c:numRef>
          </c:val>
          <c:smooth val="0"/>
          <c:extLst>
            <c:ext xmlns:c16="http://schemas.microsoft.com/office/drawing/2014/chart" uri="{C3380CC4-5D6E-409C-BE32-E72D297353CC}">
              <c16:uniqueId val="{00000000-90DB-42AB-9796-DEE54F5FAF25}"/>
            </c:ext>
          </c:extLst>
        </c:ser>
        <c:dLbls>
          <c:showLegendKey val="0"/>
          <c:showVal val="0"/>
          <c:showCatName val="0"/>
          <c:showSerName val="0"/>
          <c:showPercent val="0"/>
          <c:showBubbleSize val="0"/>
        </c:dLbls>
        <c:smooth val="0"/>
        <c:axId val="181745135"/>
        <c:axId val="287225775"/>
      </c:lineChart>
      <c:catAx>
        <c:axId val="1817451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87225775"/>
        <c:crosses val="autoZero"/>
        <c:auto val="1"/>
        <c:lblAlgn val="ctr"/>
        <c:lblOffset val="100"/>
        <c:noMultiLvlLbl val="0"/>
      </c:catAx>
      <c:valAx>
        <c:axId val="287225775"/>
        <c:scaling>
          <c:orientation val="minMax"/>
          <c:min val="1.0000000000000002E-3"/>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74513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8</xdr:col>
      <xdr:colOff>282575</xdr:colOff>
      <xdr:row>42</xdr:row>
      <xdr:rowOff>7937</xdr:rowOff>
    </xdr:from>
    <xdr:to>
      <xdr:col>15</xdr:col>
      <xdr:colOff>587375</xdr:colOff>
      <xdr:row>57</xdr:row>
      <xdr:rowOff>36512</xdr:rowOff>
    </xdr:to>
    <xdr:graphicFrame macro="">
      <xdr:nvGraphicFramePr>
        <xdr:cNvPr id="2" name="Chart 1">
          <a:extLst>
            <a:ext uri="{FF2B5EF4-FFF2-40B4-BE49-F238E27FC236}">
              <a16:creationId xmlns:a16="http://schemas.microsoft.com/office/drawing/2014/main" id="{F9DE5E57-1B30-66D4-C311-CDD43C06266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246412</xdr:colOff>
      <xdr:row>13</xdr:row>
      <xdr:rowOff>177913</xdr:rowOff>
    </xdr:from>
    <xdr:to>
      <xdr:col>16</xdr:col>
      <xdr:colOff>541319</xdr:colOff>
      <xdr:row>33</xdr:row>
      <xdr:rowOff>98424</xdr:rowOff>
    </xdr:to>
    <xdr:graphicFrame macro="">
      <xdr:nvGraphicFramePr>
        <xdr:cNvPr id="4" name="Chart 3">
          <a:extLst>
            <a:ext uri="{FF2B5EF4-FFF2-40B4-BE49-F238E27FC236}">
              <a16:creationId xmlns:a16="http://schemas.microsoft.com/office/drawing/2014/main" id="{DF783C6E-7E16-4B3A-B4DF-8162C5EA26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9</xdr:col>
      <xdr:colOff>246412</xdr:colOff>
      <xdr:row>13</xdr:row>
      <xdr:rowOff>177913</xdr:rowOff>
    </xdr:from>
    <xdr:to>
      <xdr:col>16</xdr:col>
      <xdr:colOff>541319</xdr:colOff>
      <xdr:row>33</xdr:row>
      <xdr:rowOff>98424</xdr:rowOff>
    </xdr:to>
    <xdr:graphicFrame macro="">
      <xdr:nvGraphicFramePr>
        <xdr:cNvPr id="2" name="Chart 1">
          <a:extLst>
            <a:ext uri="{FF2B5EF4-FFF2-40B4-BE49-F238E27FC236}">
              <a16:creationId xmlns:a16="http://schemas.microsoft.com/office/drawing/2014/main" id="{437E89E3-929A-4206-8C1A-AA4417E2E91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63</xdr:row>
      <xdr:rowOff>162339</xdr:rowOff>
    </xdr:from>
    <xdr:to>
      <xdr:col>7</xdr:col>
      <xdr:colOff>349112</xdr:colOff>
      <xdr:row>78</xdr:row>
      <xdr:rowOff>42103</xdr:rowOff>
    </xdr:to>
    <xdr:graphicFrame macro="">
      <xdr:nvGraphicFramePr>
        <xdr:cNvPr id="2" name="Chart 1">
          <a:extLst>
            <a:ext uri="{FF2B5EF4-FFF2-40B4-BE49-F238E27FC236}">
              <a16:creationId xmlns:a16="http://schemas.microsoft.com/office/drawing/2014/main" id="{1471B486-B264-8F5A-1675-D2EED646C4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26062</xdr:colOff>
      <xdr:row>42</xdr:row>
      <xdr:rowOff>37631</xdr:rowOff>
    </xdr:from>
    <xdr:to>
      <xdr:col>14</xdr:col>
      <xdr:colOff>561014</xdr:colOff>
      <xdr:row>56</xdr:row>
      <xdr:rowOff>104835</xdr:rowOff>
    </xdr:to>
    <xdr:graphicFrame macro="">
      <xdr:nvGraphicFramePr>
        <xdr:cNvPr id="4" name="Chart 3">
          <a:extLst>
            <a:ext uri="{FF2B5EF4-FFF2-40B4-BE49-F238E27FC236}">
              <a16:creationId xmlns:a16="http://schemas.microsoft.com/office/drawing/2014/main" id="{82C0C48E-A901-0045-174A-CDC0A486BF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63</xdr:row>
      <xdr:rowOff>162339</xdr:rowOff>
    </xdr:from>
    <xdr:to>
      <xdr:col>7</xdr:col>
      <xdr:colOff>349112</xdr:colOff>
      <xdr:row>78</xdr:row>
      <xdr:rowOff>42103</xdr:rowOff>
    </xdr:to>
    <xdr:graphicFrame macro="">
      <xdr:nvGraphicFramePr>
        <xdr:cNvPr id="2" name="Chart 1">
          <a:extLst>
            <a:ext uri="{FF2B5EF4-FFF2-40B4-BE49-F238E27FC236}">
              <a16:creationId xmlns:a16="http://schemas.microsoft.com/office/drawing/2014/main" id="{CD8CD2FD-3519-4993-863C-C1584472F0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729926</xdr:colOff>
      <xdr:row>33</xdr:row>
      <xdr:rowOff>117442</xdr:rowOff>
    </xdr:from>
    <xdr:to>
      <xdr:col>13</xdr:col>
      <xdr:colOff>627906</xdr:colOff>
      <xdr:row>47</xdr:row>
      <xdr:rowOff>178296</xdr:rowOff>
    </xdr:to>
    <xdr:graphicFrame macro="">
      <xdr:nvGraphicFramePr>
        <xdr:cNvPr id="4" name="Chart 3">
          <a:extLst>
            <a:ext uri="{FF2B5EF4-FFF2-40B4-BE49-F238E27FC236}">
              <a16:creationId xmlns:a16="http://schemas.microsoft.com/office/drawing/2014/main" id="{54A1CEF8-5C91-417C-8B4C-6904191EEF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63</xdr:row>
      <xdr:rowOff>162339</xdr:rowOff>
    </xdr:from>
    <xdr:to>
      <xdr:col>7</xdr:col>
      <xdr:colOff>349112</xdr:colOff>
      <xdr:row>78</xdr:row>
      <xdr:rowOff>42103</xdr:rowOff>
    </xdr:to>
    <xdr:graphicFrame macro="">
      <xdr:nvGraphicFramePr>
        <xdr:cNvPr id="2" name="Chart 1">
          <a:extLst>
            <a:ext uri="{FF2B5EF4-FFF2-40B4-BE49-F238E27FC236}">
              <a16:creationId xmlns:a16="http://schemas.microsoft.com/office/drawing/2014/main" id="{46023311-2C3C-47E2-8FB4-BFC7F503FC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751822</xdr:colOff>
      <xdr:row>33</xdr:row>
      <xdr:rowOff>161238</xdr:rowOff>
    </xdr:from>
    <xdr:to>
      <xdr:col>14</xdr:col>
      <xdr:colOff>637431</xdr:colOff>
      <xdr:row>48</xdr:row>
      <xdr:rowOff>32797</xdr:rowOff>
    </xdr:to>
    <xdr:graphicFrame macro="">
      <xdr:nvGraphicFramePr>
        <xdr:cNvPr id="4" name="Chart 3">
          <a:extLst>
            <a:ext uri="{FF2B5EF4-FFF2-40B4-BE49-F238E27FC236}">
              <a16:creationId xmlns:a16="http://schemas.microsoft.com/office/drawing/2014/main" id="{F7DDFF7F-DD55-4D54-BC9F-9B737A814F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63</xdr:row>
      <xdr:rowOff>162339</xdr:rowOff>
    </xdr:from>
    <xdr:to>
      <xdr:col>7</xdr:col>
      <xdr:colOff>349112</xdr:colOff>
      <xdr:row>78</xdr:row>
      <xdr:rowOff>42103</xdr:rowOff>
    </xdr:to>
    <xdr:graphicFrame macro="">
      <xdr:nvGraphicFramePr>
        <xdr:cNvPr id="2" name="Chart 1">
          <a:extLst>
            <a:ext uri="{FF2B5EF4-FFF2-40B4-BE49-F238E27FC236}">
              <a16:creationId xmlns:a16="http://schemas.microsoft.com/office/drawing/2014/main" id="{56DB7812-E01A-4AFA-9135-17D2F847BC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318489</xdr:colOff>
      <xdr:row>33</xdr:row>
      <xdr:rowOff>53176</xdr:rowOff>
    </xdr:from>
    <xdr:to>
      <xdr:col>15</xdr:col>
      <xdr:colOff>582689</xdr:colOff>
      <xdr:row>47</xdr:row>
      <xdr:rowOff>120380</xdr:rowOff>
    </xdr:to>
    <xdr:graphicFrame macro="">
      <xdr:nvGraphicFramePr>
        <xdr:cNvPr id="4" name="Chart 3">
          <a:extLst>
            <a:ext uri="{FF2B5EF4-FFF2-40B4-BE49-F238E27FC236}">
              <a16:creationId xmlns:a16="http://schemas.microsoft.com/office/drawing/2014/main" id="{DB27C420-8907-42F0-8C60-66202DAD7C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9DB9C59-8F3B-4497-A620-F411E3AE6F60}" name="Table3" displayName="Table3" ref="A1:C39" totalsRowShown="0">
  <autoFilter ref="A1:C39" xr:uid="{79DB9C59-8F3B-4497-A620-F411E3AE6F60}"/>
  <tableColumns count="3">
    <tableColumn id="1" xr3:uid="{34A004FD-66F0-4AC6-8785-7C35EC1C960C}" name="Input name and units"/>
    <tableColumn id="2" xr3:uid="{AF46A787-7A83-41E0-B986-E9AB962A9E14}" name="input value"/>
    <tableColumn id="3" xr3:uid="{4FAA2D4E-0522-4347-B0CD-EE4E5B5D06AD}" name="notes and sources"/>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573ECC5-670D-47E0-9481-B827DA729A47}" name="Table5" displayName="Table5" ref="A2:C8" totalsRowShown="0" headerRowDxfId="29" dataDxfId="28">
  <autoFilter ref="A2:C8" xr:uid="{9573ECC5-670D-47E0-9481-B827DA729A47}"/>
  <tableColumns count="3">
    <tableColumn id="1" xr3:uid="{8EFBAE44-C90C-419D-8E3F-B839B31C7D4E}" name="  " dataDxfId="27"/>
    <tableColumn id="2" xr3:uid="{49E435BD-2CBC-4698-A29D-68AB7861DEB4}" name="kW solar" dataDxfId="26"/>
    <tableColumn id="3" xr3:uid="{CA6EE23D-A132-4889-BF34-00576C2C181D}" name="kwh/yr" dataDxfId="25">
      <calculatedColumnFormula>B3*'kWh per yr'!G$22</calculatedColumnFormula>
    </tableColumn>
  </tableColumns>
  <tableStyleInfo name="TableStyleMedium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535CEBE-4B47-4E3E-9F90-07F731B05E5B}" name="Table6" displayName="Table6" ref="A11:C15" totalsRowShown="0">
  <autoFilter ref="A11:C15" xr:uid="{D535CEBE-4B47-4E3E-9F90-07F731B05E5B}"/>
  <tableColumns count="3">
    <tableColumn id="1" xr3:uid="{FBC30485-424F-4A98-94ED-F0C87D7F5D17}" name="  " dataDxfId="24"/>
    <tableColumn id="2" xr3:uid="{90FE8797-E4CF-47B3-A7F0-27F55BBFF8AB}" name="kWh/yr" dataDxfId="23"/>
    <tableColumn id="3" xr3:uid="{03D4C0B1-E2C8-485C-BC68-2D22B5E6E468}" name="kW solar" dataDxfId="22">
      <calculatedColumnFormula>ROUNDUP(B12/C$5*10,0)</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6905FDD-DC19-4F08-8EED-E8076681E102}" name="Table7" displayName="Table7" ref="A18:D19" totalsRowShown="0" dataDxfId="21" dataCellStyle="Currency">
  <autoFilter ref="A18:D19" xr:uid="{36905FDD-DC19-4F08-8EED-E8076681E102}"/>
  <tableColumns count="4">
    <tableColumn id="1" xr3:uid="{72D743DD-08CC-499F-8B48-F1494A0EE2CD}" name="  "/>
    <tableColumn id="2" xr3:uid="{A24B4BFD-1250-430F-AEF1-3B7ACCE54F5D}" name="TOU rates" dataDxfId="20" dataCellStyle="Currency">
      <calculatedColumnFormula>'ON avg'!N8</calculatedColumnFormula>
    </tableColumn>
    <tableColumn id="3" xr3:uid="{9B97BB17-125C-4D9B-AE36-64D9E9A68FA1}" name="ULO rates" dataDxfId="19" dataCellStyle="Currency">
      <calculatedColumnFormula>'ON avg'!M8</calculatedColumnFormula>
    </tableColumn>
    <tableColumn id="4" xr3:uid="{C9EE05FC-33F5-4F38-B0CF-CDE4DD052016}" name="Tiered rates" dataDxfId="18" dataCellStyle="Currency">
      <calculatedColumnFormula>'ON avg'!O8</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DC150D9-CFF3-4366-8F9B-7270ACD244D2}" name="Table8" displayName="Table8" ref="A24:G29" totalsRowShown="0">
  <autoFilter ref="A24:G29" xr:uid="{7DC150D9-CFF3-4366-8F9B-7270ACD244D2}"/>
  <tableColumns count="7">
    <tableColumn id="1" xr3:uid="{C1AE5117-E59B-40C5-9411-A55AFF133EFC}" name="  "/>
    <tableColumn id="2" xr3:uid="{40E2C92F-DDC7-4D64-8828-B8580F7757EC}" name="5 kW" dataDxfId="17"/>
    <tableColumn id="3" xr3:uid="{B8175DBB-6522-44BF-B546-7D8BF24AC6DA}" name="7.5 kW" dataDxfId="16"/>
    <tableColumn id="4" xr3:uid="{80989CAD-02B4-4F7F-B5B0-B38B81A61FF3}" name="10 kW" dataDxfId="15"/>
    <tableColumn id="5" xr3:uid="{FF4D8AC8-01EB-428E-94CF-113BF657CC5F}" name="15 kW" dataDxfId="14"/>
    <tableColumn id="6" xr3:uid="{EE3942FC-03A9-40FA-8335-AE0A3DFCBBB9}" name="20 kW" dataDxfId="13"/>
    <tableColumn id="7" xr3:uid="{54BAF987-562D-4BBC-93F4-6F6C22EC220A}" name="25 kW" dataDxfId="12"/>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F2687AC-8C94-40B8-B4B7-D2081D975863}" name="Table1" displayName="Table1" ref="A1:C38" totalsRowShown="0">
  <autoFilter ref="A1:C38" xr:uid="{1F2687AC-8C94-40B8-B4B7-D2081D975863}"/>
  <sortState xmlns:xlrd2="http://schemas.microsoft.com/office/spreadsheetml/2017/richdata2" ref="A2:C30">
    <sortCondition ref="A1:A30"/>
  </sortState>
  <tableColumns count="3">
    <tableColumn id="2" xr3:uid="{FACC2F85-11F3-487F-B0D9-C2D876235D58}" name="price including HST" dataDxfId="32" dataCellStyle="Currency"/>
    <tableColumn id="7" xr3:uid="{843D52F6-AC64-4BF3-9871-73470129F8CE}" name="kW (DC)" dataDxfId="31" dataCellStyle="Currency"/>
    <tableColumn id="3" xr3:uid="{013E4D62-AC24-43EC-BA09-29EEC1F8F644}" name="$/W (no grant)" dataDxfId="30" dataCellStyle="Currency"/>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AD69F27-3FC1-478F-BE64-31BB7B8AA33A}" name="Table2" displayName="Table2" ref="A19:A32" totalsRowShown="0" headerRowDxfId="10" dataDxfId="9">
  <autoFilter ref="A19:A32" xr:uid="{DAD69F27-3FC1-478F-BE64-31BB7B8AA33A}"/>
  <tableColumns count="1">
    <tableColumn id="1" xr3:uid="{AFBDBFD9-E4A4-4C2C-916A-F1CDC1A3DEFF}" name="Assumptions" dataDxfId="11"/>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A0119AD-806E-457F-9AB8-D08CEE5A89EA}" name="Table4" displayName="Table4" ref="A1:A7" totalsRowShown="0" headerRowDxfId="7" dataDxfId="6" dataCellStyle="Hyperlink">
  <autoFilter ref="A1:A7" xr:uid="{6A0119AD-806E-457F-9AB8-D08CEE5A89EA}"/>
  <tableColumns count="1">
    <tableColumn id="1" xr3:uid="{171B8C80-3A3A-4579-AF84-CF10BFD5723C}" name="Methodology " dataDxfId="8" dataCellStyle="Hyperlink"/>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1">
      <a:dk1>
        <a:sysClr val="windowText" lastClr="000000"/>
      </a:dk1>
      <a:lt1>
        <a:sysClr val="window" lastClr="FFFFFF"/>
      </a:lt1>
      <a:dk2>
        <a:srgbClr val="70AD47"/>
      </a:dk2>
      <a:lt2>
        <a:srgbClr val="E2EFD9"/>
      </a:lt2>
      <a:accent1>
        <a:srgbClr val="375623"/>
      </a:accent1>
      <a:accent2>
        <a:srgbClr val="538135"/>
      </a:accent2>
      <a:accent3>
        <a:srgbClr val="A5A5A5"/>
      </a:accent3>
      <a:accent4>
        <a:srgbClr val="FFC000"/>
      </a:accent4>
      <a:accent5>
        <a:srgbClr val="BF9000"/>
      </a:accent5>
      <a:accent6>
        <a:srgbClr val="70AD47"/>
      </a:accent6>
      <a:hlink>
        <a:srgbClr val="833C0B"/>
      </a:hlink>
      <a:folHlink>
        <a:srgbClr val="C55A1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oeb.ca/consultations-and-projects/policy-initiatives-and-consultations/defining-ontarios-typical"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table" Target="../tables/table2.xml"/><Relationship Id="rId4" Type="http://schemas.openxmlformats.org/officeDocument/2006/relationships/table" Target="../tables/table5.xml"/></Relationships>
</file>

<file path=xl/worksheets/_rels/sheet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openxmlformats.org/officeDocument/2006/relationships/hyperlink" Target="https://www.londonhydro.com/accounts-services/electricity-rates/residential-electricity-rates" TargetMode="External"/><Relationship Id="rId2" Type="http://schemas.openxmlformats.org/officeDocument/2006/relationships/hyperlink" Target="https://hydroottawa.com/en/accounts-services/accounts/rates-conditions/residential-rates" TargetMode="External"/><Relationship Id="rId1" Type="http://schemas.openxmlformats.org/officeDocument/2006/relationships/hyperlink" Target="https://www.torontohydro.com/for-home/rates" TargetMode="External"/><Relationship Id="rId5" Type="http://schemas.openxmlformats.org/officeDocument/2006/relationships/hyperlink" Target="https://alectrautilities.com/rates" TargetMode="External"/><Relationship Id="rId4" Type="http://schemas.openxmlformats.org/officeDocument/2006/relationships/hyperlink" Target="https://sudburyhydro.com/wp-content/uploads/2023/08/March-23-2023-Tarrif-of-Rates-and-Charges.pdf" TargetMode="External"/></Relationships>
</file>

<file path=xl/worksheets/_rels/sheet6.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natural-resources.canada.ca/our-natural-resources/energy-sources-distribution/renewable-energy/solar-photovoltaic-energy/tools-solar-photovoltaic-energy/photovoltaic-potential-and-solar-resource-maps-canada/18366" TargetMode="External"/><Relationship Id="rId1" Type="http://schemas.openxmlformats.org/officeDocument/2006/relationships/hyperlink" Target="https://pvwatts.nrel.gov/pvwatts.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AE935-0969-41FB-BCF8-5492B7A1C66E}">
  <sheetPr>
    <tabColor theme="7"/>
  </sheetPr>
  <dimension ref="A2:A14"/>
  <sheetViews>
    <sheetView tabSelected="1" workbookViewId="0">
      <selection activeCell="C7" sqref="C7"/>
    </sheetView>
  </sheetViews>
  <sheetFormatPr defaultRowHeight="14.5"/>
  <cols>
    <col min="1" max="1" width="121.7265625" customWidth="1"/>
  </cols>
  <sheetData>
    <row r="2" spans="1:1" ht="42">
      <c r="A2" s="105" t="s">
        <v>358</v>
      </c>
    </row>
    <row r="4" spans="1:1" ht="43.5">
      <c r="A4" s="106" t="s">
        <v>360</v>
      </c>
    </row>
    <row r="5" spans="1:1">
      <c r="A5" s="106"/>
    </row>
    <row r="6" spans="1:1" ht="29">
      <c r="A6" s="106" t="s">
        <v>361</v>
      </c>
    </row>
    <row r="7" spans="1:1">
      <c r="A7" s="106"/>
    </row>
    <row r="8" spans="1:1" ht="43.5">
      <c r="A8" s="106" t="s">
        <v>362</v>
      </c>
    </row>
    <row r="9" spans="1:1">
      <c r="A9" s="106"/>
    </row>
    <row r="10" spans="1:1" ht="43.5">
      <c r="A10" s="106" t="s">
        <v>359</v>
      </c>
    </row>
    <row r="11" spans="1:1">
      <c r="A11" s="106"/>
    </row>
    <row r="12" spans="1:1">
      <c r="A12" s="106" t="s">
        <v>378</v>
      </c>
    </row>
    <row r="13" spans="1:1">
      <c r="A13" s="106"/>
    </row>
    <row r="14" spans="1:1" ht="29">
      <c r="A14" s="106" t="s">
        <v>379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97F92-280A-43DE-B5AC-7A46A60CD1AF}">
  <sheetPr>
    <tabColor theme="4"/>
  </sheetPr>
  <dimension ref="A1:C39"/>
  <sheetViews>
    <sheetView topLeftCell="A33" workbookViewId="0">
      <selection activeCell="A7" sqref="A7"/>
    </sheetView>
  </sheetViews>
  <sheetFormatPr defaultRowHeight="14.5"/>
  <cols>
    <col min="1" max="1" width="27.54296875" customWidth="1"/>
    <col min="2" max="2" width="12.1796875" customWidth="1"/>
    <col min="3" max="3" width="94.453125" customWidth="1"/>
  </cols>
  <sheetData>
    <row r="1" spans="1:3">
      <c r="A1" t="s">
        <v>353</v>
      </c>
      <c r="B1" t="s">
        <v>354</v>
      </c>
      <c r="C1" t="s">
        <v>355</v>
      </c>
    </row>
    <row r="2" spans="1:3">
      <c r="A2" s="7" t="s">
        <v>357</v>
      </c>
    </row>
    <row r="3" spans="1:3">
      <c r="A3" t="s">
        <v>194</v>
      </c>
      <c r="B3">
        <v>5</v>
      </c>
    </row>
    <row r="4" spans="1:3">
      <c r="A4" t="s">
        <v>195</v>
      </c>
      <c r="B4">
        <v>7.5</v>
      </c>
    </row>
    <row r="5" spans="1:3">
      <c r="A5" t="s">
        <v>196</v>
      </c>
      <c r="B5">
        <v>10</v>
      </c>
    </row>
    <row r="7" spans="1:3">
      <c r="A7" s="7" t="s">
        <v>230</v>
      </c>
    </row>
    <row r="8" spans="1:3">
      <c r="A8" t="s">
        <v>230</v>
      </c>
      <c r="B8" s="3">
        <v>0</v>
      </c>
    </row>
    <row r="9" spans="1:3">
      <c r="A9" t="s">
        <v>231</v>
      </c>
      <c r="B9" s="3">
        <v>7.6999999999999999E-2</v>
      </c>
    </row>
    <row r="11" spans="1:3">
      <c r="A11" s="7" t="s">
        <v>234</v>
      </c>
    </row>
    <row r="12" spans="1:3">
      <c r="A12" t="s">
        <v>118</v>
      </c>
      <c r="B12" s="31">
        <f>quotes!B$43+input!B3*quotes!B$42</f>
        <v>18238.439775076404</v>
      </c>
    </row>
    <row r="13" spans="1:3">
      <c r="A13" t="s">
        <v>167</v>
      </c>
      <c r="B13" s="31">
        <f>quotes!B$43+input!B4*quotes!B$42</f>
        <v>23678.022196066318</v>
      </c>
    </row>
    <row r="14" spans="1:3">
      <c r="A14" t="s">
        <v>120</v>
      </c>
      <c r="B14" s="31">
        <f>quotes!B$43+input!B5*quotes!B$42</f>
        <v>29117.604617056233</v>
      </c>
    </row>
    <row r="15" spans="1:3">
      <c r="A15" t="s">
        <v>235</v>
      </c>
      <c r="B15" s="31">
        <f>quotes!B$43+15*quotes!B$42</f>
        <v>39996.769459036062</v>
      </c>
    </row>
    <row r="16" spans="1:3">
      <c r="A16" t="s">
        <v>232</v>
      </c>
      <c r="B16" s="31">
        <f>quotes!B$43+20*quotes!B$42</f>
        <v>50875.934301015892</v>
      </c>
    </row>
    <row r="17" spans="1:2">
      <c r="A17" t="s">
        <v>233</v>
      </c>
      <c r="B17" s="31">
        <f>quotes!B$43+25*quotes!B$42</f>
        <v>61755.099142995721</v>
      </c>
    </row>
    <row r="18" spans="1:2">
      <c r="B18" s="31"/>
    </row>
    <row r="20" spans="1:2">
      <c r="A20" s="7" t="s">
        <v>251</v>
      </c>
    </row>
    <row r="21" spans="1:2">
      <c r="A21" t="s">
        <v>252</v>
      </c>
      <c r="B21">
        <v>15</v>
      </c>
    </row>
    <row r="22" spans="1:2">
      <c r="A22" t="s">
        <v>118</v>
      </c>
      <c r="B22" s="59">
        <f>+quotes!B83</f>
        <v>3446.6</v>
      </c>
    </row>
    <row r="23" spans="1:2">
      <c r="A23" t="s">
        <v>167</v>
      </c>
      <c r="B23" s="59">
        <f>+quotes!B84</f>
        <v>4154.6000000000004</v>
      </c>
    </row>
    <row r="24" spans="1:2">
      <c r="A24" t="s">
        <v>120</v>
      </c>
      <c r="B24" s="59">
        <f>+quotes!B85</f>
        <v>4753</v>
      </c>
    </row>
    <row r="25" spans="1:2">
      <c r="A25" t="s">
        <v>235</v>
      </c>
      <c r="B25" s="59">
        <f>quotes!B88</f>
        <v>6077.6666666666661</v>
      </c>
    </row>
    <row r="26" spans="1:2">
      <c r="A26" t="s">
        <v>232</v>
      </c>
      <c r="B26" s="59">
        <f>quotes!B89</f>
        <v>7384.0666666666657</v>
      </c>
    </row>
    <row r="27" spans="1:2">
      <c r="A27" t="s">
        <v>233</v>
      </c>
      <c r="B27" s="59">
        <f>quotes!B90</f>
        <v>8690.4666666666653</v>
      </c>
    </row>
    <row r="28" spans="1:2">
      <c r="B28" s="59"/>
    </row>
    <row r="29" spans="1:2">
      <c r="A29" s="7" t="s">
        <v>268</v>
      </c>
      <c r="B29" s="59"/>
    </row>
    <row r="30" spans="1:2">
      <c r="A30" t="s">
        <v>276</v>
      </c>
      <c r="B30" s="59">
        <v>0</v>
      </c>
    </row>
    <row r="31" spans="1:2">
      <c r="B31" s="59"/>
    </row>
    <row r="32" spans="1:2">
      <c r="A32" s="7" t="s">
        <v>356</v>
      </c>
    </row>
    <row r="33" spans="1:3">
      <c r="A33" t="s">
        <v>218</v>
      </c>
      <c r="B33">
        <f>750*12</f>
        <v>9000</v>
      </c>
      <c r="C33" s="9" t="s">
        <v>215</v>
      </c>
    </row>
    <row r="34" spans="1:3">
      <c r="A34" t="s">
        <v>219</v>
      </c>
      <c r="B34">
        <f>(275+367)/2*12</f>
        <v>3852</v>
      </c>
      <c r="C34" t="s">
        <v>215</v>
      </c>
    </row>
    <row r="35" spans="1:3">
      <c r="A35" t="s">
        <v>222</v>
      </c>
      <c r="B35" s="6">
        <f>74.6/0.0036/2.7</f>
        <v>7674.8971193415637</v>
      </c>
      <c r="C35" s="57" t="s">
        <v>224</v>
      </c>
    </row>
    <row r="36" spans="1:3">
      <c r="A36" t="s">
        <v>223</v>
      </c>
      <c r="B36" s="6">
        <f>10.7/0.0036/3.75</f>
        <v>792.59259259259261</v>
      </c>
      <c r="C36" t="s">
        <v>225</v>
      </c>
    </row>
    <row r="37" spans="1:3">
      <c r="A37" t="s">
        <v>242</v>
      </c>
      <c r="B37">
        <f>B33/12</f>
        <v>750</v>
      </c>
    </row>
    <row r="38" spans="1:3">
      <c r="A38" t="s">
        <v>241</v>
      </c>
      <c r="B38">
        <f>(B34+B36+B33)/12</f>
        <v>1137.0493827160494</v>
      </c>
    </row>
    <row r="39" spans="1:3">
      <c r="A39" t="s">
        <v>240</v>
      </c>
      <c r="B39">
        <f>B38+B35/6</f>
        <v>2416.1989026063102</v>
      </c>
    </row>
  </sheetData>
  <hyperlinks>
    <hyperlink ref="C33" r:id="rId1" xr:uid="{B2153B78-D041-4FC1-8FF0-514939CDBC4D}"/>
  </hyperlinks>
  <pageMargins left="0.7" right="0.7" top="0.75" bottom="0.75" header="0.3" footer="0.3"/>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2C3F5-AB40-45FB-BBC5-9ABCDC54F9E0}">
  <sheetPr>
    <tabColor theme="3"/>
  </sheetPr>
  <dimension ref="A1:G29"/>
  <sheetViews>
    <sheetView topLeftCell="A16" workbookViewId="0">
      <selection activeCell="B22" sqref="B22"/>
    </sheetView>
  </sheetViews>
  <sheetFormatPr defaultRowHeight="14.5"/>
  <cols>
    <col min="1" max="1" width="53.36328125" customWidth="1"/>
    <col min="2" max="2" width="11.1796875" customWidth="1"/>
    <col min="3" max="3" width="11" customWidth="1"/>
    <col min="4" max="4" width="12.81640625" customWidth="1"/>
  </cols>
  <sheetData>
    <row r="1" spans="1:3" ht="15" thickBot="1">
      <c r="A1" s="7" t="s">
        <v>326</v>
      </c>
    </row>
    <row r="2" spans="1:3" ht="15" thickBot="1">
      <c r="A2" s="93" t="s">
        <v>346</v>
      </c>
      <c r="B2" s="94" t="s">
        <v>339</v>
      </c>
      <c r="C2" s="95" t="s">
        <v>340</v>
      </c>
    </row>
    <row r="3" spans="1:3" ht="15" thickBot="1">
      <c r="A3" s="97" t="s">
        <v>328</v>
      </c>
      <c r="B3" s="42">
        <v>5</v>
      </c>
      <c r="C3" s="92">
        <f>B3*'kWh per yr'!G$22</f>
        <v>5450.2350536535514</v>
      </c>
    </row>
    <row r="4" spans="1:3" ht="15" thickBot="1">
      <c r="A4" s="98" t="s">
        <v>329</v>
      </c>
      <c r="B4" s="42">
        <v>7.5</v>
      </c>
      <c r="C4" s="92">
        <f>B4*'kWh per yr'!G$22</f>
        <v>8175.3525804803276</v>
      </c>
    </row>
    <row r="5" spans="1:3" ht="15" thickBot="1">
      <c r="A5" s="98" t="s">
        <v>330</v>
      </c>
      <c r="B5" s="42">
        <v>10</v>
      </c>
      <c r="C5" s="92">
        <f>B5*'kWh per yr'!G$22</f>
        <v>10900.470107307103</v>
      </c>
    </row>
    <row r="6" spans="1:3" ht="15" thickBot="1">
      <c r="A6" s="98" t="s">
        <v>331</v>
      </c>
      <c r="B6" s="42">
        <v>15</v>
      </c>
      <c r="C6" s="92">
        <f>B6*'kWh per yr'!G$22</f>
        <v>16350.705160960655</v>
      </c>
    </row>
    <row r="7" spans="1:3" ht="15" thickBot="1">
      <c r="A7" s="98" t="s">
        <v>332</v>
      </c>
      <c r="B7" s="42">
        <v>20</v>
      </c>
      <c r="C7" s="92">
        <f>B7*'kWh per yr'!G$22</f>
        <v>21800.940214614206</v>
      </c>
    </row>
    <row r="8" spans="1:3" ht="15" thickBot="1">
      <c r="A8" s="98" t="s">
        <v>333</v>
      </c>
      <c r="B8" s="42">
        <v>25</v>
      </c>
      <c r="C8" s="92">
        <f>B8*'kWh per yr'!G$22</f>
        <v>27251.175268267758</v>
      </c>
    </row>
    <row r="9" spans="1:3">
      <c r="A9" s="91"/>
      <c r="B9" s="87"/>
      <c r="C9" s="89"/>
    </row>
    <row r="10" spans="1:3" ht="15" thickBot="1">
      <c r="A10" s="90" t="s">
        <v>327</v>
      </c>
      <c r="B10" s="86"/>
      <c r="C10" s="86"/>
    </row>
    <row r="11" spans="1:3" ht="15" thickBot="1">
      <c r="A11" s="93" t="s">
        <v>346</v>
      </c>
      <c r="B11" t="s">
        <v>341</v>
      </c>
      <c r="C11" t="s">
        <v>339</v>
      </c>
    </row>
    <row r="12" spans="1:3" ht="15" thickBot="1">
      <c r="A12" s="97" t="s">
        <v>334</v>
      </c>
      <c r="B12">
        <v>9000</v>
      </c>
      <c r="C12">
        <f>ROUNDUP(B12/C$5*10,0)</f>
        <v>9</v>
      </c>
    </row>
    <row r="13" spans="1:3" ht="15" thickBot="1">
      <c r="A13" s="98" t="s">
        <v>335</v>
      </c>
      <c r="B13">
        <v>12852</v>
      </c>
      <c r="C13">
        <f>ROUNDUP(B13/C$5*10,0)</f>
        <v>12</v>
      </c>
    </row>
    <row r="14" spans="1:3" ht="15" thickBot="1">
      <c r="A14" s="98" t="s">
        <v>336</v>
      </c>
      <c r="B14">
        <v>17467</v>
      </c>
      <c r="C14">
        <f>ROUNDUP(B14/C$5*10,0)</f>
        <v>17</v>
      </c>
    </row>
    <row r="15" spans="1:3" ht="15" thickBot="1">
      <c r="A15" s="98" t="s">
        <v>337</v>
      </c>
      <c r="B15">
        <v>21319</v>
      </c>
      <c r="C15">
        <f>ROUNDUP(B15/C$5*10,0)</f>
        <v>20</v>
      </c>
    </row>
    <row r="17" spans="1:7">
      <c r="A17" s="96" t="s">
        <v>342</v>
      </c>
    </row>
    <row r="18" spans="1:7">
      <c r="A18" t="s">
        <v>346</v>
      </c>
      <c r="B18" t="s">
        <v>343</v>
      </c>
      <c r="C18" t="s">
        <v>344</v>
      </c>
      <c r="D18" t="s">
        <v>345</v>
      </c>
    </row>
    <row r="19" spans="1:7">
      <c r="A19" t="s">
        <v>193</v>
      </c>
      <c r="B19" s="31">
        <f>'ON avg'!N8</f>
        <v>1584.6879199507587</v>
      </c>
      <c r="C19" s="31">
        <f>'ON avg'!M8</f>
        <v>1580.8228532962978</v>
      </c>
      <c r="D19" s="31">
        <f>'ON avg'!O8</f>
        <v>1288.4089635350826</v>
      </c>
    </row>
    <row r="21" spans="1:7">
      <c r="A21" s="7" t="s">
        <v>347</v>
      </c>
    </row>
    <row r="22" spans="1:7">
      <c r="A22" t="s">
        <v>348</v>
      </c>
      <c r="B22" s="3">
        <f>input!B8</f>
        <v>0</v>
      </c>
    </row>
    <row r="23" spans="1:7">
      <c r="A23" t="s">
        <v>349</v>
      </c>
      <c r="B23">
        <f>input!B30</f>
        <v>0</v>
      </c>
    </row>
    <row r="24" spans="1:7">
      <c r="A24" t="s">
        <v>346</v>
      </c>
      <c r="B24" t="s">
        <v>229</v>
      </c>
      <c r="C24" t="s">
        <v>119</v>
      </c>
      <c r="D24" t="s">
        <v>120</v>
      </c>
      <c r="E24" t="s">
        <v>235</v>
      </c>
      <c r="F24" t="s">
        <v>232</v>
      </c>
      <c r="G24" t="s">
        <v>233</v>
      </c>
    </row>
    <row r="25" spans="1:7">
      <c r="A25" t="s">
        <v>74</v>
      </c>
      <c r="B25" s="6">
        <f>IF(Toronto!N6&lt;2, "ND", Toronto!N6)</f>
        <v>29</v>
      </c>
      <c r="C25" s="6">
        <f>IF(Toronto!O6&lt;2, "ND", Toronto!O6)</f>
        <v>25</v>
      </c>
      <c r="D25" s="6">
        <f>IF(Toronto!P6&lt;2, "ND", Toronto!P6)</f>
        <v>22</v>
      </c>
      <c r="E25" s="6" t="str">
        <f>IF(Toronto!Q6&lt;2, "ND", Toronto!Q6)</f>
        <v>ND</v>
      </c>
      <c r="F25" s="6" t="str">
        <f>IF(Toronto!R6&lt;2, "ND", Toronto!R6)</f>
        <v>ND</v>
      </c>
      <c r="G25" s="6" t="str">
        <f>IF(Toronto!S6&lt;2, "ND", Toronto!S6)</f>
        <v>ND</v>
      </c>
    </row>
    <row r="26" spans="1:7">
      <c r="A26" t="s">
        <v>129</v>
      </c>
      <c r="B26" s="6">
        <f>IF(Ottawa!N$6&lt;2, "ND", Ottawa!N$6)</f>
        <v>32</v>
      </c>
      <c r="C26" s="6">
        <f>IF(Ottawa!O$6&lt;2, "ND", Ottawa!O$6)</f>
        <v>27</v>
      </c>
      <c r="D26" s="6">
        <f>IF(Ottawa!P$6&lt;2, "ND", Ottawa!P$6)</f>
        <v>24</v>
      </c>
      <c r="E26" s="6" t="str">
        <f>IF(Ottawa!Q$6&lt;2, "ND", Ottawa!Q$6)</f>
        <v>ND</v>
      </c>
      <c r="F26" s="6" t="str">
        <f>IF(Ottawa!R$6&lt;2, "ND", Ottawa!R$6)</f>
        <v>ND</v>
      </c>
      <c r="G26" s="6" t="str">
        <f>IF(Ottawa!S$6&lt;2, "ND", Ottawa!S$6)</f>
        <v>ND</v>
      </c>
    </row>
    <row r="27" spans="1:7">
      <c r="A27" t="s">
        <v>132</v>
      </c>
      <c r="B27" s="6">
        <f>IF(London!N$6&lt;2, "ND", London!N$6)</f>
        <v>29</v>
      </c>
      <c r="C27" s="6">
        <f>IF(London!O$6&lt;2, "ND", London!O$6)</f>
        <v>25</v>
      </c>
      <c r="D27" s="6">
        <f>IF(London!P$6&lt;2, "ND", London!P$6)</f>
        <v>22</v>
      </c>
      <c r="E27" s="6">
        <f>IF(London!Q$6&lt;2, "ND", London!Q$6)</f>
        <v>20</v>
      </c>
      <c r="F27" s="6">
        <f>IF(London!R$6&lt;2, "ND", London!R$6)</f>
        <v>19</v>
      </c>
      <c r="G27" s="6">
        <f>IF(London!S$6&lt;2, "ND", London!S$6)</f>
        <v>26</v>
      </c>
    </row>
    <row r="28" spans="1:7">
      <c r="A28" t="s">
        <v>315</v>
      </c>
      <c r="B28" s="6">
        <f>IF(Sudbury!N$6&lt;2, "ND", Sudbury!N$6)</f>
        <v>31</v>
      </c>
      <c r="C28" s="6">
        <f>IF(Sudbury!O$6&lt;2, "ND", Sudbury!O$6)</f>
        <v>26</v>
      </c>
      <c r="D28" s="6">
        <f>IF(Sudbury!P$6&lt;2, "ND", Sudbury!P$6)</f>
        <v>24</v>
      </c>
      <c r="E28" s="6" t="str">
        <f>IF(Sudbury!Q$6&lt;2, "ND", Sudbury!Q$6)</f>
        <v>ND</v>
      </c>
      <c r="F28" s="6" t="str">
        <f>IF(Sudbury!R$6&lt;2, "ND", Sudbury!R$6)</f>
        <v>ND</v>
      </c>
      <c r="G28" s="6" t="str">
        <f>IF(Sudbury!S$6&lt;2, "ND", Sudbury!S$6)</f>
        <v>ND</v>
      </c>
    </row>
    <row r="29" spans="1:7">
      <c r="A29" t="s">
        <v>350</v>
      </c>
      <c r="B29" s="6">
        <f>IF(Alectra!Q$6&lt;2, "ND", Alectra!Q$6)</f>
        <v>29</v>
      </c>
      <c r="C29" s="6">
        <f>IF(Alectra!R$6&lt;2, "ND", Alectra!R$6)</f>
        <v>25</v>
      </c>
      <c r="D29" s="6">
        <f>IF(Alectra!S$6&lt;2, "ND", Alectra!S$6)</f>
        <v>23</v>
      </c>
      <c r="E29" s="6">
        <f>IF(Alectra!T$6&lt;2, "ND", Alectra!T$6)</f>
        <v>21</v>
      </c>
      <c r="F29" s="6">
        <f>IF(Alectra!U$6&lt;2, "ND", Alectra!U$6)</f>
        <v>20</v>
      </c>
      <c r="G29" s="6">
        <f>IF(Alectra!V$6&lt;2, "ND", Alectra!V$6)</f>
        <v>19</v>
      </c>
    </row>
  </sheetData>
  <sheetProtection algorithmName="SHA-512" hashValue="O8h6bRQ60TP4kG8FLCLDZhWPD6Tgva/CbQGQQIwnvl+758spZf6iwzeJMvDbzujSac0NmjtgDpAU52r4/WGdlA==" saltValue="Pij0Jd+3xqDYDfWRCPsIxA==" spinCount="100000" sheet="1" objects="1" scenarios="1"/>
  <pageMargins left="0.7" right="0.7" top="0.75" bottom="0.75" header="0.3" footer="0.3"/>
  <tableParts count="4">
    <tablePart r:id="rId1"/>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5CAE5-45DC-492E-AC2E-6C4043050E8B}">
  <sheetPr>
    <tabColor theme="2" tint="-9.9978637043366805E-2"/>
  </sheetPr>
  <dimension ref="A1:K90"/>
  <sheetViews>
    <sheetView topLeftCell="A79" zoomScale="80" workbookViewId="0">
      <selection activeCell="C40" sqref="C40"/>
    </sheetView>
  </sheetViews>
  <sheetFormatPr defaultRowHeight="14.5"/>
  <cols>
    <col min="2" max="2" width="18.81640625" style="31" customWidth="1"/>
    <col min="3" max="3" width="16.54296875" style="11" customWidth="1"/>
    <col min="4" max="4" width="12" style="12" customWidth="1"/>
    <col min="5" max="5" width="9.7265625" customWidth="1"/>
    <col min="6" max="7" width="9.1796875" customWidth="1"/>
  </cols>
  <sheetData>
    <row r="1" spans="1:11">
      <c r="A1" s="31" t="s">
        <v>58</v>
      </c>
      <c r="B1" s="12" t="s">
        <v>144</v>
      </c>
      <c r="C1" s="11" t="s">
        <v>57</v>
      </c>
      <c r="D1"/>
    </row>
    <row r="2" spans="1:11">
      <c r="A2" s="31">
        <f>17854-'utility rates'!L34</f>
        <v>15384</v>
      </c>
      <c r="B2" s="12">
        <v>5.4</v>
      </c>
      <c r="C2" s="11">
        <f t="shared" ref="C2:C15" si="0">A2/1000/B2</f>
        <v>2.8488888888888888</v>
      </c>
      <c r="D2"/>
    </row>
    <row r="3" spans="1:11">
      <c r="A3" s="31">
        <f>14620*1.13</f>
        <v>16520.599999999999</v>
      </c>
      <c r="B3" s="12">
        <v>6</v>
      </c>
      <c r="C3" s="11">
        <f t="shared" si="0"/>
        <v>2.7534333333333332</v>
      </c>
      <c r="D3"/>
    </row>
    <row r="4" spans="1:11">
      <c r="A4" s="31">
        <f>15000*1.13</f>
        <v>16950</v>
      </c>
      <c r="B4" s="12">
        <v>5.3</v>
      </c>
      <c r="C4" s="11">
        <f t="shared" si="0"/>
        <v>3.1981132075471699</v>
      </c>
      <c r="D4"/>
    </row>
    <row r="5" spans="1:11">
      <c r="A5" s="31">
        <f>19487.8 -'utility rates'!L34</f>
        <v>17017.8</v>
      </c>
      <c r="B5" s="12">
        <v>6.25</v>
      </c>
      <c r="C5" s="11">
        <f t="shared" si="0"/>
        <v>2.7228479999999995</v>
      </c>
      <c r="D5"/>
    </row>
    <row r="6" spans="1:11">
      <c r="A6" s="31">
        <f>18000*1.13-550</f>
        <v>19789.999999999996</v>
      </c>
      <c r="B6" s="12">
        <v>5</v>
      </c>
      <c r="C6" s="11">
        <f t="shared" si="0"/>
        <v>3.9579999999999993</v>
      </c>
      <c r="D6"/>
    </row>
    <row r="7" spans="1:11">
      <c r="A7" s="31">
        <f>+(19990-'utility rates'!L34)*1.13</f>
        <v>19797.599999999999</v>
      </c>
      <c r="B7" s="12">
        <v>6.5</v>
      </c>
      <c r="C7" s="11">
        <f t="shared" si="0"/>
        <v>3.0457846153846151</v>
      </c>
      <c r="D7"/>
    </row>
    <row r="8" spans="1:11">
      <c r="A8" s="31">
        <f>17620*1.13</f>
        <v>19910.599999999999</v>
      </c>
      <c r="B8" s="12">
        <v>6</v>
      </c>
      <c r="C8" s="11">
        <f t="shared" si="0"/>
        <v>3.3184333333333331</v>
      </c>
      <c r="D8"/>
    </row>
    <row r="9" spans="1:11">
      <c r="A9" s="31">
        <f>18000*1.13</f>
        <v>20339.999999999996</v>
      </c>
      <c r="B9" s="12">
        <v>5.3</v>
      </c>
      <c r="C9" s="11">
        <f t="shared" si="0"/>
        <v>3.8377358490566031</v>
      </c>
      <c r="D9"/>
    </row>
    <row r="10" spans="1:11">
      <c r="A10" s="31">
        <f>20000*1.13-1500</f>
        <v>21099.999999999996</v>
      </c>
      <c r="B10" s="12">
        <v>6</v>
      </c>
      <c r="C10" s="11">
        <f t="shared" si="0"/>
        <v>3.5166666666666662</v>
      </c>
      <c r="D10"/>
    </row>
    <row r="11" spans="1:11">
      <c r="A11" s="31">
        <f>19000*1.13</f>
        <v>21469.999999999996</v>
      </c>
      <c r="B11" s="12">
        <v>7.7</v>
      </c>
      <c r="C11" s="11">
        <f t="shared" si="0"/>
        <v>2.7883116883116879</v>
      </c>
      <c r="D11"/>
    </row>
    <row r="12" spans="1:11">
      <c r="A12" s="31">
        <f>+(21508-'utility rates'!L34)*1.13</f>
        <v>21512.94</v>
      </c>
      <c r="B12" s="12">
        <v>5.03</v>
      </c>
      <c r="C12" s="11">
        <f t="shared" si="0"/>
        <v>4.2769264413518888</v>
      </c>
      <c r="D12"/>
      <c r="K12" s="7"/>
    </row>
    <row r="13" spans="1:11">
      <c r="A13" s="31">
        <f>19179*1.13</f>
        <v>21672.269999999997</v>
      </c>
      <c r="B13" s="12">
        <v>5.4</v>
      </c>
      <c r="C13" s="11">
        <f t="shared" si="0"/>
        <v>4.0133833333333326</v>
      </c>
      <c r="D13"/>
      <c r="K13" s="7"/>
    </row>
    <row r="14" spans="1:11">
      <c r="A14" s="31">
        <f>22454*1.13-2156</f>
        <v>23217.019999999997</v>
      </c>
      <c r="B14" s="12">
        <v>7.37</v>
      </c>
      <c r="C14" s="11">
        <f t="shared" si="0"/>
        <v>3.1502062415196739</v>
      </c>
      <c r="D14"/>
      <c r="K14" s="7"/>
    </row>
    <row r="15" spans="1:11">
      <c r="A15" s="31">
        <f>(21070+5000)-'utility rates'!L34</f>
        <v>23600</v>
      </c>
      <c r="B15" s="12">
        <v>8.82</v>
      </c>
      <c r="C15" s="11">
        <f t="shared" si="0"/>
        <v>2.6757369614512472</v>
      </c>
      <c r="D15"/>
      <c r="K15" s="7"/>
    </row>
    <row r="16" spans="1:11">
      <c r="A16" s="31">
        <f>+Table1[[#This Row],[kW (DC)]]*Table1[[#This Row],[$/W (no grant)]]*1000</f>
        <v>24200</v>
      </c>
      <c r="B16" s="12">
        <v>10</v>
      </c>
      <c r="C16" s="11">
        <v>2.42</v>
      </c>
      <c r="D16"/>
    </row>
    <row r="17" spans="1:4">
      <c r="A17" s="31">
        <f>26732-'utility rates'!L34</f>
        <v>24262</v>
      </c>
      <c r="B17" s="12">
        <v>9.3800000000000008</v>
      </c>
      <c r="C17" s="11">
        <f t="shared" ref="C17:C27" si="1">A17/1000/B17</f>
        <v>2.5865671641791042</v>
      </c>
      <c r="D17"/>
    </row>
    <row r="18" spans="1:4">
      <c r="A18" s="31">
        <f>26843-2156</f>
        <v>24687</v>
      </c>
      <c r="B18" s="12">
        <v>8.16</v>
      </c>
      <c r="C18" s="11">
        <f t="shared" si="1"/>
        <v>3.0253676470588236</v>
      </c>
      <c r="D18"/>
    </row>
    <row r="19" spans="1:4">
      <c r="A19" s="31">
        <f>26732-1500</f>
        <v>25232</v>
      </c>
      <c r="B19" s="12">
        <v>9.3800000000000008</v>
      </c>
      <c r="C19" s="11">
        <f t="shared" si="1"/>
        <v>2.6899786780383792</v>
      </c>
      <c r="D19"/>
    </row>
    <row r="20" spans="1:4">
      <c r="A20" s="31">
        <f>22600*1.13</f>
        <v>25537.999999999996</v>
      </c>
      <c r="B20" s="12">
        <v>7.7</v>
      </c>
      <c r="C20" s="11">
        <f t="shared" si="1"/>
        <v>3.3166233766233759</v>
      </c>
      <c r="D20"/>
    </row>
    <row r="21" spans="1:4">
      <c r="A21" s="31">
        <f>23500*1.13-636</f>
        <v>25918.999999999996</v>
      </c>
      <c r="B21" s="12">
        <v>7.5</v>
      </c>
      <c r="C21" s="11">
        <f t="shared" si="1"/>
        <v>3.4558666666666662</v>
      </c>
      <c r="D21"/>
    </row>
    <row r="22" spans="1:4">
      <c r="A22" s="31">
        <f>23500*1.13</f>
        <v>26554.999999999996</v>
      </c>
      <c r="B22" s="12">
        <v>10.1</v>
      </c>
      <c r="C22" s="11">
        <f t="shared" si="1"/>
        <v>2.6292079207920791</v>
      </c>
      <c r="D22"/>
    </row>
    <row r="23" spans="1:4">
      <c r="A23" s="31">
        <f>25000*1.13 -1500</f>
        <v>26749.999999999996</v>
      </c>
      <c r="B23" s="12">
        <v>9.1199999999999992</v>
      </c>
      <c r="C23" s="11">
        <f t="shared" si="1"/>
        <v>2.9331140350877192</v>
      </c>
      <c r="D23"/>
    </row>
    <row r="24" spans="1:4">
      <c r="A24" s="31">
        <f>28916-2156</f>
        <v>26760</v>
      </c>
      <c r="B24" s="12">
        <v>7.46</v>
      </c>
      <c r="C24" s="11">
        <f t="shared" si="1"/>
        <v>3.5871313672922254</v>
      </c>
      <c r="D24"/>
    </row>
    <row r="25" spans="1:4">
      <c r="A25" s="31">
        <f>25601+5000-'utility rates'!L34</f>
        <v>28131</v>
      </c>
      <c r="B25" s="12">
        <v>8.82</v>
      </c>
      <c r="C25" s="11">
        <f t="shared" si="1"/>
        <v>3.1894557823129253</v>
      </c>
      <c r="D25"/>
    </row>
    <row r="26" spans="1:4">
      <c r="A26" s="31">
        <f>(27492-'utility rates'!L34)*1.13</f>
        <v>28274.859999999997</v>
      </c>
      <c r="B26" s="12">
        <v>8.84</v>
      </c>
      <c r="C26" s="11">
        <f t="shared" si="1"/>
        <v>3.198513574660633</v>
      </c>
      <c r="D26"/>
    </row>
    <row r="27" spans="1:4">
      <c r="A27" s="31">
        <f>27000*1.13-721</f>
        <v>29788.999999999996</v>
      </c>
      <c r="B27" s="12">
        <v>10</v>
      </c>
      <c r="C27" s="11">
        <f t="shared" si="1"/>
        <v>2.9788999999999999</v>
      </c>
      <c r="D27"/>
    </row>
    <row r="28" spans="1:4">
      <c r="A28" s="31">
        <f>+Table1[[#This Row],[kW (DC)]]*Table1[[#This Row],[$/W (no grant)]]*1000</f>
        <v>30500</v>
      </c>
      <c r="B28" s="12">
        <v>10</v>
      </c>
      <c r="C28" s="11">
        <v>3.05</v>
      </c>
      <c r="D28"/>
    </row>
    <row r="29" spans="1:4">
      <c r="A29" s="31">
        <f>28000*1.13</f>
        <v>31639.999999999996</v>
      </c>
      <c r="B29" s="12">
        <v>10.1</v>
      </c>
      <c r="C29" s="11">
        <f>A29/1000/B29</f>
        <v>3.1326732673267323</v>
      </c>
      <c r="D29"/>
    </row>
    <row r="30" spans="1:4">
      <c r="A30" s="31">
        <f>30000*1.13-1500</f>
        <v>32400</v>
      </c>
      <c r="B30" s="12">
        <v>12</v>
      </c>
      <c r="C30" s="11">
        <f>A30/1000/B30</f>
        <v>2.6999999999999997</v>
      </c>
      <c r="D30"/>
    </row>
    <row r="31" spans="1:4">
      <c r="A31" s="73">
        <f>26700*1.13-2156</f>
        <v>28014.999999999996</v>
      </c>
      <c r="B31" s="12">
        <v>9</v>
      </c>
      <c r="C31" s="11">
        <f t="shared" ref="C31:C38" si="2">A31/1000/B31</f>
        <v>3.1127777777777776</v>
      </c>
      <c r="D31"/>
    </row>
    <row r="32" spans="1:4">
      <c r="A32" s="31">
        <f>18600*1.13-2156</f>
        <v>18861.999999999996</v>
      </c>
      <c r="B32" s="12">
        <v>7.28</v>
      </c>
      <c r="C32" s="11">
        <f t="shared" si="2"/>
        <v>2.5909340659340652</v>
      </c>
      <c r="D32"/>
    </row>
    <row r="33" spans="1:5">
      <c r="A33" s="31">
        <f>23887*1.13-2156</f>
        <v>24836.309999999998</v>
      </c>
      <c r="B33" s="12">
        <v>5.03</v>
      </c>
      <c r="C33" s="11">
        <f t="shared" si="2"/>
        <v>4.9376361829025841</v>
      </c>
      <c r="D33"/>
    </row>
    <row r="34" spans="1:5">
      <c r="A34" s="31">
        <f>20429*1.13-2156</f>
        <v>20928.769999999997</v>
      </c>
      <c r="B34" s="12">
        <v>3.84</v>
      </c>
      <c r="C34" s="11">
        <f t="shared" si="2"/>
        <v>5.4502005208333326</v>
      </c>
      <c r="D34"/>
    </row>
    <row r="35" spans="1:5">
      <c r="A35" s="31">
        <f>(36219.51+5000)*1.13 -2000</f>
        <v>44578.046299999995</v>
      </c>
      <c r="B35" s="12">
        <v>17.5</v>
      </c>
      <c r="C35" s="11">
        <f t="shared" si="2"/>
        <v>2.5473169314285711</v>
      </c>
      <c r="D35"/>
    </row>
    <row r="36" spans="1:5">
      <c r="A36" s="31">
        <f>(30424.39+5000)*1.13-2000</f>
        <v>38029.560699999995</v>
      </c>
      <c r="B36" s="12">
        <v>15</v>
      </c>
      <c r="C36" s="11">
        <f t="shared" si="2"/>
        <v>2.5353040466666665</v>
      </c>
      <c r="D36"/>
    </row>
    <row r="37" spans="1:5">
      <c r="A37" s="31">
        <f>(34183+5000)*1.13 -2000</f>
        <v>42276.789999999994</v>
      </c>
      <c r="B37" s="12">
        <v>14.71</v>
      </c>
      <c r="C37" s="11">
        <f t="shared" si="2"/>
        <v>2.8740169952413317</v>
      </c>
      <c r="D37"/>
    </row>
    <row r="38" spans="1:5">
      <c r="A38" s="31">
        <f>+(45113+5000)*1.13-2000</f>
        <v>54627.689999999995</v>
      </c>
      <c r="B38" s="12">
        <v>19.57</v>
      </c>
      <c r="C38" s="11">
        <f t="shared" si="2"/>
        <v>2.7913995912110368</v>
      </c>
      <c r="D38"/>
    </row>
    <row r="39" spans="1:5">
      <c r="A39" s="29"/>
      <c r="C39" s="12"/>
      <c r="D39" s="11"/>
      <c r="E39" s="12"/>
    </row>
    <row r="40" spans="1:5">
      <c r="B40" s="31" t="s">
        <v>30</v>
      </c>
      <c r="C40" s="11">
        <f>AVERAGE(Table1[$/W (no grant)])</f>
        <v>3.1847960581679047</v>
      </c>
    </row>
    <row r="42" spans="1:5">
      <c r="A42" t="s">
        <v>142</v>
      </c>
      <c r="B42" s="32">
        <f>SLOPE(A2:A38,B2:B38)</f>
        <v>2175.8329683959655</v>
      </c>
      <c r="D42" s="12" t="s">
        <v>149</v>
      </c>
    </row>
    <row r="43" spans="1:5">
      <c r="A43" t="s">
        <v>143</v>
      </c>
      <c r="B43" s="33">
        <f>INTERCEPT(A2:A38,B2:B38)</f>
        <v>7359.274933096578</v>
      </c>
    </row>
    <row r="45" spans="1:5">
      <c r="A45" t="s">
        <v>166</v>
      </c>
      <c r="B45" s="31" t="s">
        <v>168</v>
      </c>
      <c r="C45" s="11" t="s">
        <v>169</v>
      </c>
      <c r="D45" s="30"/>
    </row>
    <row r="46" spans="1:5">
      <c r="A46" t="s">
        <v>118</v>
      </c>
      <c r="B46" s="31">
        <f>quotes!B$43+input!B3*quotes!B$42</f>
        <v>18238.439775076404</v>
      </c>
      <c r="C46" s="11">
        <f>input!B3*1000*C$40</f>
        <v>15923.980290839523</v>
      </c>
      <c r="D46" s="30"/>
    </row>
    <row r="47" spans="1:5">
      <c r="A47" t="s">
        <v>119</v>
      </c>
      <c r="B47" s="31">
        <f>quotes!B$43+input!B4*quotes!B$42</f>
        <v>23678.022196066318</v>
      </c>
      <c r="C47" s="11">
        <f>input!B4*1000*C$40</f>
        <v>23885.970436259286</v>
      </c>
    </row>
    <row r="48" spans="1:5">
      <c r="A48" t="s">
        <v>120</v>
      </c>
      <c r="B48" s="31">
        <f>quotes!B$43+input!B5*quotes!B$42</f>
        <v>29117.604617056233</v>
      </c>
      <c r="C48" s="11">
        <f>input!B5*1000*C$40</f>
        <v>31847.960581679046</v>
      </c>
    </row>
    <row r="52" spans="1:3">
      <c r="A52" s="7" t="s">
        <v>65</v>
      </c>
    </row>
    <row r="53" spans="1:3">
      <c r="A53" t="s">
        <v>66</v>
      </c>
    </row>
    <row r="54" spans="1:3">
      <c r="A54" t="s">
        <v>67</v>
      </c>
    </row>
    <row r="55" spans="1:3">
      <c r="A55" t="s">
        <v>73</v>
      </c>
    </row>
    <row r="56" spans="1:3">
      <c r="A56" t="s">
        <v>0</v>
      </c>
    </row>
    <row r="57" spans="1:3">
      <c r="A57" t="s">
        <v>68</v>
      </c>
    </row>
    <row r="59" spans="1:3">
      <c r="A59" t="s">
        <v>248</v>
      </c>
      <c r="B59" s="56">
        <v>15</v>
      </c>
    </row>
    <row r="60" spans="1:3">
      <c r="A60" t="s">
        <v>247</v>
      </c>
    </row>
    <row r="61" spans="1:3">
      <c r="A61" s="29">
        <v>45292</v>
      </c>
      <c r="B61" s="31">
        <f>5500*1.13</f>
        <v>6214.9999999999991</v>
      </c>
      <c r="C61" s="11" t="s">
        <v>253</v>
      </c>
    </row>
    <row r="62" spans="1:3">
      <c r="A62" s="29">
        <v>45292</v>
      </c>
      <c r="B62" s="31">
        <f>6700*1.13</f>
        <v>7570.9999999999991</v>
      </c>
      <c r="C62" s="11" t="s">
        <v>254</v>
      </c>
    </row>
    <row r="63" spans="1:3">
      <c r="A63" s="29">
        <v>45292</v>
      </c>
      <c r="B63" s="31">
        <f>(B61+B62)/2</f>
        <v>6892.9999999999991</v>
      </c>
      <c r="C63" s="11" t="s">
        <v>255</v>
      </c>
    </row>
    <row r="64" spans="1:3">
      <c r="A64" s="29">
        <v>45292</v>
      </c>
      <c r="B64" s="31">
        <v>2700</v>
      </c>
      <c r="C64" s="11" t="s">
        <v>256</v>
      </c>
    </row>
    <row r="65" spans="1:4">
      <c r="A65" s="29">
        <v>45292</v>
      </c>
      <c r="B65" s="31">
        <v>4000</v>
      </c>
      <c r="C65" s="11" t="s">
        <v>254</v>
      </c>
    </row>
    <row r="66" spans="1:4">
      <c r="A66" s="29">
        <v>45292</v>
      </c>
      <c r="B66" s="31">
        <f>(B64+B65)/2</f>
        <v>3350</v>
      </c>
      <c r="C66" s="11" t="s">
        <v>255</v>
      </c>
    </row>
    <row r="68" spans="1:4">
      <c r="A68" s="29">
        <v>45292</v>
      </c>
      <c r="B68" s="31">
        <f>3500*1.13</f>
        <v>3954.9999999999995</v>
      </c>
      <c r="C68" s="11" t="s">
        <v>257</v>
      </c>
    </row>
    <row r="69" spans="1:4">
      <c r="A69" s="29">
        <v>45292</v>
      </c>
      <c r="B69" s="31">
        <f>2300*1.13</f>
        <v>2598.9999999999995</v>
      </c>
      <c r="C69" s="11" t="s">
        <v>258</v>
      </c>
    </row>
    <row r="70" spans="1:4">
      <c r="A70" s="29">
        <v>45292</v>
      </c>
      <c r="B70" s="31">
        <f>2700*1.13</f>
        <v>3050.9999999999995</v>
      </c>
      <c r="C70" s="11" t="s">
        <v>259</v>
      </c>
    </row>
    <row r="72" spans="1:4">
      <c r="A72" s="29">
        <v>45292</v>
      </c>
      <c r="B72" s="31">
        <v>2989</v>
      </c>
      <c r="C72" s="11" t="s">
        <v>257</v>
      </c>
      <c r="D72" s="67"/>
    </row>
    <row r="73" spans="1:4">
      <c r="A73" s="29">
        <v>45292</v>
      </c>
      <c r="B73" s="31">
        <v>2469</v>
      </c>
      <c r="C73" s="11" t="s">
        <v>258</v>
      </c>
      <c r="D73" s="67"/>
    </row>
    <row r="74" spans="1:4">
      <c r="A74" s="29">
        <v>45292</v>
      </c>
      <c r="B74" s="31">
        <v>2729</v>
      </c>
      <c r="C74" s="11" t="s">
        <v>260</v>
      </c>
      <c r="D74" s="67"/>
    </row>
    <row r="76" spans="1:4">
      <c r="A76" s="29">
        <v>45323</v>
      </c>
      <c r="B76" s="31">
        <v>2750</v>
      </c>
      <c r="C76" s="11" t="s">
        <v>261</v>
      </c>
    </row>
    <row r="77" spans="1:4">
      <c r="A77" s="29">
        <v>45323</v>
      </c>
      <c r="B77" s="31">
        <v>3250</v>
      </c>
      <c r="C77" s="11" t="s">
        <v>262</v>
      </c>
    </row>
    <row r="78" spans="1:4">
      <c r="A78" s="29">
        <v>45323</v>
      </c>
      <c r="B78" s="31">
        <v>3750</v>
      </c>
      <c r="C78" s="11" t="s">
        <v>263</v>
      </c>
    </row>
    <row r="81" spans="1:5">
      <c r="A81" s="86" t="s">
        <v>264</v>
      </c>
    </row>
    <row r="82" spans="1:5">
      <c r="A82" t="s">
        <v>265</v>
      </c>
    </row>
    <row r="83" spans="1:5">
      <c r="A83">
        <v>5</v>
      </c>
      <c r="B83" s="31">
        <f>(B61+B64+B69+500+B73+B76)/5</f>
        <v>3446.6</v>
      </c>
      <c r="D83" s="12" t="s">
        <v>267</v>
      </c>
      <c r="E83">
        <f>SLOPE(B83:B85,A83:A85)</f>
        <v>261.27999999999997</v>
      </c>
    </row>
    <row r="84" spans="1:5">
      <c r="A84">
        <v>7.5</v>
      </c>
      <c r="B84" s="31">
        <f>+(B63+B66+B70+1000+B74+500+B77)/5</f>
        <v>4154.6000000000004</v>
      </c>
      <c r="D84" s="12" t="s">
        <v>143</v>
      </c>
      <c r="E84">
        <f>INTERCEPT(B83:B85,A83:A85)</f>
        <v>2158.4666666666667</v>
      </c>
    </row>
    <row r="85" spans="1:5">
      <c r="A85">
        <v>10</v>
      </c>
      <c r="B85" s="31">
        <f>+(B62+B65+B68+1000+B72+500+B78)/5</f>
        <v>4753</v>
      </c>
    </row>
    <row r="87" spans="1:5">
      <c r="A87" t="s">
        <v>266</v>
      </c>
    </row>
    <row r="88" spans="1:5">
      <c r="A88">
        <v>15</v>
      </c>
      <c r="B88" s="31">
        <f>A88*E$83+E$84</f>
        <v>6077.6666666666661</v>
      </c>
    </row>
    <row r="89" spans="1:5">
      <c r="A89">
        <v>20</v>
      </c>
      <c r="B89" s="31">
        <f t="shared" ref="B89:B90" si="3">A89*E$83+E$84</f>
        <v>7384.0666666666657</v>
      </c>
    </row>
    <row r="90" spans="1:5">
      <c r="A90">
        <v>25</v>
      </c>
      <c r="B90" s="31">
        <f t="shared" si="3"/>
        <v>8690.4666666666653</v>
      </c>
    </row>
  </sheetData>
  <phoneticPr fontId="102" type="noConversion"/>
  <pageMargins left="0.7" right="0.7" top="0.75" bottom="0.75" header="0.3" footer="0.3"/>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1AF7C-8713-4640-889E-33D6A0A1C884}">
  <sheetPr>
    <tabColor theme="2" tint="-9.9978637043366805E-2"/>
  </sheetPr>
  <dimension ref="A1:T69"/>
  <sheetViews>
    <sheetView workbookViewId="0">
      <selection activeCell="B59" sqref="B59"/>
    </sheetView>
  </sheetViews>
  <sheetFormatPr defaultRowHeight="14.5"/>
  <cols>
    <col min="1" max="1" width="17.453125" customWidth="1"/>
    <col min="2" max="8" width="12.54296875" bestFit="1" customWidth="1"/>
    <col min="9" max="9" width="12.54296875" customWidth="1"/>
    <col min="10" max="10" width="11.81640625" customWidth="1"/>
    <col min="11" max="11" width="11.54296875" customWidth="1"/>
    <col min="12" max="13" width="10.1796875" bestFit="1" customWidth="1"/>
    <col min="14" max="15" width="10.1796875" customWidth="1"/>
    <col min="16" max="16" width="9.453125" customWidth="1"/>
    <col min="17" max="17" width="10" customWidth="1"/>
    <col min="18" max="18" width="10.1796875" customWidth="1"/>
    <col min="19" max="19" width="11.1796875" customWidth="1"/>
    <col min="20" max="20" width="9.54296875" bestFit="1" customWidth="1"/>
  </cols>
  <sheetData>
    <row r="1" spans="1:16">
      <c r="A1" t="s">
        <v>70</v>
      </c>
    </row>
    <row r="2" spans="1:16">
      <c r="A2" t="s">
        <v>71</v>
      </c>
    </row>
    <row r="5" spans="1:16" ht="29">
      <c r="A5" s="13" t="s">
        <v>154</v>
      </c>
    </row>
    <row r="6" spans="1:16">
      <c r="A6" s="14"/>
      <c r="C6" s="61"/>
      <c r="E6" s="62"/>
    </row>
    <row r="7" spans="1:16">
      <c r="A7" s="14"/>
      <c r="B7" s="15" t="s">
        <v>74</v>
      </c>
      <c r="C7" s="15" t="s">
        <v>150</v>
      </c>
      <c r="D7" s="15" t="s">
        <v>132</v>
      </c>
      <c r="E7" s="15" t="s">
        <v>133</v>
      </c>
      <c r="F7" s="15" t="s">
        <v>319</v>
      </c>
      <c r="H7" s="36"/>
      <c r="I7" s="36" t="s">
        <v>96</v>
      </c>
      <c r="J7" s="36" t="s">
        <v>97</v>
      </c>
      <c r="K7" s="36" t="s">
        <v>98</v>
      </c>
    </row>
    <row r="8" spans="1:16">
      <c r="A8" s="14" t="s">
        <v>2</v>
      </c>
      <c r="B8" s="9" t="s">
        <v>75</v>
      </c>
      <c r="C8" s="9" t="s">
        <v>152</v>
      </c>
      <c r="D8" s="9" t="s">
        <v>151</v>
      </c>
      <c r="E8" s="9" t="s">
        <v>239</v>
      </c>
      <c r="F8" s="9" t="s">
        <v>320</v>
      </c>
      <c r="H8" s="36"/>
      <c r="I8" s="36" t="s">
        <v>87</v>
      </c>
      <c r="J8" s="36" t="s">
        <v>88</v>
      </c>
      <c r="K8" s="36" t="s">
        <v>99</v>
      </c>
    </row>
    <row r="9" spans="1:16">
      <c r="A9" t="s">
        <v>146</v>
      </c>
      <c r="B9" s="34">
        <f t="shared" ref="B9" si="0">(8.7*24*2 + 8.7*12*5 + 12.2*6*5 + 18.2*6*5)/(7*24)/100</f>
        <v>0.11021428571428571</v>
      </c>
      <c r="C9" s="34">
        <f t="shared" ref="C9:F9" si="1">(8.7*24*2 + 8.7*12*5 + 12.2*6*5 + 18.2*6*5)/(7*24)/100</f>
        <v>0.11021428571428571</v>
      </c>
      <c r="D9" s="34">
        <f t="shared" si="1"/>
        <v>0.11021428571428571</v>
      </c>
      <c r="E9" s="34">
        <f t="shared" si="1"/>
        <v>0.11021428571428571</v>
      </c>
      <c r="F9" s="34">
        <f t="shared" si="1"/>
        <v>0.11021428571428571</v>
      </c>
      <c r="H9" s="37" t="s">
        <v>89</v>
      </c>
      <c r="I9" s="38" t="s">
        <v>92</v>
      </c>
      <c r="J9" s="39" t="s">
        <v>93</v>
      </c>
      <c r="K9" s="39" t="s">
        <v>100</v>
      </c>
    </row>
    <row r="10" spans="1:16">
      <c r="A10" t="s">
        <v>238</v>
      </c>
      <c r="B10" s="63">
        <v>3.14E-3</v>
      </c>
      <c r="C10" s="34">
        <f>0.0029+0.00005</f>
        <v>2.9499999999999999E-3</v>
      </c>
      <c r="D10">
        <f>0.0051+0.0105+0.008</f>
        <v>2.3600000000000003E-2</v>
      </c>
      <c r="E10" s="34">
        <v>4.8999999999999998E-3</v>
      </c>
      <c r="F10" s="34">
        <v>4.7000000000000002E-3</v>
      </c>
      <c r="H10" s="36" t="s">
        <v>90</v>
      </c>
      <c r="I10" s="39" t="s">
        <v>93</v>
      </c>
      <c r="J10" s="39" t="s">
        <v>92</v>
      </c>
      <c r="K10" s="39" t="s">
        <v>101</v>
      </c>
      <c r="P10" s="35"/>
    </row>
    <row r="11" spans="1:16">
      <c r="A11" t="s">
        <v>236</v>
      </c>
      <c r="B11" s="34">
        <v>2.069E-2</v>
      </c>
      <c r="C11" s="34">
        <v>1.7299999999999999E-2</v>
      </c>
      <c r="D11" s="34"/>
      <c r="E11" s="34">
        <f>0.009+0.0066</f>
        <v>1.5599999999999999E-2</v>
      </c>
      <c r="F11">
        <v>1.61E-2</v>
      </c>
      <c r="H11" s="36" t="s">
        <v>91</v>
      </c>
      <c r="I11" s="39" t="s">
        <v>94</v>
      </c>
      <c r="J11" s="39" t="s">
        <v>94</v>
      </c>
      <c r="K11" s="39" t="s">
        <v>102</v>
      </c>
      <c r="P11" s="35"/>
    </row>
    <row r="12" spans="1:16">
      <c r="A12" t="s">
        <v>237</v>
      </c>
      <c r="B12" s="34">
        <v>5.8999999999999999E-3</v>
      </c>
      <c r="C12" s="34">
        <v>5.8999999999999999E-3</v>
      </c>
      <c r="D12" s="34">
        <f>0.0041+0.0004+0.0014</f>
        <v>5.9000000000000007E-3</v>
      </c>
      <c r="E12" s="34">
        <v>5.4999999999999997E-3</v>
      </c>
      <c r="F12">
        <v>5.8999999999999999E-3</v>
      </c>
      <c r="H12" s="36" t="s">
        <v>103</v>
      </c>
      <c r="I12" s="36"/>
      <c r="J12" s="36"/>
      <c r="K12" s="39" t="s">
        <v>104</v>
      </c>
      <c r="P12" s="35"/>
    </row>
    <row r="13" spans="1:16">
      <c r="A13" t="s">
        <v>82</v>
      </c>
      <c r="B13" s="3">
        <v>0.13</v>
      </c>
      <c r="C13" s="3">
        <v>0.13</v>
      </c>
      <c r="D13" s="3">
        <v>0.13</v>
      </c>
      <c r="E13" s="3">
        <v>0.13</v>
      </c>
      <c r="F13" s="3">
        <v>0.13</v>
      </c>
    </row>
    <row r="14" spans="1:16">
      <c r="A14" t="s">
        <v>83</v>
      </c>
      <c r="B14" s="17">
        <v>0.193</v>
      </c>
      <c r="C14" s="1">
        <v>0.193</v>
      </c>
      <c r="D14" s="1">
        <v>0.193</v>
      </c>
      <c r="E14" s="1">
        <v>0.193</v>
      </c>
      <c r="F14" s="1">
        <v>0.193</v>
      </c>
    </row>
    <row r="15" spans="1:16">
      <c r="A15" t="s">
        <v>84</v>
      </c>
      <c r="B15">
        <v>1.0295000000000001</v>
      </c>
      <c r="C15">
        <v>1.0338000000000001</v>
      </c>
      <c r="D15">
        <v>1.0287999999999999</v>
      </c>
      <c r="E15">
        <v>1.0371999999999999</v>
      </c>
      <c r="F15">
        <v>1.0368999999999999</v>
      </c>
      <c r="H15" s="65"/>
      <c r="I15" s="65"/>
      <c r="J15" s="65"/>
    </row>
    <row r="16" spans="1:16">
      <c r="A16" s="15" t="s">
        <v>85</v>
      </c>
      <c r="B16" s="18">
        <f>(SUM(B9:B10)*B15*(1-B14))*(1+B13)</f>
        <v>0.10641828943294286</v>
      </c>
      <c r="C16" s="18">
        <f>(SUM(C9:C10)*C15*(1-C14))*(1+C13)</f>
        <v>0.10668365654567141</v>
      </c>
      <c r="D16" s="18">
        <f>(SUM(D9:D10)*D15*(1-D14))*(1+D13)</f>
        <v>0.12554095094194281</v>
      </c>
      <c r="E16" s="18">
        <f>(SUM(E9:E10)*E15*(1-E14))*(1+E13)</f>
        <v>0.10887889618594283</v>
      </c>
      <c r="F16" s="18">
        <f>(SUM(F9:F10)*F15*(1-F14))*(1+F13)</f>
        <v>0.10865829212965712</v>
      </c>
      <c r="H16" s="65"/>
      <c r="I16" s="65"/>
      <c r="J16" s="65"/>
      <c r="K16" s="65"/>
      <c r="P16" s="35"/>
    </row>
    <row r="17" spans="1:20">
      <c r="H17" s="65"/>
      <c r="I17" s="65"/>
      <c r="J17" s="65"/>
    </row>
    <row r="18" spans="1:20">
      <c r="B18" s="19"/>
      <c r="C18" s="19"/>
      <c r="D18" s="19"/>
      <c r="E18" s="19"/>
      <c r="F18" s="19"/>
      <c r="G18" s="19"/>
      <c r="H18" s="19"/>
      <c r="I18" s="65"/>
      <c r="J18" s="65"/>
      <c r="M18" s="62"/>
    </row>
    <row r="19" spans="1:20">
      <c r="A19" s="26" t="s">
        <v>153</v>
      </c>
      <c r="B19" s="19"/>
      <c r="C19" s="19"/>
      <c r="D19" s="19"/>
      <c r="E19" s="19"/>
      <c r="F19" s="19"/>
      <c r="H19" s="19"/>
      <c r="I19" s="19"/>
      <c r="J19" s="19"/>
      <c r="K19" s="19"/>
    </row>
    <row r="20" spans="1:20" s="42" customFormat="1">
      <c r="A20" s="40"/>
      <c r="B20" s="41"/>
      <c r="C20" s="99" t="s">
        <v>180</v>
      </c>
      <c r="D20" s="99"/>
      <c r="E20" s="99"/>
      <c r="F20" s="99"/>
      <c r="H20" s="41">
        <v>0</v>
      </c>
      <c r="I20" s="83" t="s">
        <v>181</v>
      </c>
      <c r="J20" s="83"/>
      <c r="K20" s="83"/>
      <c r="L20" s="83"/>
      <c r="N20" s="41"/>
      <c r="O20" s="83" t="s">
        <v>156</v>
      </c>
      <c r="P20" s="83"/>
      <c r="Q20" s="83"/>
      <c r="R20" s="83"/>
      <c r="T20" s="41"/>
    </row>
    <row r="21" spans="1:20" s="42" customFormat="1">
      <c r="A21"/>
      <c r="B21" s="42" t="s">
        <v>155</v>
      </c>
      <c r="C21" s="18" t="s">
        <v>1</v>
      </c>
      <c r="D21" s="18" t="s">
        <v>37</v>
      </c>
      <c r="E21" s="18" t="s">
        <v>35</v>
      </c>
      <c r="F21" s="18" t="s">
        <v>39</v>
      </c>
      <c r="G21" s="42" t="s">
        <v>277</v>
      </c>
      <c r="H21" s="18" t="s">
        <v>171</v>
      </c>
      <c r="I21" s="18" t="s">
        <v>1</v>
      </c>
      <c r="J21" s="18" t="s">
        <v>37</v>
      </c>
      <c r="K21" s="18" t="s">
        <v>35</v>
      </c>
      <c r="L21" s="18" t="s">
        <v>39</v>
      </c>
      <c r="M21" s="42" t="s">
        <v>277</v>
      </c>
      <c r="N21" s="18" t="s">
        <v>171</v>
      </c>
      <c r="O21" s="18" t="s">
        <v>1</v>
      </c>
      <c r="P21" s="18" t="s">
        <v>37</v>
      </c>
      <c r="Q21" s="18" t="s">
        <v>35</v>
      </c>
      <c r="R21" s="18" t="s">
        <v>39</v>
      </c>
      <c r="S21" s="42" t="s">
        <v>277</v>
      </c>
      <c r="T21" s="18" t="s">
        <v>171</v>
      </c>
    </row>
    <row r="22" spans="1:20" s="42" customFormat="1">
      <c r="A22" s="16" t="s">
        <v>76</v>
      </c>
      <c r="B22" s="43">
        <v>8.6999999999999994E-2</v>
      </c>
      <c r="C22" s="35">
        <f>($B22)*(1-B$14)*(1+B$13)</f>
        <v>7.9336169999999984E-2</v>
      </c>
      <c r="D22" s="35">
        <f>($B22)*(1-C$14)*(1+C$13)</f>
        <v>7.9336169999999984E-2</v>
      </c>
      <c r="E22" s="35">
        <f>($B22)*(1-D$14)*(1+D$13)</f>
        <v>7.9336169999999984E-2</v>
      </c>
      <c r="F22" s="35">
        <f>($B22)*(1-E$14)*(1+E$13)</f>
        <v>7.9336169999999984E-2</v>
      </c>
      <c r="G22" s="35">
        <f>($B22)*(1-F$14)*(1+F$13)</f>
        <v>7.9336169999999984E-2</v>
      </c>
      <c r="H22" s="35">
        <f>AVERAGE(C22:F22)</f>
        <v>7.9336169999999984E-2</v>
      </c>
      <c r="I22" s="35">
        <f>(B$10)*(1-B$14)*(1+B$13)+(B$11+B$12)*B$15*(1-B$14)*(1+B$13)-$B22*(B$15-1)*(1-B$14)*(1+B$13)</f>
        <v>2.5485974048549992E-2</v>
      </c>
      <c r="J22" s="35">
        <f>(C$10)*(1-C$14)*(1+C$13)+(C$11+C$12)*C$15*(1-C$14)*(1+C$13)-$B22*(C$15-1)*(1-C$14)*(1+C$13)</f>
        <v>2.1879967299599994E-2</v>
      </c>
      <c r="K22" s="35">
        <f>(D$10)*(1-D$14)*(1+D$13)+(D$11+D$12)*D$15*(1-D$14)*(1+D$13)-$B22*(D$15-1)*(1-D$14)*(1+D$13)</f>
        <v>2.4771415051200008E-2</v>
      </c>
      <c r="L22" s="35">
        <f t="shared" ref="L22:L30" si="2">(E$10)*(1-E$14)*(1+E$13)+(E$11+E$12)*E$15*(1-E$14)*(1+E$13)-$B22*(E$15-1)*(1-E$14)*(1+E$13)</f>
        <v>2.1474130873200006E-2</v>
      </c>
      <c r="M22" s="35">
        <f t="shared" ref="M22:M30" si="3">(F$10)*(1-F$14)*(1+F$13)+(F$11+F$12)*F$15*(1-F$14)*(1+F$13)-$B22*(F$15-1)*(1-F$14)*(1+F$13)</f>
        <v>2.2160780865E-2</v>
      </c>
      <c r="N22" s="35">
        <f>AVERAGE(I22:M22)</f>
        <v>2.3154453627510001E-2</v>
      </c>
      <c r="O22" s="35">
        <f t="shared" ref="O22:O30" si="4">C22+I22</f>
        <v>0.10482214404854998</v>
      </c>
      <c r="P22" s="35">
        <f t="shared" ref="P22:P30" si="5">D22+J22</f>
        <v>0.10121613729959998</v>
      </c>
      <c r="Q22" s="35">
        <f t="shared" ref="Q22:Q30" si="6">E22+K22</f>
        <v>0.10410758505119999</v>
      </c>
      <c r="R22" s="35">
        <f t="shared" ref="R22:R30" si="7">F22+L22</f>
        <v>0.10081030087319999</v>
      </c>
      <c r="S22" s="35">
        <f t="shared" ref="S22:S30" si="8">G22+M22</f>
        <v>0.10149695086499999</v>
      </c>
      <c r="T22" s="35">
        <f>AVERAGE(O22:S22)</f>
        <v>0.10249062362750998</v>
      </c>
    </row>
    <row r="23" spans="1:20" s="42" customFormat="1">
      <c r="A23" s="16" t="s">
        <v>77</v>
      </c>
      <c r="B23" s="43">
        <v>0.182</v>
      </c>
      <c r="C23" s="35">
        <f t="shared" ref="C23:G30" si="9">($B23)*(1-B$14)*(1+B$13)</f>
        <v>0.16596761999999995</v>
      </c>
      <c r="D23" s="35">
        <f t="shared" si="9"/>
        <v>0.16596761999999995</v>
      </c>
      <c r="E23" s="35">
        <f t="shared" si="9"/>
        <v>0.16596761999999995</v>
      </c>
      <c r="F23" s="35">
        <f t="shared" si="9"/>
        <v>0.16596761999999995</v>
      </c>
      <c r="G23" s="35">
        <f t="shared" si="9"/>
        <v>0.16596761999999995</v>
      </c>
      <c r="H23" s="35">
        <f t="shared" ref="H23:H30" si="10">AVERAGE(C23:F23)</f>
        <v>0.16596761999999995</v>
      </c>
      <c r="I23" s="35">
        <f t="shared" ref="I23:I30" si="11">(B$10)*(1-B$14)*(1+B$13)+(B$11+B$12)*B$15*(1-B$14)*(1+B$13)-$B23*(B$15-1)*(1-B$14)*(1+B$13)</f>
        <v>2.2930346273549986E-2</v>
      </c>
      <c r="J23" s="35">
        <f t="shared" ref="J23:J30" si="12">(C$10)*(1-C$14)*(1+C$13)+(C$11+C$12)*C$15*(1-C$14)*(1+C$13)-$B23*(C$15-1)*(1-C$14)*(1+C$13)</f>
        <v>1.8951824289599989E-2</v>
      </c>
      <c r="K23" s="35">
        <f t="shared" ref="K23:K30" si="13">(D$10)*(1-D$14)*(1+D$13)+(D$11+D$12)*D$15*(1-D$14)*(1+D$13)-$B23*(D$15-1)*(1-D$14)*(1+D$13)</f>
        <v>2.2276429291200012E-2</v>
      </c>
      <c r="L23" s="35">
        <f t="shared" si="2"/>
        <v>1.8251440933200015E-2</v>
      </c>
      <c r="M23" s="35">
        <f t="shared" si="3"/>
        <v>1.8964080360000007E-2</v>
      </c>
      <c r="N23" s="35">
        <f t="shared" ref="N23:N30" si="14">AVERAGE(I23:M23)</f>
        <v>2.0274824229510002E-2</v>
      </c>
      <c r="O23" s="35">
        <f t="shared" si="4"/>
        <v>0.18889796627354993</v>
      </c>
      <c r="P23" s="35">
        <f t="shared" si="5"/>
        <v>0.18491944428959994</v>
      </c>
      <c r="Q23" s="35">
        <f t="shared" si="6"/>
        <v>0.18824404929119998</v>
      </c>
      <c r="R23" s="35">
        <f t="shared" si="7"/>
        <v>0.18421906093319998</v>
      </c>
      <c r="S23" s="35">
        <f t="shared" si="8"/>
        <v>0.18493170035999995</v>
      </c>
      <c r="T23" s="35">
        <f t="shared" ref="T23:T30" si="15">AVERAGE(O23:S23)</f>
        <v>0.18624244422950995</v>
      </c>
    </row>
    <row r="24" spans="1:20" s="42" customFormat="1">
      <c r="A24" s="16" t="s">
        <v>78</v>
      </c>
      <c r="B24" s="43">
        <v>0.122</v>
      </c>
      <c r="C24" s="35">
        <f t="shared" si="9"/>
        <v>0.11125301999999998</v>
      </c>
      <c r="D24" s="35">
        <f t="shared" si="9"/>
        <v>0.11125301999999998</v>
      </c>
      <c r="E24" s="35">
        <f t="shared" si="9"/>
        <v>0.11125301999999998</v>
      </c>
      <c r="F24" s="35">
        <f t="shared" si="9"/>
        <v>0.11125301999999998</v>
      </c>
      <c r="G24" s="35">
        <f t="shared" si="9"/>
        <v>0.11125301999999998</v>
      </c>
      <c r="H24" s="35">
        <f t="shared" si="10"/>
        <v>0.11125301999999998</v>
      </c>
      <c r="I24" s="35">
        <f t="shared" si="11"/>
        <v>2.4544426973549988E-2</v>
      </c>
      <c r="J24" s="35">
        <f t="shared" si="12"/>
        <v>2.0801177769599992E-2</v>
      </c>
      <c r="K24" s="35">
        <f t="shared" si="13"/>
        <v>2.3852209771200009E-2</v>
      </c>
      <c r="L24" s="35">
        <f t="shared" si="2"/>
        <v>2.0286824053200009E-2</v>
      </c>
      <c r="M24" s="35">
        <f t="shared" si="3"/>
        <v>2.0983049100000001E-2</v>
      </c>
      <c r="N24" s="35">
        <f t="shared" si="14"/>
        <v>2.209353753351E-2</v>
      </c>
      <c r="O24" s="35">
        <f t="shared" si="4"/>
        <v>0.13579744697354998</v>
      </c>
      <c r="P24" s="35">
        <f t="shared" si="5"/>
        <v>0.13205419776959998</v>
      </c>
      <c r="Q24" s="35">
        <f t="shared" si="6"/>
        <v>0.13510522977119999</v>
      </c>
      <c r="R24" s="35">
        <f t="shared" si="7"/>
        <v>0.13153984405319999</v>
      </c>
      <c r="S24" s="35">
        <f t="shared" si="8"/>
        <v>0.13223606909999999</v>
      </c>
      <c r="T24" s="35">
        <f t="shared" si="15"/>
        <v>0.13334655753350996</v>
      </c>
    </row>
    <row r="25" spans="1:20" s="42" customFormat="1">
      <c r="A25" s="16" t="s">
        <v>80</v>
      </c>
      <c r="B25" s="43">
        <v>0.28599999999999998</v>
      </c>
      <c r="C25" s="35">
        <f t="shared" si="9"/>
        <v>0.2608062599999999</v>
      </c>
      <c r="D25" s="35">
        <f t="shared" si="9"/>
        <v>0.2608062599999999</v>
      </c>
      <c r="E25" s="35">
        <f t="shared" si="9"/>
        <v>0.2608062599999999</v>
      </c>
      <c r="F25" s="35">
        <f t="shared" si="9"/>
        <v>0.2608062599999999</v>
      </c>
      <c r="G25" s="35">
        <f t="shared" si="9"/>
        <v>0.2608062599999999</v>
      </c>
      <c r="H25" s="35">
        <f t="shared" si="10"/>
        <v>0.2608062599999999</v>
      </c>
      <c r="I25" s="35">
        <f t="shared" si="11"/>
        <v>2.0132606393549978E-2</v>
      </c>
      <c r="J25" s="35">
        <f t="shared" si="12"/>
        <v>1.5746278257599985E-2</v>
      </c>
      <c r="K25" s="35">
        <f t="shared" si="13"/>
        <v>1.954507645920002E-2</v>
      </c>
      <c r="L25" s="35">
        <f t="shared" si="2"/>
        <v>1.4723443525200027E-2</v>
      </c>
      <c r="M25" s="35">
        <f t="shared" si="3"/>
        <v>1.5464534544000012E-2</v>
      </c>
      <c r="N25" s="35">
        <f t="shared" si="14"/>
        <v>1.7122387835910004E-2</v>
      </c>
      <c r="O25" s="35">
        <f t="shared" si="4"/>
        <v>0.28093886639354987</v>
      </c>
      <c r="P25" s="35">
        <f t="shared" si="5"/>
        <v>0.2765525382575999</v>
      </c>
      <c r="Q25" s="35">
        <f t="shared" si="6"/>
        <v>0.28035133645919991</v>
      </c>
      <c r="R25" s="35">
        <f t="shared" si="7"/>
        <v>0.27552970352519995</v>
      </c>
      <c r="S25" s="35">
        <f t="shared" si="8"/>
        <v>0.27627079454399989</v>
      </c>
      <c r="T25" s="35">
        <f t="shared" si="15"/>
        <v>0.27792864783590993</v>
      </c>
    </row>
    <row r="26" spans="1:20" s="42" customFormat="1">
      <c r="A26" s="16" t="s">
        <v>81</v>
      </c>
      <c r="B26" s="43">
        <v>0.122</v>
      </c>
      <c r="C26" s="35">
        <f t="shared" si="9"/>
        <v>0.11125301999999998</v>
      </c>
      <c r="D26" s="35">
        <f t="shared" si="9"/>
        <v>0.11125301999999998</v>
      </c>
      <c r="E26" s="35">
        <f t="shared" si="9"/>
        <v>0.11125301999999998</v>
      </c>
      <c r="F26" s="35">
        <f t="shared" si="9"/>
        <v>0.11125301999999998</v>
      </c>
      <c r="G26" s="35">
        <f t="shared" si="9"/>
        <v>0.11125301999999998</v>
      </c>
      <c r="H26" s="35">
        <f t="shared" si="10"/>
        <v>0.11125301999999998</v>
      </c>
      <c r="I26" s="35">
        <f t="shared" si="11"/>
        <v>2.4544426973549988E-2</v>
      </c>
      <c r="J26" s="35">
        <f t="shared" si="12"/>
        <v>2.0801177769599992E-2</v>
      </c>
      <c r="K26" s="35">
        <f t="shared" si="13"/>
        <v>2.3852209771200009E-2</v>
      </c>
      <c r="L26" s="35">
        <f t="shared" si="2"/>
        <v>2.0286824053200009E-2</v>
      </c>
      <c r="M26" s="35">
        <f t="shared" si="3"/>
        <v>2.0983049100000001E-2</v>
      </c>
      <c r="N26" s="35">
        <f t="shared" si="14"/>
        <v>2.209353753351E-2</v>
      </c>
      <c r="O26" s="35">
        <f t="shared" si="4"/>
        <v>0.13579744697354998</v>
      </c>
      <c r="P26" s="35">
        <f t="shared" si="5"/>
        <v>0.13205419776959998</v>
      </c>
      <c r="Q26" s="35">
        <f t="shared" si="6"/>
        <v>0.13510522977119999</v>
      </c>
      <c r="R26" s="35">
        <f t="shared" si="7"/>
        <v>0.13153984405319999</v>
      </c>
      <c r="S26" s="35">
        <f t="shared" si="8"/>
        <v>0.13223606909999999</v>
      </c>
      <c r="T26" s="35">
        <f t="shared" si="15"/>
        <v>0.13334655753350996</v>
      </c>
    </row>
    <row r="27" spans="1:20" s="42" customFormat="1">
      <c r="A27" s="16" t="s">
        <v>106</v>
      </c>
      <c r="B27" s="43">
        <v>8.6999999999999994E-2</v>
      </c>
      <c r="C27" s="35">
        <f t="shared" si="9"/>
        <v>7.9336169999999984E-2</v>
      </c>
      <c r="D27" s="35">
        <f t="shared" si="9"/>
        <v>7.9336169999999984E-2</v>
      </c>
      <c r="E27" s="35">
        <f t="shared" si="9"/>
        <v>7.9336169999999984E-2</v>
      </c>
      <c r="F27" s="35">
        <f t="shared" si="9"/>
        <v>7.9336169999999984E-2</v>
      </c>
      <c r="G27" s="35">
        <f t="shared" si="9"/>
        <v>7.9336169999999984E-2</v>
      </c>
      <c r="H27" s="35">
        <f t="shared" si="10"/>
        <v>7.9336169999999984E-2</v>
      </c>
      <c r="I27" s="35">
        <f t="shared" si="11"/>
        <v>2.5485974048549992E-2</v>
      </c>
      <c r="J27" s="35">
        <f t="shared" si="12"/>
        <v>2.1879967299599994E-2</v>
      </c>
      <c r="K27" s="35">
        <f t="shared" si="13"/>
        <v>2.4771415051200008E-2</v>
      </c>
      <c r="L27" s="35">
        <f t="shared" si="2"/>
        <v>2.1474130873200006E-2</v>
      </c>
      <c r="M27" s="35">
        <f t="shared" si="3"/>
        <v>2.2160780865E-2</v>
      </c>
      <c r="N27" s="35">
        <f t="shared" si="14"/>
        <v>2.3154453627510001E-2</v>
      </c>
      <c r="O27" s="35">
        <f t="shared" si="4"/>
        <v>0.10482214404854998</v>
      </c>
      <c r="P27" s="35">
        <f t="shared" si="5"/>
        <v>0.10121613729959998</v>
      </c>
      <c r="Q27" s="35">
        <f t="shared" si="6"/>
        <v>0.10410758505119999</v>
      </c>
      <c r="R27" s="35">
        <f t="shared" si="7"/>
        <v>0.10081030087319999</v>
      </c>
      <c r="S27" s="35">
        <f t="shared" si="8"/>
        <v>0.10149695086499999</v>
      </c>
      <c r="T27" s="35">
        <f t="shared" si="15"/>
        <v>0.10249062362750998</v>
      </c>
    </row>
    <row r="28" spans="1:20" s="42" customFormat="1">
      <c r="A28" s="16" t="s">
        <v>79</v>
      </c>
      <c r="B28" s="43">
        <v>2.8000000000000001E-2</v>
      </c>
      <c r="C28" s="35">
        <f t="shared" si="9"/>
        <v>2.5533479999999994E-2</v>
      </c>
      <c r="D28" s="35">
        <f t="shared" si="9"/>
        <v>2.5533479999999994E-2</v>
      </c>
      <c r="E28" s="35">
        <f t="shared" si="9"/>
        <v>2.5533479999999994E-2</v>
      </c>
      <c r="F28" s="35">
        <f t="shared" si="9"/>
        <v>2.5533479999999994E-2</v>
      </c>
      <c r="G28" s="35">
        <f t="shared" si="9"/>
        <v>2.5533479999999994E-2</v>
      </c>
      <c r="H28" s="35">
        <f t="shared" si="10"/>
        <v>2.5533479999999994E-2</v>
      </c>
      <c r="I28" s="35">
        <f t="shared" si="11"/>
        <v>2.7073153403549995E-2</v>
      </c>
      <c r="J28" s="35">
        <f t="shared" si="12"/>
        <v>2.3698498221599997E-2</v>
      </c>
      <c r="K28" s="35">
        <f t="shared" si="13"/>
        <v>2.6320932523200002E-2</v>
      </c>
      <c r="L28" s="35">
        <f t="shared" si="2"/>
        <v>2.3475590941200001E-2</v>
      </c>
      <c r="M28" s="35">
        <f t="shared" si="3"/>
        <v>2.4146100125999995E-2</v>
      </c>
      <c r="N28" s="35">
        <f t="shared" si="14"/>
        <v>2.4942855043109995E-2</v>
      </c>
      <c r="O28" s="35">
        <f t="shared" si="4"/>
        <v>5.2606633403549985E-2</v>
      </c>
      <c r="P28" s="35">
        <f t="shared" si="5"/>
        <v>4.9231978221599991E-2</v>
      </c>
      <c r="Q28" s="35">
        <f t="shared" si="6"/>
        <v>5.18544125232E-2</v>
      </c>
      <c r="R28" s="35">
        <f t="shared" si="7"/>
        <v>4.9009070941199995E-2</v>
      </c>
      <c r="S28" s="35">
        <f t="shared" si="8"/>
        <v>4.9679580125999989E-2</v>
      </c>
      <c r="T28" s="35">
        <f t="shared" si="15"/>
        <v>5.0476335043109999E-2</v>
      </c>
    </row>
    <row r="29" spans="1:20" s="42" customFormat="1">
      <c r="A29" s="16" t="s">
        <v>105</v>
      </c>
      <c r="B29" s="43">
        <v>0.10299999999999999</v>
      </c>
      <c r="C29" s="35">
        <f t="shared" si="9"/>
        <v>9.3926729999999972E-2</v>
      </c>
      <c r="D29" s="35">
        <f t="shared" si="9"/>
        <v>9.3926729999999972E-2</v>
      </c>
      <c r="E29" s="35">
        <f t="shared" si="9"/>
        <v>9.3926729999999972E-2</v>
      </c>
      <c r="F29" s="35">
        <f t="shared" si="9"/>
        <v>9.3926729999999972E-2</v>
      </c>
      <c r="G29" s="35">
        <f t="shared" si="9"/>
        <v>9.3926729999999972E-2</v>
      </c>
      <c r="H29" s="35">
        <f t="shared" si="10"/>
        <v>9.3926729999999972E-2</v>
      </c>
      <c r="I29" s="35">
        <f t="shared" si="11"/>
        <v>2.505555252854999E-2</v>
      </c>
      <c r="J29" s="35">
        <f t="shared" si="12"/>
        <v>2.1386806371599995E-2</v>
      </c>
      <c r="K29" s="35">
        <f t="shared" si="13"/>
        <v>2.4351206923200006E-2</v>
      </c>
      <c r="L29" s="35">
        <f t="shared" si="2"/>
        <v>2.0931362041200007E-2</v>
      </c>
      <c r="M29" s="35">
        <f t="shared" si="3"/>
        <v>2.1622389201E-2</v>
      </c>
      <c r="N29" s="35">
        <f t="shared" si="14"/>
        <v>2.2669463413109998E-2</v>
      </c>
      <c r="O29" s="35">
        <f t="shared" si="4"/>
        <v>0.11898228252854996</v>
      </c>
      <c r="P29" s="35">
        <f t="shared" si="5"/>
        <v>0.11531353637159997</v>
      </c>
      <c r="Q29" s="35">
        <f t="shared" si="6"/>
        <v>0.11827793692319997</v>
      </c>
      <c r="R29" s="35">
        <f t="shared" si="7"/>
        <v>0.11485809204119998</v>
      </c>
      <c r="S29" s="35">
        <f t="shared" si="8"/>
        <v>0.11554911920099997</v>
      </c>
      <c r="T29" s="35">
        <f t="shared" si="15"/>
        <v>0.11659619341310998</v>
      </c>
    </row>
    <row r="30" spans="1:20" s="42" customFormat="1">
      <c r="A30" s="16" t="s">
        <v>86</v>
      </c>
      <c r="B30" s="43">
        <v>0.125</v>
      </c>
      <c r="C30" s="35">
        <f t="shared" si="9"/>
        <v>0.11398874999999999</v>
      </c>
      <c r="D30" s="35">
        <f t="shared" si="9"/>
        <v>0.11398874999999999</v>
      </c>
      <c r="E30" s="35">
        <f t="shared" si="9"/>
        <v>0.11398874999999999</v>
      </c>
      <c r="F30" s="35">
        <f t="shared" si="9"/>
        <v>0.11398874999999999</v>
      </c>
      <c r="G30" s="35">
        <f t="shared" si="9"/>
        <v>0.11398874999999999</v>
      </c>
      <c r="H30" s="35">
        <f t="shared" si="10"/>
        <v>0.11398874999999999</v>
      </c>
      <c r="I30" s="35">
        <f t="shared" si="11"/>
        <v>2.4463722938549988E-2</v>
      </c>
      <c r="J30" s="35">
        <f t="shared" si="12"/>
        <v>2.0708710095599991E-2</v>
      </c>
      <c r="K30" s="35">
        <f t="shared" si="13"/>
        <v>2.3773420747200007E-2</v>
      </c>
      <c r="L30" s="35">
        <f t="shared" si="2"/>
        <v>2.018505489720001E-2</v>
      </c>
      <c r="M30" s="35">
        <f t="shared" si="3"/>
        <v>2.0882100663000003E-2</v>
      </c>
      <c r="N30" s="35">
        <f t="shared" si="14"/>
        <v>2.200260186831E-2</v>
      </c>
      <c r="O30" s="35">
        <f t="shared" si="4"/>
        <v>0.13845247293854998</v>
      </c>
      <c r="P30" s="35">
        <f t="shared" si="5"/>
        <v>0.13469746009559996</v>
      </c>
      <c r="Q30" s="35">
        <f t="shared" si="6"/>
        <v>0.13776217074719999</v>
      </c>
      <c r="R30" s="35">
        <f t="shared" si="7"/>
        <v>0.13417380489719999</v>
      </c>
      <c r="S30" s="35">
        <f t="shared" si="8"/>
        <v>0.13487085066299997</v>
      </c>
      <c r="T30" s="35">
        <f t="shared" si="15"/>
        <v>0.13599135186830996</v>
      </c>
    </row>
    <row r="31" spans="1:20" s="42" customFormat="1">
      <c r="A31" s="40"/>
      <c r="B31" s="41"/>
      <c r="C31" s="41"/>
      <c r="D31" s="41"/>
      <c r="E31" s="41"/>
      <c r="F31" s="41"/>
      <c r="G31" s="41"/>
      <c r="H31" s="41"/>
      <c r="I31" s="41"/>
      <c r="J31" s="41"/>
    </row>
    <row r="32" spans="1:20" s="42" customFormat="1">
      <c r="A32" s="26" t="s">
        <v>130</v>
      </c>
      <c r="B32" s="41"/>
      <c r="C32" s="41"/>
      <c r="D32" s="41"/>
      <c r="E32" s="41"/>
      <c r="F32" s="41"/>
      <c r="G32" s="41"/>
      <c r="H32" s="41"/>
      <c r="I32" s="41"/>
      <c r="J32" s="41"/>
    </row>
    <row r="33" spans="1:19" s="42" customFormat="1">
      <c r="A33" s="40"/>
      <c r="B33" s="41" t="s">
        <v>158</v>
      </c>
      <c r="C33" s="42" t="s">
        <v>313</v>
      </c>
      <c r="D33" s="42" t="s">
        <v>314</v>
      </c>
      <c r="E33" s="41" t="s">
        <v>159</v>
      </c>
      <c r="F33" s="41" t="s">
        <v>160</v>
      </c>
      <c r="G33" s="41" t="s">
        <v>161</v>
      </c>
      <c r="H33" s="41" t="s">
        <v>162</v>
      </c>
      <c r="I33" s="42" t="s">
        <v>272</v>
      </c>
      <c r="J33" s="42" t="s">
        <v>273</v>
      </c>
      <c r="K33" s="42" t="s">
        <v>274</v>
      </c>
      <c r="L33" s="45" t="s">
        <v>163</v>
      </c>
      <c r="M33" s="45" t="s">
        <v>164</v>
      </c>
      <c r="N33" s="45" t="s">
        <v>165</v>
      </c>
      <c r="O33" s="70" t="s">
        <v>269</v>
      </c>
      <c r="P33" s="71" t="s">
        <v>270</v>
      </c>
      <c r="Q33" s="71" t="s">
        <v>271</v>
      </c>
    </row>
    <row r="34" spans="1:19" s="42" customFormat="1">
      <c r="A34" s="40" t="s">
        <v>74</v>
      </c>
      <c r="B34" s="44">
        <v>1921</v>
      </c>
      <c r="C34" s="72" t="s">
        <v>317</v>
      </c>
      <c r="D34" s="42" t="s">
        <v>317</v>
      </c>
      <c r="E34" s="44">
        <v>350</v>
      </c>
      <c r="F34" s="44">
        <v>199</v>
      </c>
      <c r="G34" s="44">
        <v>199</v>
      </c>
      <c r="H34" s="44">
        <v>199</v>
      </c>
      <c r="I34" s="44">
        <v>199</v>
      </c>
      <c r="J34" s="44">
        <v>199</v>
      </c>
      <c r="K34" s="44">
        <v>199</v>
      </c>
      <c r="L34" s="46">
        <f>$B34+$E34+F34</f>
        <v>2470</v>
      </c>
      <c r="M34" s="46">
        <f>$B34+$E34+G34</f>
        <v>2470</v>
      </c>
      <c r="N34" s="46">
        <f t="shared" ref="L34:N37" si="16">$B34+$E34+H34</f>
        <v>2470</v>
      </c>
      <c r="O34" s="46" t="e">
        <f t="shared" ref="O34:O35" si="17">$E34+I34+C34</f>
        <v>#VALUE!</v>
      </c>
      <c r="P34" s="46" t="e">
        <f t="shared" ref="P34:P35" si="18">$E34+J34+C34</f>
        <v>#VALUE!</v>
      </c>
      <c r="Q34" s="46" t="e">
        <f t="shared" ref="Q34:Q35" si="19">$E34+K34+D34</f>
        <v>#VALUE!</v>
      </c>
      <c r="S34" s="42" t="s">
        <v>281</v>
      </c>
    </row>
    <row r="35" spans="1:19" s="42" customFormat="1">
      <c r="A35" s="40" t="s">
        <v>129</v>
      </c>
      <c r="B35" s="44">
        <v>1449</v>
      </c>
      <c r="C35" s="72" t="s">
        <v>317</v>
      </c>
      <c r="D35" s="42" t="s">
        <v>317</v>
      </c>
      <c r="E35" s="44">
        <v>350</v>
      </c>
      <c r="F35" s="44">
        <f>0.011*quotes!$C40*5000</f>
        <v>175.16378319923476</v>
      </c>
      <c r="G35" s="44">
        <f>0.011*quotes!$C40*7500</f>
        <v>262.74567479885212</v>
      </c>
      <c r="H35" s="44">
        <f>0.011*quotes!$C40*10000</f>
        <v>350.32756639846951</v>
      </c>
      <c r="I35" s="44">
        <f>0.011*quotes!$C40*15000</f>
        <v>525.49134959770424</v>
      </c>
      <c r="J35" s="44">
        <f>0.011*quotes!$C40*20000</f>
        <v>700.65513279693903</v>
      </c>
      <c r="K35" s="44">
        <f>0.011*quotes!$C40*25000</f>
        <v>875.81891599617381</v>
      </c>
      <c r="L35" s="46">
        <f t="shared" si="16"/>
        <v>1974.1637831992348</v>
      </c>
      <c r="M35" s="46">
        <f t="shared" si="16"/>
        <v>2061.7456747988522</v>
      </c>
      <c r="N35" s="46">
        <f t="shared" si="16"/>
        <v>2149.3275663984696</v>
      </c>
      <c r="O35" s="46" t="e">
        <f t="shared" si="17"/>
        <v>#VALUE!</v>
      </c>
      <c r="P35" s="46" t="e">
        <f t="shared" si="18"/>
        <v>#VALUE!</v>
      </c>
      <c r="Q35" s="46" t="e">
        <f t="shared" si="19"/>
        <v>#VALUE!</v>
      </c>
      <c r="S35" s="42" t="s">
        <v>281</v>
      </c>
    </row>
    <row r="36" spans="1:19" s="42" customFormat="1">
      <c r="A36" s="40" t="s">
        <v>132</v>
      </c>
      <c r="B36" s="44">
        <v>1130</v>
      </c>
      <c r="C36" s="72">
        <v>1695</v>
      </c>
      <c r="D36" s="42">
        <v>34917</v>
      </c>
      <c r="E36" s="44">
        <v>350</v>
      </c>
      <c r="F36" s="44">
        <v>206</v>
      </c>
      <c r="G36" s="44">
        <v>206</v>
      </c>
      <c r="H36" s="44">
        <v>206</v>
      </c>
      <c r="I36" s="44">
        <v>206</v>
      </c>
      <c r="J36" s="44">
        <v>206</v>
      </c>
      <c r="K36" s="44">
        <v>206</v>
      </c>
      <c r="L36" s="46">
        <f>$B36+$E36+F36</f>
        <v>1686</v>
      </c>
      <c r="M36" s="46">
        <f t="shared" si="16"/>
        <v>1686</v>
      </c>
      <c r="N36" s="46">
        <f t="shared" si="16"/>
        <v>1686</v>
      </c>
      <c r="O36" s="46">
        <f>$E36+I36+C36</f>
        <v>2251</v>
      </c>
      <c r="P36" s="46">
        <f>$E36+J36+C36</f>
        <v>2251</v>
      </c>
      <c r="Q36" s="46">
        <f>$E36+K36+D36</f>
        <v>35473</v>
      </c>
      <c r="S36" s="42" t="s">
        <v>280</v>
      </c>
    </row>
    <row r="37" spans="1:19" s="42" customFormat="1">
      <c r="A37" s="40" t="s">
        <v>315</v>
      </c>
      <c r="B37" s="44">
        <v>538</v>
      </c>
      <c r="C37" s="84" t="s">
        <v>317</v>
      </c>
      <c r="D37" s="42" t="s">
        <v>317</v>
      </c>
      <c r="E37" s="44">
        <v>350</v>
      </c>
      <c r="F37" s="44">
        <f>0.0107*quotes!$C40*5000</f>
        <v>170.38658911198289</v>
      </c>
      <c r="G37" s="44">
        <f>0.0107*quotes!$C40*7500</f>
        <v>255.57988366797434</v>
      </c>
      <c r="H37" s="44">
        <f>0.0107*quotes!$C40*10000</f>
        <v>340.77317822396577</v>
      </c>
      <c r="I37" s="44">
        <f>0.0107*quotes!$C40*15000</f>
        <v>511.15976733594869</v>
      </c>
      <c r="J37" s="44">
        <f>0.0107*quotes!$C40*20000</f>
        <v>681.54635644793154</v>
      </c>
      <c r="K37" s="44">
        <f>0.0107*quotes!$C40*25000</f>
        <v>851.9329455599144</v>
      </c>
      <c r="L37" s="46">
        <f>$B37+$E37+F37</f>
        <v>1058.3865891119829</v>
      </c>
      <c r="M37" s="46">
        <f t="shared" si="16"/>
        <v>1143.5798836679744</v>
      </c>
      <c r="N37" s="46">
        <f t="shared" si="16"/>
        <v>1228.7731782239657</v>
      </c>
      <c r="O37" s="46" t="e">
        <f t="shared" ref="O37:O40" si="20">$E37+I37+C37</f>
        <v>#VALUE!</v>
      </c>
      <c r="P37" s="46" t="e">
        <f t="shared" ref="P37:P40" si="21">$E37+J37+C37</f>
        <v>#VALUE!</v>
      </c>
      <c r="Q37" s="46" t="e">
        <f t="shared" ref="Q37:Q40" si="22">$E37+K37+D37</f>
        <v>#VALUE!</v>
      </c>
      <c r="S37" s="87"/>
    </row>
    <row r="38" spans="1:19" s="42" customFormat="1">
      <c r="A38" s="40" t="s">
        <v>134</v>
      </c>
      <c r="B38" s="44">
        <v>904</v>
      </c>
      <c r="C38" s="72">
        <v>2321</v>
      </c>
      <c r="D38" s="42">
        <v>2321</v>
      </c>
      <c r="E38" s="44">
        <v>350</v>
      </c>
      <c r="F38" s="44"/>
      <c r="G38" s="44"/>
      <c r="H38" s="44"/>
      <c r="L38" s="46"/>
      <c r="M38" s="46"/>
      <c r="N38" s="46"/>
      <c r="O38" s="46"/>
      <c r="P38" s="46"/>
      <c r="Q38" s="46"/>
      <c r="S38" s="42" t="s">
        <v>281</v>
      </c>
    </row>
    <row r="39" spans="1:19" s="42" customFormat="1">
      <c r="A39" s="40" t="s">
        <v>316</v>
      </c>
      <c r="B39" s="44">
        <v>437.31</v>
      </c>
      <c r="C39" s="72">
        <v>2132</v>
      </c>
      <c r="D39" s="42">
        <v>2132</v>
      </c>
      <c r="E39" s="44">
        <v>350</v>
      </c>
      <c r="F39" s="44">
        <v>250</v>
      </c>
      <c r="G39" s="44">
        <v>250</v>
      </c>
      <c r="H39" s="44">
        <v>250</v>
      </c>
      <c r="I39" s="44">
        <v>250</v>
      </c>
      <c r="J39" s="44">
        <v>250</v>
      </c>
      <c r="K39" s="44">
        <v>250</v>
      </c>
      <c r="L39" s="46">
        <f>$B39+$E39+F39</f>
        <v>1037.31</v>
      </c>
      <c r="M39" s="46">
        <f t="shared" ref="M39:N39" si="23">$B39+$E39+G39</f>
        <v>1037.31</v>
      </c>
      <c r="N39" s="46">
        <f t="shared" si="23"/>
        <v>1037.31</v>
      </c>
      <c r="O39" s="46">
        <f>$E39+I39+C39</f>
        <v>2732</v>
      </c>
      <c r="P39" s="46">
        <f>$E39+J39+C39</f>
        <v>2732</v>
      </c>
      <c r="Q39" s="46">
        <f>$E39+K39+C39</f>
        <v>2732</v>
      </c>
      <c r="S39" s="42" t="s">
        <v>279</v>
      </c>
    </row>
    <row r="40" spans="1:19" s="42" customFormat="1">
      <c r="A40" s="40" t="s">
        <v>318</v>
      </c>
      <c r="B40" s="44">
        <v>437.31</v>
      </c>
      <c r="C40" s="72">
        <v>2132</v>
      </c>
      <c r="D40" s="42">
        <v>2132</v>
      </c>
      <c r="E40" s="44">
        <v>350</v>
      </c>
      <c r="F40" s="44">
        <f>AVERAGE(F34:F37)</f>
        <v>187.63759307780441</v>
      </c>
      <c r="G40" s="44">
        <f t="shared" ref="G40:K40" si="24">AVERAGE(G34:G37)</f>
        <v>230.83138961670664</v>
      </c>
      <c r="H40" s="44">
        <f t="shared" si="24"/>
        <v>274.02518615560882</v>
      </c>
      <c r="I40" s="44">
        <f t="shared" si="24"/>
        <v>360.41277923341323</v>
      </c>
      <c r="J40" s="44">
        <f t="shared" si="24"/>
        <v>446.80037231121764</v>
      </c>
      <c r="K40" s="44">
        <f t="shared" si="24"/>
        <v>533.18796538902211</v>
      </c>
      <c r="L40" s="46">
        <f>$B40+$E40+F40</f>
        <v>974.94759307780441</v>
      </c>
      <c r="M40" s="46">
        <f>$B40+$E40+G40</f>
        <v>1018.1413896167066</v>
      </c>
      <c r="N40" s="46">
        <f>$B40+$E40+H40</f>
        <v>1061.3351861556089</v>
      </c>
      <c r="O40" s="46">
        <f t="shared" si="20"/>
        <v>2842.4127792334129</v>
      </c>
      <c r="P40" s="46">
        <f t="shared" si="21"/>
        <v>2928.8003723112179</v>
      </c>
      <c r="Q40" s="46">
        <f t="shared" si="22"/>
        <v>3015.1879653890219</v>
      </c>
    </row>
    <row r="41" spans="1:19" s="42" customFormat="1">
      <c r="A41" s="40"/>
      <c r="B41" s="44"/>
      <c r="C41" s="44"/>
      <c r="D41" s="44"/>
      <c r="E41" s="44"/>
      <c r="F41" s="44"/>
      <c r="G41" s="44"/>
      <c r="H41" s="44"/>
      <c r="I41" s="44"/>
      <c r="J41" s="41"/>
    </row>
    <row r="42" spans="1:19" s="42" customFormat="1">
      <c r="A42" s="40"/>
      <c r="B42" s="44"/>
      <c r="C42" s="44"/>
      <c r="D42" s="44"/>
      <c r="E42" s="44"/>
      <c r="F42" s="44"/>
      <c r="G42" s="44"/>
      <c r="H42" s="44"/>
      <c r="I42" s="44"/>
      <c r="J42" s="41"/>
    </row>
    <row r="43" spans="1:19" s="42" customFormat="1">
      <c r="A43" s="55" t="s">
        <v>126</v>
      </c>
      <c r="B43"/>
      <c r="C43"/>
      <c r="D43"/>
      <c r="E43" s="44"/>
      <c r="F43" s="44"/>
      <c r="G43" s="44"/>
      <c r="H43" s="44"/>
      <c r="I43" s="44"/>
      <c r="J43" s="41"/>
    </row>
    <row r="44" spans="1:19" s="42" customFormat="1">
      <c r="A44"/>
      <c r="B44" t="s">
        <v>127</v>
      </c>
      <c r="C44" t="s">
        <v>128</v>
      </c>
      <c r="D44"/>
      <c r="E44" s="44"/>
      <c r="F44" s="44"/>
      <c r="G44" s="41"/>
      <c r="H44" s="41"/>
      <c r="I44" s="41"/>
      <c r="J44" s="41"/>
    </row>
    <row r="45" spans="1:19">
      <c r="A45" t="s">
        <v>74</v>
      </c>
      <c r="B45" s="27">
        <v>500</v>
      </c>
      <c r="C45" s="28">
        <f>B45*1.13</f>
        <v>565</v>
      </c>
      <c r="D45" t="s">
        <v>207</v>
      </c>
    </row>
    <row r="46" spans="1:19">
      <c r="A46" t="s">
        <v>74</v>
      </c>
      <c r="B46" s="27">
        <v>1145.94</v>
      </c>
      <c r="C46" s="28">
        <f>B46*1.13</f>
        <v>1294.9122</v>
      </c>
      <c r="D46" t="s">
        <v>213</v>
      </c>
    </row>
    <row r="47" spans="1:19">
      <c r="A47" t="s">
        <v>129</v>
      </c>
      <c r="B47" s="53" t="s">
        <v>205</v>
      </c>
      <c r="C47" s="54">
        <f>(1250*1.13)</f>
        <v>1412.4999999999998</v>
      </c>
      <c r="D47" t="s">
        <v>211</v>
      </c>
    </row>
    <row r="48" spans="1:19">
      <c r="A48" t="s">
        <v>129</v>
      </c>
      <c r="B48" s="54">
        <v>30.5</v>
      </c>
      <c r="C48" s="60">
        <f>B48*1.13</f>
        <v>34.464999999999996</v>
      </c>
      <c r="D48" t="s">
        <v>209</v>
      </c>
    </row>
    <row r="49" spans="1:8">
      <c r="A49" t="s">
        <v>132</v>
      </c>
      <c r="B49" s="54">
        <v>1000</v>
      </c>
      <c r="C49" s="54">
        <v>1130</v>
      </c>
      <c r="D49" t="s">
        <v>208</v>
      </c>
    </row>
    <row r="50" spans="1:8">
      <c r="A50" t="s">
        <v>133</v>
      </c>
      <c r="B50" s="54">
        <f>475/1.13+30</f>
        <v>450.35398230088498</v>
      </c>
      <c r="C50" s="54">
        <v>475</v>
      </c>
      <c r="D50" t="s">
        <v>208</v>
      </c>
    </row>
    <row r="51" spans="1:8">
      <c r="A51" t="s">
        <v>206</v>
      </c>
      <c r="B51" s="54">
        <v>30</v>
      </c>
      <c r="C51" s="54">
        <f>+B51*1.13</f>
        <v>33.9</v>
      </c>
      <c r="D51" t="s">
        <v>210</v>
      </c>
    </row>
    <row r="52" spans="1:8">
      <c r="A52" t="s">
        <v>134</v>
      </c>
      <c r="B52" s="54">
        <v>800</v>
      </c>
      <c r="C52" s="54">
        <f>B52*1.13</f>
        <v>903.99999999999989</v>
      </c>
      <c r="D52" t="s">
        <v>212</v>
      </c>
      <c r="F52" t="s">
        <v>200</v>
      </c>
      <c r="H52" t="s">
        <v>214</v>
      </c>
    </row>
    <row r="54" spans="1:8">
      <c r="A54" s="26" t="s">
        <v>130</v>
      </c>
      <c r="B54" t="s">
        <v>131</v>
      </c>
      <c r="D54" t="s">
        <v>2</v>
      </c>
    </row>
    <row r="55" spans="1:8">
      <c r="A55" t="s">
        <v>147</v>
      </c>
      <c r="B55">
        <v>350</v>
      </c>
      <c r="D55" t="s">
        <v>148</v>
      </c>
    </row>
    <row r="56" spans="1:8">
      <c r="A56" t="s">
        <v>304</v>
      </c>
      <c r="B56" s="72">
        <v>2321</v>
      </c>
      <c r="D56" t="s">
        <v>306</v>
      </c>
    </row>
    <row r="57" spans="1:8">
      <c r="A57" t="s">
        <v>305</v>
      </c>
      <c r="B57" s="72">
        <v>2321.48</v>
      </c>
    </row>
    <row r="58" spans="1:8">
      <c r="A58" t="s">
        <v>307</v>
      </c>
      <c r="B58" s="72">
        <f>500*1.13</f>
        <v>565</v>
      </c>
      <c r="C58">
        <v>33900</v>
      </c>
      <c r="D58" t="s">
        <v>312</v>
      </c>
    </row>
    <row r="59" spans="1:8">
      <c r="A59" t="s">
        <v>308</v>
      </c>
      <c r="B59" s="88">
        <v>2321</v>
      </c>
    </row>
    <row r="60" spans="1:8">
      <c r="A60" t="s">
        <v>309</v>
      </c>
      <c r="B60" s="72">
        <v>2321.48</v>
      </c>
    </row>
    <row r="61" spans="1:8">
      <c r="A61" t="s">
        <v>310</v>
      </c>
      <c r="B61" s="72">
        <f>1500*1.13</f>
        <v>1694.9999999999998</v>
      </c>
    </row>
    <row r="62" spans="1:8">
      <c r="A62" t="s">
        <v>311</v>
      </c>
      <c r="B62" s="44">
        <f>AVERAGE(B56:B61)</f>
        <v>1924.1599999999999</v>
      </c>
    </row>
    <row r="64" spans="1:8">
      <c r="A64" s="26" t="s">
        <v>135</v>
      </c>
      <c r="B64" t="s">
        <v>136</v>
      </c>
    </row>
    <row r="65" spans="1:4">
      <c r="A65" t="s">
        <v>1</v>
      </c>
      <c r="B65">
        <v>198.59</v>
      </c>
      <c r="D65" t="s">
        <v>137</v>
      </c>
    </row>
    <row r="66" spans="1:4">
      <c r="A66" t="s">
        <v>37</v>
      </c>
      <c r="D66" t="s">
        <v>140</v>
      </c>
    </row>
    <row r="67" spans="1:4">
      <c r="A67" t="s">
        <v>35</v>
      </c>
      <c r="B67">
        <v>206.37</v>
      </c>
      <c r="D67" t="s">
        <v>138</v>
      </c>
    </row>
    <row r="68" spans="1:4">
      <c r="A68" t="s">
        <v>39</v>
      </c>
      <c r="D68" t="s">
        <v>139</v>
      </c>
    </row>
    <row r="69" spans="1:4">
      <c r="A69" t="s">
        <v>322</v>
      </c>
      <c r="B69">
        <f>250*1.13</f>
        <v>282.5</v>
      </c>
      <c r="D69" t="s">
        <v>323</v>
      </c>
    </row>
  </sheetData>
  <mergeCells count="1">
    <mergeCell ref="C20:F20"/>
  </mergeCells>
  <hyperlinks>
    <hyperlink ref="B8" r:id="rId1" xr:uid="{EC2CC80F-22E9-4D25-B06B-0E2F964A17D6}"/>
    <hyperlink ref="C8" r:id="rId2" xr:uid="{7559D2A0-5279-49AD-9BEE-2F927C70F4B2}"/>
    <hyperlink ref="D8" r:id="rId3" xr:uid="{D3165E45-268D-42BC-9DCA-2310235E7BA2}"/>
    <hyperlink ref="E8" r:id="rId4" xr:uid="{B649DEA3-F76A-4453-A910-3A0ED444ECCF}"/>
    <hyperlink ref="F8" r:id="rId5" xr:uid="{8BC8D695-28F3-4A4A-BA58-8D97D474916B}"/>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021FE-D718-4E9D-8625-6801D4A7D098}">
  <sheetPr>
    <tabColor theme="2" tint="-9.9978637043366805E-2"/>
  </sheetPr>
  <dimension ref="A1:I32"/>
  <sheetViews>
    <sheetView topLeftCell="A29" workbookViewId="0">
      <selection activeCell="A36" sqref="A36"/>
    </sheetView>
  </sheetViews>
  <sheetFormatPr defaultRowHeight="14.5"/>
  <cols>
    <col min="1" max="1" width="166.08984375" style="14" customWidth="1"/>
  </cols>
  <sheetData>
    <row r="1" spans="1:1">
      <c r="A1" s="14" t="s">
        <v>377</v>
      </c>
    </row>
    <row r="2" spans="1:1" ht="29">
      <c r="A2" s="4" t="s">
        <v>363</v>
      </c>
    </row>
    <row r="3" spans="1:1" ht="43.5">
      <c r="A3" s="14" t="s">
        <v>364</v>
      </c>
    </row>
    <row r="4" spans="1:1" ht="43.5">
      <c r="A4" s="14" t="s">
        <v>365</v>
      </c>
    </row>
    <row r="5" spans="1:1" ht="47.5">
      <c r="A5" s="4" t="s">
        <v>366</v>
      </c>
    </row>
    <row r="6" spans="1:1" ht="29">
      <c r="A6" s="14" t="s">
        <v>367</v>
      </c>
    </row>
    <row r="7" spans="1:1" ht="47.5">
      <c r="A7" s="4" t="s">
        <v>368</v>
      </c>
    </row>
    <row r="10" spans="1:1">
      <c r="A10" s="108" t="s">
        <v>369</v>
      </c>
    </row>
    <row r="11" spans="1:1">
      <c r="A11" s="108" t="s">
        <v>370</v>
      </c>
    </row>
    <row r="12" spans="1:1">
      <c r="A12" s="108" t="s">
        <v>371</v>
      </c>
    </row>
    <row r="13" spans="1:1">
      <c r="A13" s="108" t="s">
        <v>372</v>
      </c>
    </row>
    <row r="14" spans="1:1">
      <c r="A14" s="107" t="s">
        <v>373</v>
      </c>
    </row>
    <row r="15" spans="1:1" ht="43.5">
      <c r="A15" s="107" t="s">
        <v>374</v>
      </c>
    </row>
    <row r="16" spans="1:1">
      <c r="A16" s="107" t="s">
        <v>375</v>
      </c>
    </row>
    <row r="17" spans="1:9">
      <c r="A17" s="107" t="s">
        <v>376</v>
      </c>
    </row>
    <row r="19" spans="1:9">
      <c r="A19" s="14" t="s">
        <v>338</v>
      </c>
    </row>
    <row r="20" spans="1:9">
      <c r="A20" s="14" t="s">
        <v>53</v>
      </c>
    </row>
    <row r="21" spans="1:9">
      <c r="A21" s="14" t="s">
        <v>54</v>
      </c>
      <c r="I21" s="24"/>
    </row>
    <row r="22" spans="1:9">
      <c r="A22" s="14" t="s">
        <v>55</v>
      </c>
    </row>
    <row r="23" spans="1:9">
      <c r="A23" s="14" t="s">
        <v>56</v>
      </c>
    </row>
    <row r="24" spans="1:9">
      <c r="A24" s="14" t="s">
        <v>278</v>
      </c>
    </row>
    <row r="25" spans="1:9">
      <c r="A25" s="14" t="s">
        <v>243</v>
      </c>
    </row>
    <row r="26" spans="1:9">
      <c r="A26" s="14" t="s">
        <v>123</v>
      </c>
    </row>
    <row r="27" spans="1:9">
      <c r="A27" s="14" t="s">
        <v>121</v>
      </c>
    </row>
    <row r="28" spans="1:9">
      <c r="A28" s="14" t="s">
        <v>244</v>
      </c>
    </row>
    <row r="29" spans="1:9">
      <c r="A29" s="14" t="s">
        <v>122</v>
      </c>
    </row>
    <row r="30" spans="1:9">
      <c r="A30" s="14" t="s">
        <v>204</v>
      </c>
    </row>
    <row r="31" spans="1:9">
      <c r="A31" s="14" t="s">
        <v>197</v>
      </c>
    </row>
    <row r="32" spans="1:9">
      <c r="A32" s="14" t="s">
        <v>245</v>
      </c>
    </row>
  </sheetData>
  <hyperlinks>
    <hyperlink ref="A14" location="_ftnref5" display="_ftnref5" xr:uid="{46579D63-80E8-42E6-B8DE-175DE9A64742}"/>
    <hyperlink ref="A15" location="_ftnref6" display="_ftnref6" xr:uid="{5830123B-6378-49B8-AC06-0FD6F764B652}"/>
    <hyperlink ref="A16" location="_ftnref7" display="_ftnref7" xr:uid="{0576BCC7-734E-4A9C-83F2-55E2E3AABD78}"/>
    <hyperlink ref="A17" location="_ftnref8" display="_ftnref8" xr:uid="{ACE5695F-3A26-46D6-8000-6EEE9EFC7F5E}"/>
  </hyperlinks>
  <pageMargins left="0.7" right="0.7" top="0.75" bottom="0.75" header="0.3" footer="0.3"/>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E0BA9-DDA3-47A9-A95C-11E5FFE2AB6F}">
  <sheetPr>
    <tabColor theme="6"/>
  </sheetPr>
  <dimension ref="A1:AE51"/>
  <sheetViews>
    <sheetView topLeftCell="I1" zoomScaleNormal="100" workbookViewId="0">
      <selection activeCell="E19" sqref="E19"/>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7" max="18" width="10.1796875" bestFit="1" customWidth="1"/>
    <col min="19" max="19" width="10.453125" bestFit="1" customWidth="1"/>
    <col min="20" max="20" width="10.1796875" bestFit="1" customWidth="1"/>
    <col min="21" max="22" width="10.81640625" bestFit="1" customWidth="1"/>
    <col min="23" max="23" width="12.54296875" bestFit="1" customWidth="1"/>
    <col min="24" max="25" width="12.81640625" bestFit="1" customWidth="1"/>
    <col min="26" max="28" width="10.1796875" bestFit="1" customWidth="1"/>
    <col min="29" max="30" width="9.26953125" bestFit="1" customWidth="1"/>
  </cols>
  <sheetData>
    <row r="1" spans="1:31" ht="26">
      <c r="A1" s="23"/>
    </row>
    <row r="2" spans="1:31" ht="26">
      <c r="A2" s="23"/>
      <c r="Q2" s="100" t="s">
        <v>95</v>
      </c>
      <c r="R2" s="100"/>
      <c r="S2" s="100"/>
      <c r="T2" s="100"/>
      <c r="U2" s="100"/>
      <c r="V2" s="100"/>
      <c r="W2" s="100" t="s">
        <v>98</v>
      </c>
      <c r="X2" s="100"/>
      <c r="Y2" s="100"/>
      <c r="Z2" s="100" t="s">
        <v>324</v>
      </c>
      <c r="AA2" s="100"/>
      <c r="AB2" s="100"/>
      <c r="AC2" s="100"/>
      <c r="AD2" s="100"/>
      <c r="AE2" s="100"/>
    </row>
    <row r="3" spans="1:31">
      <c r="F3">
        <f>input!$B$3</f>
        <v>5</v>
      </c>
      <c r="G3">
        <f>input!$B$4</f>
        <v>7.5</v>
      </c>
      <c r="H3">
        <f>input!$B$5</f>
        <v>10</v>
      </c>
      <c r="P3" s="66" t="s">
        <v>246</v>
      </c>
      <c r="Q3">
        <v>5</v>
      </c>
      <c r="R3">
        <v>7.5</v>
      </c>
      <c r="S3">
        <v>10</v>
      </c>
      <c r="T3">
        <v>15</v>
      </c>
      <c r="U3">
        <v>20</v>
      </c>
      <c r="V3">
        <v>25</v>
      </c>
      <c r="W3">
        <v>5</v>
      </c>
      <c r="X3">
        <v>7.5</v>
      </c>
      <c r="Y3">
        <v>10</v>
      </c>
      <c r="Z3">
        <v>5</v>
      </c>
      <c r="AA3">
        <v>7.5</v>
      </c>
      <c r="AB3">
        <v>10</v>
      </c>
    </row>
    <row r="4" spans="1:31">
      <c r="B4" t="s">
        <v>186</v>
      </c>
      <c r="C4" t="s">
        <v>111</v>
      </c>
      <c r="D4" t="s">
        <v>110</v>
      </c>
      <c r="E4" t="s">
        <v>117</v>
      </c>
      <c r="F4" t="s">
        <v>157</v>
      </c>
      <c r="G4" t="s">
        <v>157</v>
      </c>
      <c r="H4" t="s">
        <v>157</v>
      </c>
      <c r="P4" t="s">
        <v>249</v>
      </c>
      <c r="Q4" s="31">
        <f>input!$B12+'utility rates'!$L40-input!$B30*Q3</f>
        <v>19213.38736815421</v>
      </c>
      <c r="R4" s="31">
        <f>input!$B13+'utility rates'!$M40-input!$B30*R3</f>
        <v>24696.163585683025</v>
      </c>
      <c r="S4" s="31">
        <f>input!$B14+'utility rates'!$N40-input!$B30*S3</f>
        <v>30178.939803211841</v>
      </c>
      <c r="T4" s="31">
        <f>input!$B15+'utility rates'!$O40-input!$B30*T3</f>
        <v>42839.182238269474</v>
      </c>
      <c r="U4" s="31">
        <f>input!$B16+'utility rates'!$P40-input!$B30*U3</f>
        <v>53804.734673327112</v>
      </c>
      <c r="V4" s="31">
        <f>input!$B17+'utility rates'!$Q40-input!$B30*V3</f>
        <v>64770.287108384742</v>
      </c>
      <c r="W4" s="31">
        <f>input!$B12+'utility rates'!$L40-input!$B30*W3</f>
        <v>19213.38736815421</v>
      </c>
      <c r="X4" s="31">
        <f>input!$B13+'utility rates'!$M40-input!$B30*X3</f>
        <v>24696.163585683025</v>
      </c>
      <c r="Y4" s="31">
        <f>input!$B14+'utility rates'!$N40-input!$B30*Y3</f>
        <v>30178.939803211841</v>
      </c>
      <c r="Z4" s="31">
        <f>input!$B12+'utility rates'!$L40-input!$B30*Z3</f>
        <v>19213.38736815421</v>
      </c>
      <c r="AA4" s="31">
        <f>input!$B13+'utility rates'!$M40-input!$B30*AA3</f>
        <v>24696.163585683025</v>
      </c>
      <c r="AB4" s="31">
        <f>input!$B14+'utility rates'!$N40-input!$B30*AB3</f>
        <v>30178.939803211841</v>
      </c>
      <c r="AC4" s="49"/>
      <c r="AD4" s="49"/>
      <c r="AE4" s="49"/>
    </row>
    <row r="5" spans="1:31">
      <c r="A5" t="s">
        <v>98</v>
      </c>
      <c r="C5" s="24"/>
      <c r="D5" s="24" t="s">
        <v>198</v>
      </c>
      <c r="P5" t="s">
        <v>250</v>
      </c>
      <c r="Q5" s="31">
        <f>input!$B22</f>
        <v>3446.6</v>
      </c>
      <c r="R5" s="31">
        <f>input!$B23</f>
        <v>4154.6000000000004</v>
      </c>
      <c r="S5" s="31">
        <f>input!$B24</f>
        <v>4753</v>
      </c>
      <c r="T5" s="31">
        <f>input!$B25</f>
        <v>6077.6666666666661</v>
      </c>
      <c r="U5" s="31">
        <f>input!$B26</f>
        <v>7384.0666666666657</v>
      </c>
      <c r="V5" s="31">
        <f>input!$B27</f>
        <v>8690.4666666666653</v>
      </c>
      <c r="W5" s="31">
        <f>input!$B22</f>
        <v>3446.6</v>
      </c>
      <c r="X5" s="31">
        <f>input!$B23</f>
        <v>4154.6000000000004</v>
      </c>
      <c r="Y5" s="31">
        <f>input!$B24</f>
        <v>4753</v>
      </c>
      <c r="Z5" s="31">
        <f>input!$B22</f>
        <v>3446.6</v>
      </c>
      <c r="AA5" s="31">
        <f>input!$B23</f>
        <v>4154.6000000000004</v>
      </c>
      <c r="AB5" s="31">
        <f>input!$B24</f>
        <v>4753</v>
      </c>
    </row>
    <row r="6" spans="1:31">
      <c r="L6" t="s">
        <v>187</v>
      </c>
      <c r="Q6" s="6">
        <f>COUNTIF(Q8:Q45, "&lt;0")+1</f>
        <v>29</v>
      </c>
      <c r="R6" s="6">
        <f>COUNTIF(R8:R45, "&lt;0")+1</f>
        <v>25</v>
      </c>
      <c r="S6" s="6">
        <f>COUNTIF(S8:S45, "&lt;0")+1</f>
        <v>23</v>
      </c>
      <c r="T6" s="6">
        <f t="shared" ref="T6:V6" si="0">COUNTIF(T8:T45, "&lt;0")+1</f>
        <v>21</v>
      </c>
      <c r="U6" s="6">
        <f t="shared" si="0"/>
        <v>20</v>
      </c>
      <c r="V6" s="6">
        <f t="shared" si="0"/>
        <v>19</v>
      </c>
      <c r="W6" s="6">
        <f>COUNTIF(W8:W45, "&lt;0")+1</f>
        <v>29</v>
      </c>
      <c r="X6" s="6">
        <f>COUNTIF(X8:X45, "&lt;0")+1</f>
        <v>25</v>
      </c>
      <c r="Y6" s="6">
        <f>COUNTIF(Y8:Y45, "&lt;0")+1</f>
        <v>23</v>
      </c>
      <c r="Z6" s="6">
        <f t="shared" ref="Z6:AB6" si="1">COUNTIF(Z8:Z45, "&lt;0")+1</f>
        <v>35</v>
      </c>
      <c r="AA6" s="6">
        <f t="shared" si="1"/>
        <v>30</v>
      </c>
      <c r="AB6" s="6">
        <f t="shared" si="1"/>
        <v>28</v>
      </c>
      <c r="AC6" s="6"/>
      <c r="AD6" s="6"/>
      <c r="AE6" s="6"/>
    </row>
    <row r="7" spans="1:31">
      <c r="A7" t="s">
        <v>89</v>
      </c>
      <c r="B7">
        <f>'utility rates'!T25</f>
        <v>0.27792864783590993</v>
      </c>
      <c r="D7" s="21">
        <f>(Toronto!D7+Ottawa!D7+Sudbury!D7+London!D7)/4</f>
        <v>0.13773563789006271</v>
      </c>
      <c r="E7">
        <f>D7*'kWh per yr'!G$22</f>
        <v>150.13832035315042</v>
      </c>
      <c r="F7">
        <f>$E7*F$3*$B7</f>
        <v>208.63870182052887</v>
      </c>
      <c r="G7">
        <f>$E7*G$3*$B7</f>
        <v>312.95805273079327</v>
      </c>
      <c r="H7">
        <f>$E7*H$3*$B7</f>
        <v>417.27740364105773</v>
      </c>
      <c r="L7" t="s">
        <v>178</v>
      </c>
      <c r="M7" t="s">
        <v>98</v>
      </c>
      <c r="N7" t="s">
        <v>95</v>
      </c>
      <c r="O7" t="s">
        <v>201</v>
      </c>
      <c r="P7" t="s">
        <v>226</v>
      </c>
      <c r="Q7" t="s">
        <v>190</v>
      </c>
      <c r="R7" t="s">
        <v>191</v>
      </c>
      <c r="S7" t="s">
        <v>192</v>
      </c>
      <c r="W7" t="s">
        <v>190</v>
      </c>
      <c r="X7" t="s">
        <v>191</v>
      </c>
      <c r="Y7" t="s">
        <v>192</v>
      </c>
      <c r="Z7" t="s">
        <v>190</v>
      </c>
      <c r="AA7" t="s">
        <v>191</v>
      </c>
      <c r="AB7" t="s">
        <v>192</v>
      </c>
    </row>
    <row r="8" spans="1:31">
      <c r="A8" t="s">
        <v>90</v>
      </c>
      <c r="B8">
        <f>'utility rates'!T26</f>
        <v>0.13334655753350996</v>
      </c>
      <c r="D8" s="21">
        <f>(Toronto!D8+Ottawa!D8+Sudbury!D8+London!D8)/4</f>
        <v>0.59936894116662853</v>
      </c>
      <c r="E8">
        <f>D8*'kWh per yr'!G$22</f>
        <v>653.34032264351447</v>
      </c>
      <c r="F8">
        <f t="shared" ref="F8:H10" si="2">$E8*F$3*$B8</f>
        <v>435.60341461172681</v>
      </c>
      <c r="G8">
        <f t="shared" si="2"/>
        <v>653.40512191759024</v>
      </c>
      <c r="H8">
        <f t="shared" si="2"/>
        <v>871.20682922345361</v>
      </c>
      <c r="L8" t="s">
        <v>193</v>
      </c>
      <c r="M8" s="49">
        <f>Y8</f>
        <v>1580.8228532962978</v>
      </c>
      <c r="N8" s="49">
        <f>S8</f>
        <v>1584.6879199507587</v>
      </c>
      <c r="O8" s="49">
        <f>AB8</f>
        <v>1288.4089635350826</v>
      </c>
      <c r="P8" s="64">
        <v>1345</v>
      </c>
      <c r="Q8" s="31">
        <f>F26</f>
        <v>792.34395997537933</v>
      </c>
      <c r="R8" s="31">
        <f>G26</f>
        <v>1188.5159399630688</v>
      </c>
      <c r="S8" s="31">
        <f>H26</f>
        <v>1584.6879199507587</v>
      </c>
      <c r="T8" s="31">
        <f>Q8*3</f>
        <v>2377.0318799261381</v>
      </c>
      <c r="U8" s="31">
        <f>Q8*4</f>
        <v>3169.3758399015173</v>
      </c>
      <c r="V8" s="31">
        <f>Q8*5</f>
        <v>3961.7197998768966</v>
      </c>
      <c r="W8" s="31">
        <f>F12</f>
        <v>790.4114266481489</v>
      </c>
      <c r="X8" s="31">
        <f>G12</f>
        <v>1185.6171399722232</v>
      </c>
      <c r="Y8" s="31">
        <f>H12</f>
        <v>1580.8228532962978</v>
      </c>
      <c r="Z8" s="31">
        <f>F39</f>
        <v>652.93230307238139</v>
      </c>
      <c r="AA8" s="31">
        <f>G39</f>
        <v>970.67063330373207</v>
      </c>
      <c r="AB8" s="31">
        <f>H39</f>
        <v>1288.4089635350826</v>
      </c>
      <c r="AC8" s="31"/>
      <c r="AD8" s="31"/>
      <c r="AE8" s="31"/>
    </row>
    <row r="9" spans="1:31">
      <c r="A9" t="s">
        <v>107</v>
      </c>
      <c r="B9">
        <f>'utility rates'!T27</f>
        <v>0.10249062362750998</v>
      </c>
      <c r="D9" s="21">
        <f>(Toronto!D9+Ottawa!D9+Sudbury!D9+London!D9)/4</f>
        <v>0.26048424894267153</v>
      </c>
      <c r="E9">
        <f>D9*'kWh per yr'!G$22</f>
        <v>283.94007690239329</v>
      </c>
      <c r="F9">
        <f t="shared" si="2"/>
        <v>145.50597777284713</v>
      </c>
      <c r="G9">
        <f t="shared" si="2"/>
        <v>218.25896665927073</v>
      </c>
      <c r="H9">
        <f t="shared" si="2"/>
        <v>291.01195554569426</v>
      </c>
      <c r="L9">
        <v>2024</v>
      </c>
      <c r="M9" s="49">
        <f>M8</f>
        <v>1580.8228532962978</v>
      </c>
      <c r="N9" s="49">
        <f>N8</f>
        <v>1584.6879199507587</v>
      </c>
      <c r="O9" s="49">
        <f t="shared" ref="O9:P9" si="3">O8</f>
        <v>1288.4089635350826</v>
      </c>
      <c r="P9" s="49">
        <f t="shared" si="3"/>
        <v>1345</v>
      </c>
      <c r="Q9" s="49">
        <f>Q8-Q4-Q5</f>
        <v>-21867.643408178828</v>
      </c>
      <c r="R9" s="49">
        <f t="shared" ref="R9:AB9" si="4">R8-R4-R5</f>
        <v>-27662.247645719959</v>
      </c>
      <c r="S9" s="49">
        <f t="shared" si="4"/>
        <v>-33347.25188326108</v>
      </c>
      <c r="T9" s="49">
        <f t="shared" si="4"/>
        <v>-46539.817025010001</v>
      </c>
      <c r="U9" s="49">
        <f t="shared" si="4"/>
        <v>-58019.425500092257</v>
      </c>
      <c r="V9" s="49">
        <f t="shared" si="4"/>
        <v>-69499.033975174505</v>
      </c>
      <c r="W9" s="49">
        <f t="shared" si="4"/>
        <v>-21869.57594150606</v>
      </c>
      <c r="X9" s="49">
        <f t="shared" si="4"/>
        <v>-27665.146445710801</v>
      </c>
      <c r="Y9" s="49">
        <f t="shared" si="4"/>
        <v>-33351.116949915544</v>
      </c>
      <c r="Z9" s="49">
        <f t="shared" si="4"/>
        <v>-22007.055065081826</v>
      </c>
      <c r="AA9" s="49">
        <f t="shared" si="4"/>
        <v>-27880.092952379295</v>
      </c>
      <c r="AB9" s="49">
        <f t="shared" si="4"/>
        <v>-33643.530839676758</v>
      </c>
      <c r="AC9" s="49"/>
      <c r="AD9" s="49"/>
      <c r="AE9" s="49"/>
    </row>
    <row r="10" spans="1:31">
      <c r="A10" t="s">
        <v>108</v>
      </c>
      <c r="B10">
        <f>'utility rates'!T28</f>
        <v>5.0476335043109999E-2</v>
      </c>
      <c r="D10" s="21">
        <f>(Toronto!D10+Ottawa!D10+Sudbury!D10+London!D10)/4</f>
        <v>2.4111720006372065E-3</v>
      </c>
      <c r="E10">
        <f>D10*'kWh per yr'!G$22</f>
        <v>2.6282908316521731</v>
      </c>
      <c r="F10">
        <f t="shared" si="2"/>
        <v>0.66333244304604655</v>
      </c>
      <c r="G10">
        <f t="shared" si="2"/>
        <v>0.99499866456906982</v>
      </c>
      <c r="H10">
        <f t="shared" si="2"/>
        <v>1.3266648860920931</v>
      </c>
      <c r="L10">
        <v>2025</v>
      </c>
      <c r="M10" s="31">
        <f>M9+M$8*(1+input!$B$8)^($L10-2024)</f>
        <v>3161.6457065925956</v>
      </c>
      <c r="N10" s="31">
        <f>N9+N$8*(1+input!$B$8)^($L10-2024)</f>
        <v>3169.3758399015173</v>
      </c>
      <c r="O10" s="31">
        <f>O9+O$8*(1+input!$B$8)^($L10-2024)</f>
        <v>2576.8179270701653</v>
      </c>
      <c r="P10" s="31">
        <f>P9+P$8*(1+input!$B$8)^($L10-2024)</f>
        <v>2690</v>
      </c>
      <c r="Q10" s="31">
        <f>Q9+Q$8*(1+input!$B$8)^($L10-2024)</f>
        <v>-21075.299448203448</v>
      </c>
      <c r="R10" s="31">
        <f>R9+R$8*(1+input!$B$8)^($L10-2024)</f>
        <v>-26473.731705756891</v>
      </c>
      <c r="S10" s="31">
        <f>S9+S$8*(1+input!$B$8)^($L10-2024)</f>
        <v>-31762.56396331032</v>
      </c>
      <c r="T10" s="31">
        <f>T9+T$8*(1+input!$B$8)^($L10-2024)</f>
        <v>-44162.785145083864</v>
      </c>
      <c r="U10" s="31">
        <f>U9+U$8*(1+input!$B$8)^($L10-2024)</f>
        <v>-54850.049660190736</v>
      </c>
      <c r="V10" s="31">
        <f>V9+V$8*(1+input!$B$8)^($L10-2024)</f>
        <v>-65537.314175297608</v>
      </c>
      <c r="W10" s="31">
        <f>W9+W$8*(1+input!$B$8)^($L10-2024)</f>
        <v>-21079.164514857912</v>
      </c>
      <c r="X10" s="31">
        <f>X9+X$8*(1+input!$B$8)^($L10-2024)</f>
        <v>-26479.529305738579</v>
      </c>
      <c r="Y10" s="31">
        <f>Y9+Y$8*(1+input!$B$8)^($L10-2024)</f>
        <v>-31770.294096619247</v>
      </c>
      <c r="Z10" s="31">
        <f>Z9+Z$8*(1+input!$B$8)^($L10-2024)</f>
        <v>-21354.122762009443</v>
      </c>
      <c r="AA10" s="31">
        <f>AA9+AA$8*(1+input!$B$8)^($L10-2024)</f>
        <v>-26909.422319075562</v>
      </c>
      <c r="AB10" s="31">
        <f>AB9+AB$8*(1+input!$B$8)^($L10-2024)</f>
        <v>-32355.121876141675</v>
      </c>
      <c r="AC10" s="31"/>
      <c r="AD10" s="31"/>
      <c r="AE10" s="31"/>
    </row>
    <row r="11" spans="1:31">
      <c r="L11">
        <v>2026</v>
      </c>
      <c r="M11" s="31">
        <f>M10+M$8*(1+input!$B$8)^($L11-2024)</f>
        <v>4742.4685598888937</v>
      </c>
      <c r="N11" s="31">
        <f>N10+N$8*(1+input!$B$8)^($L11-2024)</f>
        <v>4754.0637598522762</v>
      </c>
      <c r="O11" s="31">
        <f>O10+O$8*(1+input!$B$8)^($L11-2024)</f>
        <v>3865.2268906052477</v>
      </c>
      <c r="P11" s="31">
        <f>P10+P$8*(1+input!$B$8)^($L11-2024)</f>
        <v>4035</v>
      </c>
      <c r="Q11" s="31">
        <f>Q10+Q$8*(1+input!$B$8)^($L11-2024)</f>
        <v>-20282.955488228068</v>
      </c>
      <c r="R11" s="31">
        <f>R10+R$8*(1+input!$B$8)^($L11-2024)</f>
        <v>-25285.215765793822</v>
      </c>
      <c r="S11" s="31">
        <f>S10+S$8*(1+input!$B$8)^($L11-2024)</f>
        <v>-30177.87604335956</v>
      </c>
      <c r="T11" s="31">
        <f>T10+T$8*(1+input!$B$8)^($L11-2024)</f>
        <v>-41785.753265157728</v>
      </c>
      <c r="U11" s="31">
        <f>U10+U$8*(1+input!$B$8)^($L11-2024)</f>
        <v>-51680.673820289216</v>
      </c>
      <c r="V11" s="31">
        <f>V10+V$8*(1+input!$B$8)^($L11-2024)</f>
        <v>-61575.594375420711</v>
      </c>
      <c r="W11" s="31">
        <f>W10+W$8*(1+input!$B$8)^($L11-2024)</f>
        <v>-20288.753088209764</v>
      </c>
      <c r="X11" s="31">
        <f>X10+X$8*(1+input!$B$8)^($L11-2024)</f>
        <v>-25293.912165766356</v>
      </c>
      <c r="Y11" s="31">
        <f>Y10+Y$8*(1+input!$B$8)^($L11-2024)</f>
        <v>-30189.471243322951</v>
      </c>
      <c r="Z11" s="31">
        <f>Z10+Z$8*(1+input!$B$8)^($L11-2024)</f>
        <v>-20701.190458937061</v>
      </c>
      <c r="AA11" s="31">
        <f>AA10+AA$8*(1+input!$B$8)^($L11-2024)</f>
        <v>-25938.751685771829</v>
      </c>
      <c r="AB11" s="31">
        <f>AB10+AB$8*(1+input!$B$8)^($L11-2024)</f>
        <v>-31066.712912606592</v>
      </c>
      <c r="AC11" s="31"/>
      <c r="AD11" s="31"/>
      <c r="AE11" s="31"/>
    </row>
    <row r="12" spans="1:31">
      <c r="A12" t="s">
        <v>109</v>
      </c>
      <c r="D12" s="20">
        <f>SUM(D7:D10)</f>
        <v>1</v>
      </c>
      <c r="E12" s="51">
        <f>SUM(E7:E10)</f>
        <v>1090.0470107307103</v>
      </c>
      <c r="F12" s="22">
        <f>SUM(F7:F10)</f>
        <v>790.4114266481489</v>
      </c>
      <c r="G12" s="22">
        <f>SUM(G7:G10)</f>
        <v>1185.6171399722232</v>
      </c>
      <c r="H12" s="22">
        <f>SUM(H7:H10)</f>
        <v>1580.8228532962978</v>
      </c>
      <c r="L12">
        <v>2027</v>
      </c>
      <c r="M12" s="31">
        <f>M11+M$8*(1+input!$B$8)^($L12-2024)</f>
        <v>6323.2914131851912</v>
      </c>
      <c r="N12" s="31">
        <f>N11+N$8*(1+input!$B$8)^($L12-2024)</f>
        <v>6338.7516798030347</v>
      </c>
      <c r="O12" s="31">
        <f>O11+O$8*(1+input!$B$8)^($L12-2024)</f>
        <v>5153.6358541403306</v>
      </c>
      <c r="P12" s="31">
        <f>P11+P$8*(1+input!$B$8)^($L12-2024)</f>
        <v>5380</v>
      </c>
      <c r="Q12" s="31">
        <f>Q11+Q$8*(1+input!$B$8)^($L12-2024)</f>
        <v>-19490.611528252688</v>
      </c>
      <c r="R12" s="31">
        <f>R11+R$8*(1+input!$B$8)^($L12-2024)</f>
        <v>-24096.699825830754</v>
      </c>
      <c r="S12" s="31">
        <f>S11+S$8*(1+input!$B$8)^($L12-2024)</f>
        <v>-28593.1881234088</v>
      </c>
      <c r="T12" s="31">
        <f>T11+T$8*(1+input!$B$8)^($L12-2024)</f>
        <v>-39408.721385231591</v>
      </c>
      <c r="U12" s="31">
        <f>U11+U$8*(1+input!$B$8)^($L12-2024)</f>
        <v>-48511.297980387695</v>
      </c>
      <c r="V12" s="31">
        <f>V11+V$8*(1+input!$B$8)^($L12-2024)</f>
        <v>-57613.874575543814</v>
      </c>
      <c r="W12" s="31">
        <f>W11+W$8*(1+input!$B$8)^($L12-2024)</f>
        <v>-19498.341661561615</v>
      </c>
      <c r="X12" s="31">
        <f>X11+X$8*(1+input!$B$8)^($L12-2024)</f>
        <v>-24108.295025794134</v>
      </c>
      <c r="Y12" s="31">
        <f>Y11+Y$8*(1+input!$B$8)^($L12-2024)</f>
        <v>-28608.648390026654</v>
      </c>
      <c r="Z12" s="31">
        <f>Z11+Z$8*(1+input!$B$8)^($L12-2024)</f>
        <v>-20048.258155864678</v>
      </c>
      <c r="AA12" s="31">
        <f>AA11+AA$8*(1+input!$B$8)^($L12-2024)</f>
        <v>-24968.081052468096</v>
      </c>
      <c r="AB12" s="31">
        <f>AB11+AB$8*(1+input!$B$8)^($L12-2024)</f>
        <v>-29778.303949071509</v>
      </c>
      <c r="AC12" s="31"/>
      <c r="AD12" s="31"/>
      <c r="AE12" s="31"/>
    </row>
    <row r="13" spans="1:31">
      <c r="A13" t="s">
        <v>188</v>
      </c>
      <c r="F13" s="2">
        <f>(input!B12+'utility rates'!$L40)/'ON avg'!F12</f>
        <v>24.308084018510826</v>
      </c>
      <c r="G13" s="2">
        <f>(input!B13+'utility rates'!$M40)/'ON avg'!G12</f>
        <v>20.829796359271267</v>
      </c>
      <c r="H13" s="2">
        <f>(input!B14+'utility rates'!$N40)/'ON avg'!H12</f>
        <v>19.090652529651482</v>
      </c>
      <c r="L13">
        <v>2028</v>
      </c>
      <c r="M13" s="31">
        <f>M12+M$8*(1+input!$B$8)^($L13-2024)</f>
        <v>7904.1142664814888</v>
      </c>
      <c r="N13" s="31">
        <f>N12+N$8*(1+input!$B$8)^($L13-2024)</f>
        <v>7923.4395997537931</v>
      </c>
      <c r="O13" s="31">
        <f>O12+O$8*(1+input!$B$8)^($L13-2024)</f>
        <v>6442.0448176754135</v>
      </c>
      <c r="P13" s="31">
        <f>P12+P$8*(1+input!$B$8)^($L13-2024)</f>
        <v>6725</v>
      </c>
      <c r="Q13" s="31">
        <f>Q12+Q$8*(1+input!$B$8)^($L13-2024)</f>
        <v>-18698.267568277308</v>
      </c>
      <c r="R13" s="31">
        <f>R12+R$8*(1+input!$B$8)^($L13-2024)</f>
        <v>-22908.183885867686</v>
      </c>
      <c r="S13" s="31">
        <f>S12+S$8*(1+input!$B$8)^($L13-2024)</f>
        <v>-27008.500203458039</v>
      </c>
      <c r="T13" s="31">
        <f>T12+T$8*(1+input!$B$8)^($L13-2024)</f>
        <v>-37031.689505305454</v>
      </c>
      <c r="U13" s="31">
        <f>U12+U$8*(1+input!$B$8)^($L13-2024)</f>
        <v>-45341.922140486175</v>
      </c>
      <c r="V13" s="31">
        <f>V12+V$8*(1+input!$B$8)^($L13-2024)</f>
        <v>-53652.154775666917</v>
      </c>
      <c r="W13" s="31">
        <f>W12+W$8*(1+input!$B$8)^($L13-2024)</f>
        <v>-18707.930234913467</v>
      </c>
      <c r="X13" s="31">
        <f>X12+X$8*(1+input!$B$8)^($L13-2024)</f>
        <v>-22922.677885821911</v>
      </c>
      <c r="Y13" s="31">
        <f>Y12+Y$8*(1+input!$B$8)^($L13-2024)</f>
        <v>-27027.825536730357</v>
      </c>
      <c r="Z13" s="31">
        <f>Z12+Z$8*(1+input!$B$8)^($L13-2024)</f>
        <v>-19395.325852792295</v>
      </c>
      <c r="AA13" s="31">
        <f>AA12+AA$8*(1+input!$B$8)^($L13-2024)</f>
        <v>-23997.410419164364</v>
      </c>
      <c r="AB13" s="31">
        <f>AB12+AB$8*(1+input!$B$8)^($L13-2024)</f>
        <v>-28489.894985536426</v>
      </c>
      <c r="AC13" s="31"/>
      <c r="AD13" s="31"/>
      <c r="AE13" s="31"/>
    </row>
    <row r="14" spans="1:31">
      <c r="A14" t="s">
        <v>202</v>
      </c>
      <c r="F14" s="2">
        <f>(input!B12+'utility rates'!$L40-5000)/'ON avg'!F12</f>
        <v>17.982264538391206</v>
      </c>
      <c r="G14" s="2">
        <f>(input!B13+'utility rates'!$M40-5000)/'ON avg'!G12</f>
        <v>16.612583372524853</v>
      </c>
      <c r="H14" s="2">
        <f>(input!B14+'utility rates'!$N40-5000)/'ON avg'!H12</f>
        <v>15.927742789591672</v>
      </c>
      <c r="L14">
        <v>2029</v>
      </c>
      <c r="M14" s="31">
        <f>M13+M$8*(1+input!$B$8)^($L14-2024)</f>
        <v>9484.9371197777873</v>
      </c>
      <c r="N14" s="31">
        <f>N13+N$8*(1+input!$B$8)^($L14-2024)</f>
        <v>9508.1275197045525</v>
      </c>
      <c r="O14" s="31">
        <f>O13+O$8*(1+input!$B$8)^($L14-2024)</f>
        <v>7730.4537812104963</v>
      </c>
      <c r="P14" s="31">
        <f>P13+P$8*(1+input!$B$8)^($L14-2024)</f>
        <v>8070</v>
      </c>
      <c r="Q14" s="31">
        <f>Q13+Q$8*(1+input!$B$8)^($L14-2024)</f>
        <v>-17905.923608301928</v>
      </c>
      <c r="R14" s="31">
        <f>R13+R$8*(1+input!$B$8)^($L14-2024)</f>
        <v>-21719.667945904617</v>
      </c>
      <c r="S14" s="31">
        <f>S13+S$8*(1+input!$B$8)^($L14-2024)</f>
        <v>-25423.812283507279</v>
      </c>
      <c r="T14" s="31">
        <f>T13+T$8*(1+input!$B$8)^($L14-2024)</f>
        <v>-34654.657625379317</v>
      </c>
      <c r="U14" s="31">
        <f>U13+U$8*(1+input!$B$8)^($L14-2024)</f>
        <v>-42172.546300584654</v>
      </c>
      <c r="V14" s="31">
        <f>V13+V$8*(1+input!$B$8)^($L14-2024)</f>
        <v>-49690.43497579002</v>
      </c>
      <c r="W14" s="31">
        <f>W13+W$8*(1+input!$B$8)^($L14-2024)</f>
        <v>-17917.518808265319</v>
      </c>
      <c r="X14" s="31">
        <f>X13+X$8*(1+input!$B$8)^($L14-2024)</f>
        <v>-21737.060745849689</v>
      </c>
      <c r="Y14" s="31">
        <f>Y13+Y$8*(1+input!$B$8)^($L14-2024)</f>
        <v>-25447.002683434061</v>
      </c>
      <c r="Z14" s="31">
        <f>Z13+Z$8*(1+input!$B$8)^($L14-2024)</f>
        <v>-18742.393549719913</v>
      </c>
      <c r="AA14" s="31">
        <f>AA13+AA$8*(1+input!$B$8)^($L14-2024)</f>
        <v>-23026.739785860631</v>
      </c>
      <c r="AB14" s="31">
        <f>AB13+AB$8*(1+input!$B$8)^($L14-2024)</f>
        <v>-27201.486022001343</v>
      </c>
      <c r="AC14" s="31"/>
      <c r="AD14" s="31"/>
      <c r="AE14" s="31"/>
    </row>
    <row r="15" spans="1:31">
      <c r="A15" t="s">
        <v>227</v>
      </c>
      <c r="F15" s="2">
        <f>+(input!B12+'utility rates'!$L40-10000)/'ON avg'!F12</f>
        <v>11.656445058271586</v>
      </c>
      <c r="G15" s="2">
        <f>+(input!B13+'utility rates'!$M40-10000)/'ON avg'!G12</f>
        <v>12.395370385778438</v>
      </c>
      <c r="H15" s="2">
        <f>(input!B14+'utility rates'!$N40-10000)/'ON avg'!H12</f>
        <v>12.764833049531862</v>
      </c>
      <c r="L15">
        <v>2030</v>
      </c>
      <c r="M15" s="31">
        <f>M14+M$8*(1+input!$B$8)^($L15-2024)</f>
        <v>11065.759973074086</v>
      </c>
      <c r="N15" s="31">
        <f>N14+N$8*(1+input!$B$8)^($L15-2024)</f>
        <v>11092.815439655311</v>
      </c>
      <c r="O15" s="31">
        <f>O14+O$8*(1+input!$B$8)^($L15-2024)</f>
        <v>9018.8627447455783</v>
      </c>
      <c r="P15" s="31">
        <f>P14+P$8*(1+input!$B$8)^($L15-2024)</f>
        <v>9415</v>
      </c>
      <c r="Q15" s="31">
        <f>Q14+Q$8*(1+input!$B$8)^($L15-2024)</f>
        <v>-17113.579648326548</v>
      </c>
      <c r="R15" s="31">
        <f>R14+R$8*(1+input!$B$8)^($L15-2024)</f>
        <v>-20531.152005941549</v>
      </c>
      <c r="S15" s="31">
        <f>S14+S$8*(1+input!$B$8)^($L15-2024)</f>
        <v>-23839.124363556519</v>
      </c>
      <c r="T15" s="31">
        <f>T14+T$8*(1+input!$B$8)^($L15-2024)</f>
        <v>-32277.625745453181</v>
      </c>
      <c r="U15" s="31">
        <f>U14+U$8*(1+input!$B$8)^($L15-2024)</f>
        <v>-39003.170460683134</v>
      </c>
      <c r="V15" s="31">
        <f>V14+V$8*(1+input!$B$8)^($L15-2024)</f>
        <v>-45728.715175913123</v>
      </c>
      <c r="W15" s="31">
        <f>W14+W$8*(1+input!$B$8)^($L15-2024)</f>
        <v>-17127.10738161717</v>
      </c>
      <c r="X15" s="31">
        <f>X14+X$8*(1+input!$B$8)^($L15-2024)</f>
        <v>-20551.443605877466</v>
      </c>
      <c r="Y15" s="31">
        <f>Y14+Y$8*(1+input!$B$8)^($L15-2024)</f>
        <v>-23866.179830137764</v>
      </c>
      <c r="Z15" s="31">
        <f>Z14+Z$8*(1+input!$B$8)^($L15-2024)</f>
        <v>-18089.46124664753</v>
      </c>
      <c r="AA15" s="31">
        <f>AA14+AA$8*(1+input!$B$8)^($L15-2024)</f>
        <v>-22056.069152556898</v>
      </c>
      <c r="AB15" s="31">
        <f>AB14+AB$8*(1+input!$B$8)^($L15-2024)</f>
        <v>-25913.07705846626</v>
      </c>
      <c r="AC15" s="31"/>
      <c r="AD15" s="31"/>
      <c r="AE15" s="31"/>
    </row>
    <row r="16" spans="1:31">
      <c r="L16">
        <v>2031</v>
      </c>
      <c r="M16" s="31">
        <f>M15+M$8*(1+input!$B$8)^($L16-2024)</f>
        <v>12646.582826370384</v>
      </c>
      <c r="N16" s="31">
        <f>N15+N$8*(1+input!$B$8)^($L16-2024)</f>
        <v>12677.503359606069</v>
      </c>
      <c r="O16" s="31">
        <f>O15+O$8*(1+input!$B$8)^($L16-2024)</f>
        <v>10307.271708280661</v>
      </c>
      <c r="P16" s="31">
        <f>P15+P$8*(1+input!$B$8)^($L16-2024)</f>
        <v>10760</v>
      </c>
      <c r="Q16" s="31">
        <f>Q15+Q$8*(1+input!$B$8)^($L16-2024)</f>
        <v>-16321.235688351167</v>
      </c>
      <c r="R16" s="31">
        <f>R15+R$8*(1+input!$B$8)^($L16-2024)</f>
        <v>-19342.63606597848</v>
      </c>
      <c r="S16" s="31">
        <f>S15+S$8*(1+input!$B$8)^($L16-2024)</f>
        <v>-22254.436443605759</v>
      </c>
      <c r="T16" s="31">
        <f>T15+T$8*(1+input!$B$8)^($L16-2024)</f>
        <v>-29900.593865527044</v>
      </c>
      <c r="U16" s="31">
        <f>U15+U$8*(1+input!$B$8)^($L16-2024)</f>
        <v>-35833.794620781613</v>
      </c>
      <c r="V16" s="31">
        <f>V15+V$8*(1+input!$B$8)^($L16-2024)</f>
        <v>-41766.995376036226</v>
      </c>
      <c r="W16" s="31">
        <f>W15+W$8*(1+input!$B$8)^($L16-2024)</f>
        <v>-16336.695954969022</v>
      </c>
      <c r="X16" s="31">
        <f>X15+X$8*(1+input!$B$8)^($L16-2024)</f>
        <v>-19365.826465905244</v>
      </c>
      <c r="Y16" s="31">
        <f>Y15+Y$8*(1+input!$B$8)^($L16-2024)</f>
        <v>-22285.356976841467</v>
      </c>
      <c r="Z16" s="31">
        <f>Z15+Z$8*(1+input!$B$8)^($L16-2024)</f>
        <v>-17436.528943575147</v>
      </c>
      <c r="AA16" s="31">
        <f>AA15+AA$8*(1+input!$B$8)^($L16-2024)</f>
        <v>-21085.398519253165</v>
      </c>
      <c r="AB16" s="31">
        <f>AB15+AB$8*(1+input!$B$8)^($L16-2024)</f>
        <v>-24624.668094931178</v>
      </c>
      <c r="AC16" s="31"/>
      <c r="AD16" s="31"/>
      <c r="AE16" s="31"/>
    </row>
    <row r="17" spans="1:31">
      <c r="A17" t="s">
        <v>95</v>
      </c>
      <c r="L17">
        <v>2032</v>
      </c>
      <c r="M17" s="31">
        <f>M16+M$8*(1+input!$B$8)^($L17-2024)</f>
        <v>14227.405679666683</v>
      </c>
      <c r="N17" s="31">
        <f>N16+N$8*(1+input!$B$8)^($L17-2024)</f>
        <v>14262.191279556828</v>
      </c>
      <c r="O17" s="31">
        <f>O16+O$8*(1+input!$B$8)^($L17-2024)</f>
        <v>11595.680671815744</v>
      </c>
      <c r="P17" s="31">
        <f>P16+P$8*(1+input!$B$8)^($L17-2024)</f>
        <v>12105</v>
      </c>
      <c r="Q17" s="31">
        <f>Q16+Q$8*(1+input!$B$8)^($L17-2024)</f>
        <v>-15528.891728375787</v>
      </c>
      <c r="R17" s="31">
        <f>R16+R$8*(1+input!$B$8)^($L17-2024)</f>
        <v>-18154.120126015412</v>
      </c>
      <c r="S17" s="31">
        <f>S16+S$8*(1+input!$B$8)^($L17-2024)</f>
        <v>-20669.748523654998</v>
      </c>
      <c r="T17" s="31">
        <f>T16+T$8*(1+input!$B$8)^($L17-2024)</f>
        <v>-27523.561985600907</v>
      </c>
      <c r="U17" s="31">
        <f>U16+U$8*(1+input!$B$8)^($L17-2024)</f>
        <v>-32664.418780880096</v>
      </c>
      <c r="V17" s="31">
        <f>V16+V$8*(1+input!$B$8)^($L17-2024)</f>
        <v>-37805.275576159329</v>
      </c>
      <c r="W17" s="31">
        <f>W16+W$8*(1+input!$B$8)^($L17-2024)</f>
        <v>-15546.284528320874</v>
      </c>
      <c r="X17" s="31">
        <f>X16+X$8*(1+input!$B$8)^($L17-2024)</f>
        <v>-18180.209325933021</v>
      </c>
      <c r="Y17" s="31">
        <f>Y16+Y$8*(1+input!$B$8)^($L17-2024)</f>
        <v>-20704.534123545171</v>
      </c>
      <c r="Z17" s="31">
        <f>Z16+Z$8*(1+input!$B$8)^($L17-2024)</f>
        <v>-16783.596640502765</v>
      </c>
      <c r="AA17" s="31">
        <f>AA16+AA$8*(1+input!$B$8)^($L17-2024)</f>
        <v>-20114.727885949433</v>
      </c>
      <c r="AB17" s="31">
        <f>AB16+AB$8*(1+input!$B$8)^($L17-2024)</f>
        <v>-23336.259131396095</v>
      </c>
      <c r="AC17" s="31"/>
      <c r="AD17" s="31"/>
      <c r="AE17" s="31"/>
    </row>
    <row r="18" spans="1:31">
      <c r="L18">
        <v>2033</v>
      </c>
      <c r="M18" s="31">
        <f>M17+M$8*(1+input!$B$8)^($L18-2024)</f>
        <v>15808.228532962981</v>
      </c>
      <c r="N18" s="31">
        <f>N17+N$8*(1+input!$B$8)^($L18-2024)</f>
        <v>15846.879199507586</v>
      </c>
      <c r="O18" s="31">
        <f>O17+O$8*(1+input!$B$8)^($L18-2024)</f>
        <v>12884.089635350827</v>
      </c>
      <c r="P18" s="31">
        <f>P17+P$8*(1+input!$B$8)^($L18-2024)</f>
        <v>13450</v>
      </c>
      <c r="Q18" s="31">
        <f>Q17+Q$8*(1+input!$B$8)^($L18-2024)</f>
        <v>-14736.547768400407</v>
      </c>
      <c r="R18" s="31">
        <f>R17+R$8*(1+input!$B$8)^($L18-2024)</f>
        <v>-16965.604186052344</v>
      </c>
      <c r="S18" s="31">
        <f>S17+S$8*(1+input!$B$8)^($L18-2024)</f>
        <v>-19085.060603704238</v>
      </c>
      <c r="T18" s="31">
        <f>T17+T$8*(1+input!$B$8)^($L18-2024)</f>
        <v>-25146.53010567477</v>
      </c>
      <c r="U18" s="31">
        <f>U17+U$8*(1+input!$B$8)^($L18-2024)</f>
        <v>-29495.042940978579</v>
      </c>
      <c r="V18" s="31">
        <f>V17+V$8*(1+input!$B$8)^($L18-2024)</f>
        <v>-33843.555776282432</v>
      </c>
      <c r="W18" s="31">
        <f>W17+W$8*(1+input!$B$8)^($L18-2024)</f>
        <v>-14755.873101672725</v>
      </c>
      <c r="X18" s="31">
        <f>X17+X$8*(1+input!$B$8)^($L18-2024)</f>
        <v>-16994.592185960799</v>
      </c>
      <c r="Y18" s="31">
        <f>Y17+Y$8*(1+input!$B$8)^($L18-2024)</f>
        <v>-19123.711270248874</v>
      </c>
      <c r="Z18" s="31">
        <f>Z17+Z$8*(1+input!$B$8)^($L18-2024)</f>
        <v>-16130.664337430384</v>
      </c>
      <c r="AA18" s="31">
        <f>AA17+AA$8*(1+input!$B$8)^($L18-2024)</f>
        <v>-19144.0572526457</v>
      </c>
      <c r="AB18" s="31">
        <f>AB17+AB$8*(1+input!$B$8)^($L18-2024)</f>
        <v>-22047.850167861012</v>
      </c>
      <c r="AC18" s="31"/>
      <c r="AD18" s="31"/>
      <c r="AE18" s="31"/>
    </row>
    <row r="19" spans="1:31">
      <c r="A19" t="s">
        <v>113</v>
      </c>
      <c r="B19">
        <f>'utility rates'!T23</f>
        <v>0.18624244422950995</v>
      </c>
      <c r="D19" s="21">
        <f>(Toronto!D18+Ottawa!D18+Sudbury!D18+London!D18)/4</f>
        <v>0.32720977568121679</v>
      </c>
      <c r="E19">
        <f>D19*'kWh per yr'!G$22</f>
        <v>356.67403786317664</v>
      </c>
      <c r="F19">
        <f t="shared" ref="F19:H24" si="5">$E19*F$3*$B19</f>
        <v>332.13922302423396</v>
      </c>
      <c r="G19">
        <f t="shared" si="5"/>
        <v>498.20883453635093</v>
      </c>
      <c r="H19">
        <f t="shared" si="5"/>
        <v>664.27844604846791</v>
      </c>
      <c r="L19">
        <v>2034</v>
      </c>
      <c r="M19" s="31">
        <f>M18+M$8*(1+input!$B$8)^($L19-2024)</f>
        <v>17389.051386259278</v>
      </c>
      <c r="N19" s="31">
        <f>N18+N$8*(1+input!$B$8)^($L19-2024)</f>
        <v>17431.567119458345</v>
      </c>
      <c r="O19" s="31">
        <f>O18+O$8*(1+input!$B$8)^($L19-2024)</f>
        <v>14172.49859888591</v>
      </c>
      <c r="P19" s="31">
        <f>P18+P$8*(1+input!$B$8)^($L19-2024)</f>
        <v>14795</v>
      </c>
      <c r="Q19" s="31">
        <f>Q18+Q$8*(1+input!$B$8)^($L19-2024)</f>
        <v>-13944.203808425027</v>
      </c>
      <c r="R19" s="31">
        <f>R18+R$8*(1+input!$B$8)^($L19-2024)</f>
        <v>-15777.088246089275</v>
      </c>
      <c r="S19" s="31">
        <f>S18+S$8*(1+input!$B$8)^($L19-2024)</f>
        <v>-17500.372683753478</v>
      </c>
      <c r="T19" s="31">
        <f>T18+T$8*(1+input!$B$8)^($L19-2024)</f>
        <v>-22769.498225748634</v>
      </c>
      <c r="U19" s="31">
        <f>U18+U$8*(1+input!$B$8)^($L19-2024)</f>
        <v>-26325.667101077062</v>
      </c>
      <c r="V19" s="31">
        <f>V18+V$8*(1+input!$B$8)^($L19-2024)</f>
        <v>-29881.835976405535</v>
      </c>
      <c r="W19" s="31">
        <f>W18+W$8*(1+input!$B$8)^($L19-2024)</f>
        <v>-13965.461675024577</v>
      </c>
      <c r="X19" s="31">
        <f>X18+X$8*(1+input!$B$8)^($L19-2024)</f>
        <v>-15808.975045988576</v>
      </c>
      <c r="Y19" s="31">
        <f>Y18+Y$8*(1+input!$B$8)^($L19-2024)</f>
        <v>-17542.888416952577</v>
      </c>
      <c r="Z19" s="31">
        <f>Z18+Z$8*(1+input!$B$8)^($L19-2024)</f>
        <v>-15477.732034358003</v>
      </c>
      <c r="AA19" s="31">
        <f>AA18+AA$8*(1+input!$B$8)^($L19-2024)</f>
        <v>-18173.386619341967</v>
      </c>
      <c r="AB19" s="31">
        <f>AB18+AB$8*(1+input!$B$8)^($L19-2024)</f>
        <v>-20759.441204325929</v>
      </c>
      <c r="AC19" s="31"/>
      <c r="AD19" s="31"/>
      <c r="AE19" s="31"/>
    </row>
    <row r="20" spans="1:31">
      <c r="A20" t="s">
        <v>114</v>
      </c>
      <c r="B20">
        <f>'utility rates'!T23</f>
        <v>0.18624244422950995</v>
      </c>
      <c r="D20" s="21">
        <f>(Toronto!D19+Ottawa!D19+Sudbury!D19+London!D19)/4</f>
        <v>5.8933215364511009E-2</v>
      </c>
      <c r="E20">
        <f>D20*'kWh per yr'!G$22</f>
        <v>64.239975240834397</v>
      </c>
      <c r="F20">
        <f t="shared" si="5"/>
        <v>59.821050030480997</v>
      </c>
      <c r="G20">
        <f t="shared" si="5"/>
        <v>89.731575045721499</v>
      </c>
      <c r="H20">
        <f t="shared" si="5"/>
        <v>119.64210006096199</v>
      </c>
      <c r="L20">
        <v>2035</v>
      </c>
      <c r="M20" s="31">
        <f>M19+M$8*(1+input!$B$8)^($L20-2024)</f>
        <v>18969.874239555575</v>
      </c>
      <c r="N20" s="31">
        <f>N19+N$8*(1+input!$B$8)^($L20-2024)</f>
        <v>19016.255039409105</v>
      </c>
      <c r="O20" s="31">
        <f>O19+O$8*(1+input!$B$8)^($L20-2024)</f>
        <v>15460.907562420993</v>
      </c>
      <c r="P20" s="31">
        <f>P19+P$8*(1+input!$B$8)^($L20-2024)</f>
        <v>16140</v>
      </c>
      <c r="Q20" s="31">
        <f>Q19+Q$8*(1+input!$B$8)^($L20-2024)</f>
        <v>-13151.859848449647</v>
      </c>
      <c r="R20" s="31">
        <f>R19+R$8*(1+input!$B$8)^($L20-2024)</f>
        <v>-14588.572306126207</v>
      </c>
      <c r="S20" s="31">
        <f>S19+S$8*(1+input!$B$8)^($L20-2024)</f>
        <v>-15915.684763802719</v>
      </c>
      <c r="T20" s="31">
        <f>T19+T$8*(1+input!$B$8)^($L20-2024)</f>
        <v>-20392.466345822497</v>
      </c>
      <c r="U20" s="31">
        <f>U19+U$8*(1+input!$B$8)^($L20-2024)</f>
        <v>-23156.291261175546</v>
      </c>
      <c r="V20" s="31">
        <f>V19+V$8*(1+input!$B$8)^($L20-2024)</f>
        <v>-25920.116176528638</v>
      </c>
      <c r="W20" s="31">
        <f>W19+W$8*(1+input!$B$8)^($L20-2024)</f>
        <v>-13175.050248376428</v>
      </c>
      <c r="X20" s="31">
        <f>X19+X$8*(1+input!$B$8)^($L20-2024)</f>
        <v>-14623.357906016354</v>
      </c>
      <c r="Y20" s="31">
        <f>Y19+Y$8*(1+input!$B$8)^($L20-2024)</f>
        <v>-15962.065563656279</v>
      </c>
      <c r="Z20" s="31">
        <f>Z19+Z$8*(1+input!$B$8)^($L20-2024)</f>
        <v>-14824.799731285622</v>
      </c>
      <c r="AA20" s="31">
        <f>AA19+AA$8*(1+input!$B$8)^($L20-2024)</f>
        <v>-17202.715986038234</v>
      </c>
      <c r="AB20" s="31">
        <f>AB19+AB$8*(1+input!$B$8)^($L20-2024)</f>
        <v>-19471.032240790846</v>
      </c>
      <c r="AC20" s="31"/>
      <c r="AD20" s="31"/>
      <c r="AE20" s="31"/>
    </row>
    <row r="21" spans="1:31">
      <c r="A21" t="s">
        <v>115</v>
      </c>
      <c r="B21">
        <f>'utility rates'!T24</f>
        <v>0.13334655753350996</v>
      </c>
      <c r="D21" s="21">
        <f>(Toronto!D20+Ottawa!D20+Sudbury!D20+London!D20)/4</f>
        <v>0.16663212167621244</v>
      </c>
      <c r="E21">
        <f>D21*'kWh per yr'!G$22</f>
        <v>181.63684612487137</v>
      </c>
      <c r="F21">
        <f t="shared" si="5"/>
        <v>121.10324075997728</v>
      </c>
      <c r="G21">
        <f t="shared" si="5"/>
        <v>181.65486113996593</v>
      </c>
      <c r="H21">
        <f t="shared" si="5"/>
        <v>242.20648151995456</v>
      </c>
      <c r="L21">
        <v>2036</v>
      </c>
      <c r="M21" s="31">
        <f>M20+M$8*(1+input!$B$8)^($L21-2024)</f>
        <v>20550.697092851871</v>
      </c>
      <c r="N21" s="31">
        <f>N20+N$8*(1+input!$B$8)^($L21-2024)</f>
        <v>20600.942959359865</v>
      </c>
      <c r="O21" s="31">
        <f>O20+O$8*(1+input!$B$8)^($L21-2024)</f>
        <v>16749.316525956074</v>
      </c>
      <c r="P21" s="31">
        <f>P20+P$8*(1+input!$B$8)^($L21-2024)</f>
        <v>17485</v>
      </c>
      <c r="Q21" s="31">
        <f>Q20+Q$8*(1+input!$B$8)^($L21-2024)</f>
        <v>-12359.515888474267</v>
      </c>
      <c r="R21" s="31">
        <f>R20+R$8*(1+input!$B$8)^($L21-2024)</f>
        <v>-13400.056366163139</v>
      </c>
      <c r="S21" s="31">
        <f>S20+S$8*(1+input!$B$8)^($L21-2024)</f>
        <v>-14330.996843851961</v>
      </c>
      <c r="T21" s="31">
        <f>T20+T$8*(1+input!$B$8)^($L21-2024)</f>
        <v>-18015.43446589636</v>
      </c>
      <c r="U21" s="31">
        <f>U20+U$8*(1+input!$B$8)^($L21-2024)</f>
        <v>-19986.915421274029</v>
      </c>
      <c r="V21" s="31">
        <f>V20+V$8*(1+input!$B$8)^($L21-2024)</f>
        <v>-21958.396376651741</v>
      </c>
      <c r="W21" s="31">
        <f>W20+W$8*(1+input!$B$8)^($L21-2024)</f>
        <v>-12384.63882172828</v>
      </c>
      <c r="X21" s="31">
        <f>X20+X$8*(1+input!$B$8)^($L21-2024)</f>
        <v>-13437.740766044131</v>
      </c>
      <c r="Y21" s="31">
        <f>Y20+Y$8*(1+input!$B$8)^($L21-2024)</f>
        <v>-14381.24271035998</v>
      </c>
      <c r="Z21" s="31">
        <f>Z20+Z$8*(1+input!$B$8)^($L21-2024)</f>
        <v>-14171.867428213242</v>
      </c>
      <c r="AA21" s="31">
        <f>AA20+AA$8*(1+input!$B$8)^($L21-2024)</f>
        <v>-16232.045352734502</v>
      </c>
      <c r="AB21" s="31">
        <f>AB20+AB$8*(1+input!$B$8)^($L21-2024)</f>
        <v>-18182.623277255763</v>
      </c>
      <c r="AC21" s="31"/>
      <c r="AD21" s="31"/>
      <c r="AE21" s="31"/>
    </row>
    <row r="22" spans="1:31">
      <c r="A22" t="s">
        <v>116</v>
      </c>
      <c r="B22">
        <f>+'utility rates'!T24</f>
        <v>0.13334655753350996</v>
      </c>
      <c r="D22" s="21">
        <f>(Toronto!D21+Ottawa!D21+Sudbury!D21+London!D21)/4</f>
        <v>0.1751867553658244</v>
      </c>
      <c r="E22">
        <f>D22*'kWh per yr'!G$22</f>
        <v>190.96179900612913</v>
      </c>
      <c r="F22">
        <f t="shared" si="5"/>
        <v>127.32049258936682</v>
      </c>
      <c r="G22">
        <f t="shared" si="5"/>
        <v>190.98073888405023</v>
      </c>
      <c r="H22">
        <f t="shared" si="5"/>
        <v>254.64098517873364</v>
      </c>
      <c r="L22">
        <v>2037</v>
      </c>
      <c r="M22" s="31">
        <f>M21+M$8*(1+input!$B$8)^($L22-2024)</f>
        <v>22131.519946148168</v>
      </c>
      <c r="N22" s="31">
        <f>N21+N$8*(1+input!$B$8)^($L22-2024)</f>
        <v>22185.630879310625</v>
      </c>
      <c r="O22" s="31">
        <f>O21+O$8*(1+input!$B$8)^($L22-2024)</f>
        <v>18037.725489491157</v>
      </c>
      <c r="P22" s="31">
        <f>P21+P$8*(1+input!$B$8)^($L22-2024)</f>
        <v>18830</v>
      </c>
      <c r="Q22" s="31">
        <f>Q21+Q$8*(1+input!$B$8)^($L22-2024)</f>
        <v>-11567.171928498887</v>
      </c>
      <c r="R22" s="31">
        <f>R21+R$8*(1+input!$B$8)^($L22-2024)</f>
        <v>-12211.54042620007</v>
      </c>
      <c r="S22" s="31">
        <f>S21+S$8*(1+input!$B$8)^($L22-2024)</f>
        <v>-12746.308923901202</v>
      </c>
      <c r="T22" s="31">
        <f>T21+T$8*(1+input!$B$8)^($L22-2024)</f>
        <v>-15638.402585970221</v>
      </c>
      <c r="U22" s="31">
        <f>U21+U$8*(1+input!$B$8)^($L22-2024)</f>
        <v>-16817.539581372512</v>
      </c>
      <c r="V22" s="31">
        <f>V21+V$8*(1+input!$B$8)^($L22-2024)</f>
        <v>-17996.676576774844</v>
      </c>
      <c r="W22" s="31">
        <f>W21+W$8*(1+input!$B$8)^($L22-2024)</f>
        <v>-11594.227395080132</v>
      </c>
      <c r="X22" s="31">
        <f>X21+X$8*(1+input!$B$8)^($L22-2024)</f>
        <v>-12252.123626071909</v>
      </c>
      <c r="Y22" s="31">
        <f>Y21+Y$8*(1+input!$B$8)^($L22-2024)</f>
        <v>-12800.419857063682</v>
      </c>
      <c r="Z22" s="31">
        <f>Z21+Z$8*(1+input!$B$8)^($L22-2024)</f>
        <v>-13518.935125140861</v>
      </c>
      <c r="AA22" s="31">
        <f>AA21+AA$8*(1+input!$B$8)^($L22-2024)</f>
        <v>-15261.374719430769</v>
      </c>
      <c r="AB22" s="31">
        <f>AB21+AB$8*(1+input!$B$8)^($L22-2024)</f>
        <v>-16894.21431372068</v>
      </c>
      <c r="AC22" s="31"/>
      <c r="AD22" s="31"/>
      <c r="AE22" s="31"/>
    </row>
    <row r="23" spans="1:31">
      <c r="A23" t="s">
        <v>112</v>
      </c>
      <c r="B23">
        <f>'utility rates'!T22</f>
        <v>0.10249062362750998</v>
      </c>
      <c r="D23" s="21">
        <f>(Toronto!D22+Ottawa!D22+Sudbury!D22+London!D22)/4</f>
        <v>0.26112618809642807</v>
      </c>
      <c r="E23">
        <f>D23*'kWh per yr'!G$22</f>
        <v>284.63982075801658</v>
      </c>
      <c r="F23">
        <f t="shared" si="5"/>
        <v>145.86456369355889</v>
      </c>
      <c r="G23">
        <f t="shared" si="5"/>
        <v>218.79684554033832</v>
      </c>
      <c r="H23">
        <f t="shared" si="5"/>
        <v>291.72912738711779</v>
      </c>
      <c r="L23">
        <v>2038</v>
      </c>
      <c r="M23" s="31">
        <f>M22+M$8*(1+input!$B$8)^($L23-2024)</f>
        <v>23712.342799444465</v>
      </c>
      <c r="N23" s="31">
        <f>N22+N$8*(1+input!$B$8)^($L23-2024)</f>
        <v>23770.318799261386</v>
      </c>
      <c r="O23" s="31">
        <f>O22+O$8*(1+input!$B$8)^($L23-2024)</f>
        <v>19326.134453026239</v>
      </c>
      <c r="P23" s="31">
        <f>P22+P$8*(1+input!$B$8)^($L23-2024)</f>
        <v>20175</v>
      </c>
      <c r="Q23" s="31">
        <f>Q22+Q$8*(1+input!$B$8)^($L23-2024)</f>
        <v>-10774.827968523507</v>
      </c>
      <c r="R23" s="31">
        <f>R22+R$8*(1+input!$B$8)^($L23-2024)</f>
        <v>-11023.024486237002</v>
      </c>
      <c r="S23" s="31">
        <f>S22+S$8*(1+input!$B$8)^($L23-2024)</f>
        <v>-11161.621003950444</v>
      </c>
      <c r="T23" s="31">
        <f>T22+T$8*(1+input!$B$8)^($L23-2024)</f>
        <v>-13261.370706044083</v>
      </c>
      <c r="U23" s="31">
        <f>U22+U$8*(1+input!$B$8)^($L23-2024)</f>
        <v>-13648.163741470995</v>
      </c>
      <c r="V23" s="31">
        <f>V22+V$8*(1+input!$B$8)^($L23-2024)</f>
        <v>-14034.956776897947</v>
      </c>
      <c r="W23" s="31">
        <f>W22+W$8*(1+input!$B$8)^($L23-2024)</f>
        <v>-10803.815968431983</v>
      </c>
      <c r="X23" s="31">
        <f>X22+X$8*(1+input!$B$8)^($L23-2024)</f>
        <v>-11066.506486099686</v>
      </c>
      <c r="Y23" s="31">
        <f>Y22+Y$8*(1+input!$B$8)^($L23-2024)</f>
        <v>-11219.597003767383</v>
      </c>
      <c r="Z23" s="31">
        <f>Z22+Z$8*(1+input!$B$8)^($L23-2024)</f>
        <v>-12866.00282206848</v>
      </c>
      <c r="AA23" s="31">
        <f>AA22+AA$8*(1+input!$B$8)^($L23-2024)</f>
        <v>-14290.704086127036</v>
      </c>
      <c r="AB23" s="31">
        <f>AB22+AB$8*(1+input!$B$8)^($L23-2024)</f>
        <v>-15605.805350185597</v>
      </c>
      <c r="AC23" s="31"/>
      <c r="AD23" s="31"/>
      <c r="AE23" s="31"/>
    </row>
    <row r="24" spans="1:31">
      <c r="A24" t="s">
        <v>141</v>
      </c>
      <c r="B24">
        <f>'utility rates'!T22</f>
        <v>0.10249062362750998</v>
      </c>
      <c r="D24" s="21">
        <f>(Toronto!D23+Ottawa!D23+Sudbury!D23+London!D23)/4</f>
        <v>1.0911943815807361E-2</v>
      </c>
      <c r="E24">
        <f>D24*'kWh per yr'!G$22</f>
        <v>11.894531737682275</v>
      </c>
      <c r="F24">
        <f t="shared" si="5"/>
        <v>6.0953898777613311</v>
      </c>
      <c r="G24">
        <f t="shared" si="5"/>
        <v>9.1430848166419967</v>
      </c>
      <c r="H24">
        <f t="shared" si="5"/>
        <v>12.190779755522662</v>
      </c>
      <c r="L24">
        <v>2039</v>
      </c>
      <c r="M24" s="31">
        <f>M23+M$8*(1+input!$B$8)^($L24-2024)</f>
        <v>25293.165652740761</v>
      </c>
      <c r="N24" s="31">
        <f>N23+N$8*(1+input!$B$8)^($L24-2024)</f>
        <v>25355.006719212146</v>
      </c>
      <c r="O24" s="31">
        <f>O23+O$8*(1+input!$B$8)^($L24-2024)</f>
        <v>20614.543416561322</v>
      </c>
      <c r="P24" s="31">
        <f>P23+P$8*(1+input!$B$8)^($L24-2024)</f>
        <v>21520</v>
      </c>
      <c r="Q24" s="31">
        <f>Q23+Q$8*(1+input!$B$8)^($L24-2024)</f>
        <v>-9982.4840085481264</v>
      </c>
      <c r="R24" s="31">
        <f>R23+R$8*(1+input!$B$8)^($L24-2024)</f>
        <v>-9834.5085462739335</v>
      </c>
      <c r="S24" s="31">
        <f>S23+S$8*(1+input!$B$8)^($L24-2024)</f>
        <v>-9576.9330839996856</v>
      </c>
      <c r="T24" s="31">
        <f>T23+T$8*(1+input!$B$8)^($L24-2024)</f>
        <v>-10884.338826117944</v>
      </c>
      <c r="U24" s="31">
        <f>U23+U$8*(1+input!$B$8)^($L24-2024)</f>
        <v>-10478.787901569478</v>
      </c>
      <c r="V24" s="31">
        <f>V23+V$8*(1+input!$B$8)^($L24-2024)</f>
        <v>-10073.23697702105</v>
      </c>
      <c r="W24" s="31">
        <f>W23+W$8*(1+input!$B$8)^($L24-2024)</f>
        <v>-10013.404541783835</v>
      </c>
      <c r="X24" s="31">
        <f>X23+X$8*(1+input!$B$8)^($L24-2024)</f>
        <v>-9880.8893461274638</v>
      </c>
      <c r="Y24" s="31">
        <f>Y23+Y$8*(1+input!$B$8)^($L24-2024)</f>
        <v>-9638.7741504710848</v>
      </c>
      <c r="Z24" s="31">
        <f>Z23+Z$8*(1+input!$B$8)^($L24-2024)</f>
        <v>-12213.070518996099</v>
      </c>
      <c r="AA24" s="31">
        <f>AA23+AA$8*(1+input!$B$8)^($L24-2024)</f>
        <v>-13320.033452823303</v>
      </c>
      <c r="AB24" s="31">
        <f>AB23+AB$8*(1+input!$B$8)^($L24-2024)</f>
        <v>-14317.396386650515</v>
      </c>
      <c r="AC24" s="68"/>
      <c r="AD24" s="68"/>
      <c r="AE24" s="68"/>
    </row>
    <row r="25" spans="1:31">
      <c r="L25">
        <v>2040</v>
      </c>
      <c r="M25" s="31">
        <f>M24+M$8*(1+input!$B$8)^($L25-2024)</f>
        <v>26873.988506037058</v>
      </c>
      <c r="N25" s="31">
        <f>N24+N$8*(1+input!$B$8)^($L25-2024)</f>
        <v>26939.694639162906</v>
      </c>
      <c r="O25" s="31">
        <f>O24+O$8*(1+input!$B$8)^($L25-2024)</f>
        <v>21902.952380096405</v>
      </c>
      <c r="P25" s="31">
        <f>P24+P$8*(1+input!$B$8)^($L25-2024)</f>
        <v>22865</v>
      </c>
      <c r="Q25" s="31">
        <f>Q24+Q$8*(1+input!$B$8)^($L25-2024)</f>
        <v>-9190.1400485727463</v>
      </c>
      <c r="R25" s="31">
        <f>R24+R$8*(1+input!$B$8)^($L25-2024)</f>
        <v>-8645.9926063108651</v>
      </c>
      <c r="S25" s="31">
        <f>S24+S$8*(1+input!$B$8)^($L25-2024)</f>
        <v>-7992.2451640489271</v>
      </c>
      <c r="T25" s="31">
        <f>T24+T$8*(1+input!$B$8)^($L25-2024)</f>
        <v>-8507.3069461918058</v>
      </c>
      <c r="U25" s="31">
        <f>U24+U$8*(1+input!$B$8)^($L25-2024)</f>
        <v>-7309.4120616679611</v>
      </c>
      <c r="V25" s="31">
        <f>V24+V$8*(1+input!$B$8)^($L25-2024)</f>
        <v>-6111.5171771441528</v>
      </c>
      <c r="W25" s="31">
        <f>W24+W$8*(1+input!$B$8)^($L25-2024)</f>
        <v>-9222.9931151356868</v>
      </c>
      <c r="X25" s="31">
        <f>X24+X$8*(1+input!$B$8)^($L25-2024)</f>
        <v>-8695.2722061552413</v>
      </c>
      <c r="Y25" s="31">
        <f>Y24+Y$8*(1+input!$B$8)^($L25-2024)</f>
        <v>-8057.9512971747872</v>
      </c>
      <c r="Z25" s="31">
        <f>Z24+Z$8*(1+input!$B$8)^($L25-2024)</f>
        <v>-11560.138215923718</v>
      </c>
      <c r="AA25" s="31">
        <f>AA24+AA$8*(1+input!$B$8)^($L25-2024)</f>
        <v>-12349.362819519571</v>
      </c>
      <c r="AB25" s="31">
        <f>AB24+AB$8*(1+input!$B$8)^($L25-2024)</f>
        <v>-13028.987423115432</v>
      </c>
      <c r="AC25" s="31"/>
      <c r="AD25" s="31"/>
      <c r="AE25" s="31"/>
    </row>
    <row r="26" spans="1:31">
      <c r="A26" t="s">
        <v>109</v>
      </c>
      <c r="D26" s="20">
        <f>SUM(D19:D24)</f>
        <v>1</v>
      </c>
      <c r="E26" s="51">
        <f>SUM(E19:E24)</f>
        <v>1090.0470107307103</v>
      </c>
      <c r="F26" s="22">
        <f>SUM(F19:F24)</f>
        <v>792.34395997537933</v>
      </c>
      <c r="G26" s="22">
        <f>SUM(G19:G24)</f>
        <v>1188.5159399630688</v>
      </c>
      <c r="H26" s="22">
        <f>SUM(H19:H24)</f>
        <v>1584.6879199507587</v>
      </c>
      <c r="L26">
        <v>2041</v>
      </c>
      <c r="M26" s="31">
        <f>M25+M$8*(1+input!$B$8)^($L26-2024)</f>
        <v>28454.811359333355</v>
      </c>
      <c r="N26" s="31">
        <f>N25+N$8*(1+input!$B$8)^($L26-2024)</f>
        <v>28524.382559113667</v>
      </c>
      <c r="O26" s="31">
        <f>O25+O$8*(1+input!$B$8)^($L26-2024)</f>
        <v>23191.361343631488</v>
      </c>
      <c r="P26" s="31">
        <f>P25+P$8*(1+input!$B$8)^($L26-2024)</f>
        <v>24210</v>
      </c>
      <c r="Q26" s="31">
        <f>Q25+Q$8*(1+input!$B$8)^($L26-2024)</f>
        <v>-8397.7960885973662</v>
      </c>
      <c r="R26" s="31">
        <f>R25+R$8*(1+input!$B$8)^($L26-2024)</f>
        <v>-7457.4766663477967</v>
      </c>
      <c r="S26" s="31">
        <f>S25+S$8*(1+input!$B$8)^($L26-2024)</f>
        <v>-6407.5572440981687</v>
      </c>
      <c r="T26" s="31">
        <f>T25+T$8*(1+input!$B$8)^($L26-2024)</f>
        <v>-6130.2750662656672</v>
      </c>
      <c r="U26" s="31">
        <f>U25+U$8*(1+input!$B$8)^($L26-2024)</f>
        <v>-4140.0362217664442</v>
      </c>
      <c r="V26" s="31">
        <f>V25+V$8*(1+input!$B$8)^($L26-2024)</f>
        <v>-2149.7973772672563</v>
      </c>
      <c r="W26" s="31">
        <f>W25+W$8*(1+input!$B$8)^($L26-2024)</f>
        <v>-8432.5816884875385</v>
      </c>
      <c r="X26" s="31">
        <f>X25+X$8*(1+input!$B$8)^($L26-2024)</f>
        <v>-7509.6550661830179</v>
      </c>
      <c r="Y26" s="31">
        <f>Y25+Y$8*(1+input!$B$8)^($L26-2024)</f>
        <v>-6477.1284438784896</v>
      </c>
      <c r="Z26" s="31">
        <f>Z25+Z$8*(1+input!$B$8)^($L26-2024)</f>
        <v>-10907.205912851337</v>
      </c>
      <c r="AA26" s="31">
        <f>AA25+AA$8*(1+input!$B$8)^($L26-2024)</f>
        <v>-11378.692186215838</v>
      </c>
      <c r="AB26" s="31">
        <f>AB25+AB$8*(1+input!$B$8)^($L26-2024)</f>
        <v>-11740.578459580349</v>
      </c>
      <c r="AC26" s="31"/>
      <c r="AD26" s="31"/>
      <c r="AE26" s="31"/>
    </row>
    <row r="27" spans="1:31">
      <c r="A27" t="s">
        <v>188</v>
      </c>
      <c r="D27" s="20"/>
      <c r="E27" s="51"/>
      <c r="F27" s="2">
        <f>(input!B12+'utility rates'!$L40)/'ON avg'!F26</f>
        <v>24.248796404974467</v>
      </c>
      <c r="G27" s="2">
        <f>(input!B13+'utility rates'!$M40)/'ON avg'!G26</f>
        <v>20.778992317469818</v>
      </c>
      <c r="H27" s="2">
        <f>(input!B14+'utility rates'!$N40)/'ON avg'!H26</f>
        <v>19.044090273717487</v>
      </c>
      <c r="L27">
        <v>2042</v>
      </c>
      <c r="M27" s="31">
        <f>M26+M$8*(1+input!$B$8)^($L27-2024)</f>
        <v>30035.634212629651</v>
      </c>
      <c r="N27" s="31">
        <f>N26+N$8*(1+input!$B$8)^($L27-2024)</f>
        <v>30109.070479064427</v>
      </c>
      <c r="O27" s="31">
        <f>O26+O$8*(1+input!$B$8)^($L27-2024)</f>
        <v>24479.770307166571</v>
      </c>
      <c r="P27" s="31">
        <f>P26+P$8*(1+input!$B$8)^($L27-2024)</f>
        <v>25555</v>
      </c>
      <c r="Q27" s="31">
        <f>Q26+Q$8*(1+input!$B$8)^($L27-2024)</f>
        <v>-7605.452128621987</v>
      </c>
      <c r="R27" s="31">
        <f>R26+R$8*(1+input!$B$8)^($L27-2024)</f>
        <v>-6268.9607263847283</v>
      </c>
      <c r="S27" s="31">
        <f>S26+S$8*(1+input!$B$8)^($L27-2024)</f>
        <v>-4822.8693241474102</v>
      </c>
      <c r="T27" s="31">
        <f>T26+T$8*(1+input!$B$8)^($L27-2024)</f>
        <v>-3753.2431863395291</v>
      </c>
      <c r="U27" s="31">
        <f>U26+U$8*(1+input!$B$8)^($L27-2024)</f>
        <v>-970.66038186492688</v>
      </c>
      <c r="V27" s="31">
        <f>V26+V$8*(1+input!$B$8)^($L27-2024)</f>
        <v>1811.9224226096403</v>
      </c>
      <c r="W27" s="31">
        <f>W26+W$8*(1+input!$B$8)^($L27-2024)</f>
        <v>-7642.1702618393892</v>
      </c>
      <c r="X27" s="31">
        <f>X26+X$8*(1+input!$B$8)^($L27-2024)</f>
        <v>-6324.0379262107945</v>
      </c>
      <c r="Y27" s="31">
        <f>Y26+Y$8*(1+input!$B$8)^($L27-2024)</f>
        <v>-4896.3055905821921</v>
      </c>
      <c r="Z27" s="31">
        <f>Z26+Z$8*(1+input!$B$8)^($L27-2024)</f>
        <v>-10254.273609778957</v>
      </c>
      <c r="AA27" s="31">
        <f>AA26+AA$8*(1+input!$B$8)^($L27-2024)</f>
        <v>-10408.021552912105</v>
      </c>
      <c r="AB27" s="31">
        <f>AB26+AB$8*(1+input!$B$8)^($L27-2024)</f>
        <v>-10452.169496045266</v>
      </c>
      <c r="AC27" s="31"/>
      <c r="AD27" s="31"/>
      <c r="AE27" s="31"/>
    </row>
    <row r="28" spans="1:31">
      <c r="A28" t="s">
        <v>202</v>
      </c>
      <c r="F28" s="2">
        <f>(input!B12+'utility rates'!$L40-5000)/'ON avg'!F26</f>
        <v>17.93840564973306</v>
      </c>
      <c r="G28" s="2">
        <f>(input!B13+'utility rates'!$M40-5000)/'ON avg'!G26</f>
        <v>16.57206514730888</v>
      </c>
      <c r="H28" s="2">
        <f>(input!B14+'utility rates'!$N40-5000)/'ON avg'!H26</f>
        <v>15.888894896096785</v>
      </c>
      <c r="L28">
        <v>2043</v>
      </c>
      <c r="M28" s="31">
        <f>M27+M$8*(1+input!$B$8)^($L28-2024)</f>
        <v>31616.457065925948</v>
      </c>
      <c r="N28" s="31">
        <f>N27+N$8*(1+input!$B$8)^($L28-2024)</f>
        <v>31693.758399015187</v>
      </c>
      <c r="O28" s="31">
        <f>O27+O$8*(1+input!$B$8)^($L28-2024)</f>
        <v>25768.179270701654</v>
      </c>
      <c r="P28" s="31">
        <f>P27+P$8*(1+input!$B$8)^($L28-2024)</f>
        <v>26900</v>
      </c>
      <c r="Q28" s="31">
        <f>Q27+Q$8*(1+input!$B$8)^($L28-2024)</f>
        <v>-6813.1081686466077</v>
      </c>
      <c r="R28" s="31">
        <f>R27+R$8*(1+input!$B$8)^($L28-2024)</f>
        <v>-5080.44478642166</v>
      </c>
      <c r="S28" s="31">
        <f>S27+S$8*(1+input!$B$8)^($L28-2024)</f>
        <v>-3238.1814041966518</v>
      </c>
      <c r="T28" s="31">
        <f>T27+T$8*(1+input!$B$8)^($L28-2024)</f>
        <v>-1376.211306413391</v>
      </c>
      <c r="U28" s="31">
        <f>U27+U$8*(1+input!$B$8)^($L28-2024)</f>
        <v>2198.7154580365905</v>
      </c>
      <c r="V28" s="31">
        <f>V27+V$8*(1+input!$B$8)^($L28-2024)</f>
        <v>5773.6422224865364</v>
      </c>
      <c r="W28" s="31">
        <f>W27+W$8*(1+input!$B$8)^($L28-2024)</f>
        <v>-6851.75883519124</v>
      </c>
      <c r="X28" s="31">
        <f>X27+X$8*(1+input!$B$8)^($L28-2024)</f>
        <v>-5138.4207862385711</v>
      </c>
      <c r="Y28" s="31">
        <f>Y27+Y$8*(1+input!$B$8)^($L28-2024)</f>
        <v>-3315.4827372858945</v>
      </c>
      <c r="Z28" s="31">
        <f>Z27+Z$8*(1+input!$B$8)^($L28-2024)</f>
        <v>-9601.3413067065758</v>
      </c>
      <c r="AA28" s="31">
        <f>AA27+AA$8*(1+input!$B$8)^($L28-2024)</f>
        <v>-9437.3509196083724</v>
      </c>
      <c r="AB28" s="31">
        <f>AB27+AB$8*(1+input!$B$8)^($L28-2024)</f>
        <v>-9163.7605325101831</v>
      </c>
      <c r="AC28" s="31"/>
      <c r="AD28" s="31"/>
      <c r="AE28" s="31"/>
    </row>
    <row r="29" spans="1:31">
      <c r="A29" t="s">
        <v>228</v>
      </c>
      <c r="F29" s="58">
        <f>(input!B12+'utility rates'!$L40-10000)/'ON avg'!F26</f>
        <v>11.628014894491654</v>
      </c>
      <c r="G29" s="58">
        <f>(input!B13+'utility rates'!$M40-10000)/'ON avg'!G26</f>
        <v>12.365137977147942</v>
      </c>
      <c r="H29" s="58">
        <f>(input!B14+'utility rates'!$N40-10000)/'ON avg'!H26</f>
        <v>12.733699518476083</v>
      </c>
      <c r="L29">
        <v>2044</v>
      </c>
      <c r="M29" s="31">
        <f>M28+M$8*(1+input!$B$8)^($L29-2024)</f>
        <v>33197.279919222245</v>
      </c>
      <c r="N29" s="31">
        <f>N28+N$8*(1+input!$B$8)^($L29-2024)</f>
        <v>33278.446318965944</v>
      </c>
      <c r="O29" s="31">
        <f>O28+O$8*(1+input!$B$8)^($L29-2024)</f>
        <v>27056.588234236737</v>
      </c>
      <c r="P29" s="31">
        <f>P28+P$8*(1+input!$B$8)^($L29-2024)</f>
        <v>28245</v>
      </c>
      <c r="Q29" s="31">
        <f>Q28+Q$8*(1+input!$B$8)^($L29-2024)</f>
        <v>-6020.7642086712285</v>
      </c>
      <c r="R29" s="31">
        <f>R28+R$8*(1+input!$B$8)^($L29-2024)</f>
        <v>-3891.9288464585911</v>
      </c>
      <c r="S29" s="31">
        <f>S28+S$8*(1+input!$B$8)^($L29-2024)</f>
        <v>-1653.4934842458931</v>
      </c>
      <c r="T29" s="31">
        <f>T28+T$8*(1+input!$B$8)^($L29-2024)</f>
        <v>1000.8205735127472</v>
      </c>
      <c r="U29" s="31">
        <f>U28+U$8*(1+input!$B$8)^($L29-2024)</f>
        <v>5368.0912979381083</v>
      </c>
      <c r="V29" s="31">
        <f>V28+V$8*(1+input!$B$8)^($L29-2024)</f>
        <v>9735.3620223634334</v>
      </c>
      <c r="W29" s="31">
        <f>W28+W$8*(1+input!$B$8)^($L29-2024)</f>
        <v>-6061.3474085430908</v>
      </c>
      <c r="X29" s="31">
        <f>X28+X$8*(1+input!$B$8)^($L29-2024)</f>
        <v>-3952.8036462663476</v>
      </c>
      <c r="Y29" s="31">
        <f>Y28+Y$8*(1+input!$B$8)^($L29-2024)</f>
        <v>-1734.6598839895967</v>
      </c>
      <c r="Z29" s="31">
        <f>Z28+Z$8*(1+input!$B$8)^($L29-2024)</f>
        <v>-8948.409003634195</v>
      </c>
      <c r="AA29" s="31">
        <f>AA28+AA$8*(1+input!$B$8)^($L29-2024)</f>
        <v>-8466.6802863046396</v>
      </c>
      <c r="AB29" s="31">
        <f>AB28+AB$8*(1+input!$B$8)^($L29-2024)</f>
        <v>-7875.3515689751002</v>
      </c>
      <c r="AC29" s="31"/>
      <c r="AD29" s="31"/>
      <c r="AE29" s="31"/>
    </row>
    <row r="30" spans="1:31">
      <c r="L30">
        <v>2045</v>
      </c>
      <c r="M30" s="31">
        <f>M29+M$8*(1+input!$B$8)^($L30-2024)</f>
        <v>34778.102772518541</v>
      </c>
      <c r="N30" s="31">
        <f>N29+N$8*(1+input!$B$8)^($L30-2024)</f>
        <v>34863.134238916704</v>
      </c>
      <c r="O30" s="31">
        <f>O29+O$8*(1+input!$B$8)^($L30-2024)</f>
        <v>28344.99719777182</v>
      </c>
      <c r="P30" s="31">
        <f>P29+P$8*(1+input!$B$8)^($L30-2024)</f>
        <v>29590</v>
      </c>
      <c r="Q30" s="31">
        <f>Q29+Q$8*(1+input!$B$8)^($L30-2024)</f>
        <v>-5228.4202486958493</v>
      </c>
      <c r="R30" s="31">
        <f>R29+R$8*(1+input!$B$8)^($L30-2024)</f>
        <v>-2703.4129064955223</v>
      </c>
      <c r="S30" s="31">
        <f>S29+S$8*(1+input!$B$8)^($L30-2024)</f>
        <v>-68.805564295134445</v>
      </c>
      <c r="T30" s="31">
        <f>T29+T$8*(1+input!$B$8)^($L30-2024)</f>
        <v>3377.8524534388853</v>
      </c>
      <c r="U30" s="31">
        <f>U29+U$8*(1+input!$B$8)^($L30-2024)</f>
        <v>8537.4671378396251</v>
      </c>
      <c r="V30" s="31">
        <f>V29+V$8*(1+input!$B$8)^($L30-2024)</f>
        <v>13697.08182224033</v>
      </c>
      <c r="W30" s="31">
        <f>W29+W$8*(1+input!$B$8)^($L30-2024)</f>
        <v>-5270.9359818949415</v>
      </c>
      <c r="X30" s="31">
        <f>X29+X$8*(1+input!$B$8)^($L30-2024)</f>
        <v>-2767.1865062941242</v>
      </c>
      <c r="Y30" s="31">
        <f>Y29+Y$8*(1+input!$B$8)^($L30-2024)</f>
        <v>-153.83703069329886</v>
      </c>
      <c r="Z30" s="31">
        <f>Z29+Z$8*(1+input!$B$8)^($L30-2024)</f>
        <v>-8295.4767005618141</v>
      </c>
      <c r="AA30" s="31">
        <f>AA29+AA$8*(1+input!$B$8)^($L30-2024)</f>
        <v>-7496.0096530009077</v>
      </c>
      <c r="AB30" s="31">
        <f>AB29+AB$8*(1+input!$B$8)^($L30-2024)</f>
        <v>-6586.9426054400174</v>
      </c>
      <c r="AC30" s="31"/>
      <c r="AD30" s="31"/>
      <c r="AE30" s="31"/>
    </row>
    <row r="31" spans="1:31">
      <c r="A31" t="s">
        <v>176</v>
      </c>
      <c r="L31">
        <v>2046</v>
      </c>
      <c r="M31" s="31">
        <f>M30+M$8*(1+input!$B$8)^($L31-2024)</f>
        <v>36358.925625814838</v>
      </c>
      <c r="N31" s="31">
        <f>N30+N$8*(1+input!$B$8)^($L31-2024)</f>
        <v>36447.822158867464</v>
      </c>
      <c r="O31" s="31">
        <f>O30+O$8*(1+input!$B$8)^($L31-2024)</f>
        <v>29633.406161306903</v>
      </c>
      <c r="P31" s="31">
        <f>P30+P$8*(1+input!$B$8)^($L31-2024)</f>
        <v>30935</v>
      </c>
      <c r="Q31" s="31">
        <f>Q30+Q$8*(1+input!$B$8)^($L31-2024)</f>
        <v>-4436.0762887204701</v>
      </c>
      <c r="R31" s="31">
        <f>R30+R$8*(1+input!$B$8)^($L31-2024)</f>
        <v>-1514.8969665324535</v>
      </c>
      <c r="S31" s="31">
        <f>S30+S$8*(1+input!$B$8)^($L31-2024)</f>
        <v>1515.8823556556242</v>
      </c>
      <c r="T31" s="31">
        <f>T30+T$8*(1+input!$B$8)^($L31-2024)</f>
        <v>5754.8843333650238</v>
      </c>
      <c r="U31" s="31">
        <f>U30+U$8*(1+input!$B$8)^($L31-2024)</f>
        <v>11706.842977741142</v>
      </c>
      <c r="V31" s="31">
        <f>V30+V$8*(1+input!$B$8)^($L31-2024)</f>
        <v>17658.801622117226</v>
      </c>
      <c r="W31" s="31">
        <f>W30+W$8*(1+input!$B$8)^($L31-2024)</f>
        <v>-4480.5245552467923</v>
      </c>
      <c r="X31" s="31">
        <f>X30+X$8*(1+input!$B$8)^($L31-2024)</f>
        <v>-1581.569366321901</v>
      </c>
      <c r="Y31" s="31">
        <f>Y30+Y$8*(1+input!$B$8)^($L31-2024)</f>
        <v>1426.985822602999</v>
      </c>
      <c r="Z31" s="31">
        <f>Z30+Z$8*(1+input!$B$8)^($L31-2024)</f>
        <v>-7642.5443974894324</v>
      </c>
      <c r="AA31" s="31">
        <f>AA30+AA$8*(1+input!$B$8)^($L31-2024)</f>
        <v>-6525.3390196971759</v>
      </c>
      <c r="AB31" s="31">
        <f>AB30+AB$8*(1+input!$B$8)^($L31-2024)</f>
        <v>-5298.5336419049345</v>
      </c>
      <c r="AC31" s="31"/>
      <c r="AD31" s="31"/>
      <c r="AE31" s="31"/>
    </row>
    <row r="32" spans="1:31">
      <c r="A32" t="s">
        <v>220</v>
      </c>
      <c r="B32">
        <v>750</v>
      </c>
      <c r="L32">
        <v>2047</v>
      </c>
      <c r="M32" s="31">
        <f>M31+M$8*(1+input!$B$8)^($L32-2024)</f>
        <v>37939.748479111135</v>
      </c>
      <c r="N32" s="31">
        <f>N31+N$8*(1+input!$B$8)^($L32-2024)</f>
        <v>38032.510078818224</v>
      </c>
      <c r="O32" s="31">
        <f>O31+O$8*(1+input!$B$8)^($L32-2024)</f>
        <v>30921.815124841985</v>
      </c>
      <c r="P32" s="31">
        <f>P31+P$8*(1+input!$B$8)^($L32-2024)</f>
        <v>32280</v>
      </c>
      <c r="Q32" s="31">
        <f>Q31+Q$8*(1+input!$B$8)^($L32-2024)</f>
        <v>-3643.7323287450909</v>
      </c>
      <c r="R32" s="31">
        <f>R31+R$8*(1+input!$B$8)^($L32-2024)</f>
        <v>-326.38102656938463</v>
      </c>
      <c r="S32" s="31">
        <f>S31+S$8*(1+input!$B$8)^($L32-2024)</f>
        <v>3100.5702756063829</v>
      </c>
      <c r="T32" s="31">
        <f>T31+T$8*(1+input!$B$8)^($L32-2024)</f>
        <v>8131.9162132911624</v>
      </c>
      <c r="U32" s="31">
        <f>U31+U$8*(1+input!$B$8)^($L32-2024)</f>
        <v>14876.218817642659</v>
      </c>
      <c r="V32" s="31">
        <f>V31+V$8*(1+input!$B$8)^($L32-2024)</f>
        <v>21620.521421994123</v>
      </c>
      <c r="W32" s="31">
        <f>W31+W$8*(1+input!$B$8)^($L32-2024)</f>
        <v>-3690.1131285986435</v>
      </c>
      <c r="X32" s="31">
        <f>X31+X$8*(1+input!$B$8)^($L32-2024)</f>
        <v>-395.95222634967786</v>
      </c>
      <c r="Y32" s="31">
        <f>Y31+Y$8*(1+input!$B$8)^($L32-2024)</f>
        <v>3007.8086758992968</v>
      </c>
      <c r="Z32" s="31">
        <f>Z31+Z$8*(1+input!$B$8)^($L32-2024)</f>
        <v>-6989.6120944170507</v>
      </c>
      <c r="AA32" s="31">
        <f>AA31+AA$8*(1+input!$B$8)^($L32-2024)</f>
        <v>-5554.6683863934441</v>
      </c>
      <c r="AB32" s="31">
        <f>AB31+AB$8*(1+input!$B$8)^($L32-2024)</f>
        <v>-4010.1246783698516</v>
      </c>
      <c r="AC32" s="31"/>
      <c r="AD32" s="31"/>
      <c r="AE32" s="31"/>
    </row>
    <row r="33" spans="1:31">
      <c r="A33" t="s">
        <v>221</v>
      </c>
      <c r="B33">
        <v>750</v>
      </c>
      <c r="L33" s="7">
        <v>2048</v>
      </c>
      <c r="M33" s="52">
        <f>M32+M$8*(1+input!$B$8)^($L33-2024)</f>
        <v>39520.571332407431</v>
      </c>
      <c r="N33" s="52">
        <f>N32+N$8*(1+input!$B$8)^($L33-2024)</f>
        <v>39617.197998768985</v>
      </c>
      <c r="O33" s="52">
        <f>O32+O$8*(1+input!$B$8)^($L33-2024)</f>
        <v>32210.224088377068</v>
      </c>
      <c r="P33" s="52">
        <f>P32+P$8*(1+input!$B$8)^($L33-2024)</f>
        <v>33625</v>
      </c>
      <c r="Q33" s="31">
        <f>Q32+Q$8*(1+input!$B$8)^($L33-2024)</f>
        <v>-2851.3883687697116</v>
      </c>
      <c r="R33" s="31">
        <f>R32+R$8*(1+input!$B$8)^($L33-2024)</f>
        <v>862.1349133936842</v>
      </c>
      <c r="S33" s="31">
        <f>S32+S$8*(1+input!$B$8)^($L33-2024)</f>
        <v>4685.2581955571413</v>
      </c>
      <c r="T33" s="31">
        <f>T32+T$8*(1+input!$B$8)^($L33-2024)</f>
        <v>10508.948093217301</v>
      </c>
      <c r="U33" s="31">
        <f>U32+U$8*(1+input!$B$8)^($L33-2024)</f>
        <v>18045.594657544178</v>
      </c>
      <c r="V33" s="31">
        <f>V32+V$8*(1+input!$B$8)^($L33-2024)</f>
        <v>25582.24122187102</v>
      </c>
      <c r="W33" s="31">
        <f>W32+W$8*(1+input!$B$8)^($L33-2024)</f>
        <v>-2899.7017019504947</v>
      </c>
      <c r="X33" s="31">
        <f>X32+X$8*(1+input!$B$8)^($L33-2024)</f>
        <v>789.66491362254533</v>
      </c>
      <c r="Y33" s="31">
        <f>Y32+Y$8*(1+input!$B$8)^($L33-2024)</f>
        <v>4588.6315291955943</v>
      </c>
      <c r="Z33" s="31">
        <f>Z32+Z$8*(1+input!$B$8)^($L33-2024)</f>
        <v>-6336.679791344669</v>
      </c>
      <c r="AA33" s="31">
        <f>AA32+AA$8*(1+input!$B$8)^($L33-2024)</f>
        <v>-4583.9977530897122</v>
      </c>
      <c r="AB33" s="31">
        <f>AB32+AB$8*(1+input!$B$8)^($L33-2024)</f>
        <v>-2721.7157148347687</v>
      </c>
      <c r="AC33" s="31"/>
      <c r="AD33" s="31"/>
      <c r="AE33" s="31"/>
    </row>
    <row r="34" spans="1:31">
      <c r="A34" t="s">
        <v>172</v>
      </c>
      <c r="B34">
        <f>'utility rates'!T29</f>
        <v>0.11659619341310998</v>
      </c>
      <c r="D34" s="21">
        <f>(Toronto!D32+Ottawa!D32+Sudbury!D32+London!D32)/4</f>
        <v>0.32068635483429919</v>
      </c>
      <c r="E34">
        <f>D34*'kWh per yr'!G$22</f>
        <v>349.56320246925571</v>
      </c>
      <c r="F34">
        <f>MAX($E34*F$3-F35/B35,0)*($B34)</f>
        <v>203.78869382605731</v>
      </c>
      <c r="G34">
        <f>MAX($E34*G$3-G35/B35,0)*($B34)</f>
        <v>305.68304073908598</v>
      </c>
      <c r="H34">
        <f>MAX($E34*H$3-H35/B35,0)*($B34)</f>
        <v>407.57738765211462</v>
      </c>
      <c r="L34">
        <v>2049</v>
      </c>
      <c r="M34" s="31">
        <f>M33+M$8*(1+input!$B$8)^($L34-2024)</f>
        <v>41101.394185703728</v>
      </c>
      <c r="N34" s="31">
        <f>N33+N$8*(1+input!$B$8)^($L34-2024)</f>
        <v>41201.885918719745</v>
      </c>
      <c r="O34" s="31">
        <f>O33+O$8*(1+input!$B$8)^($L34-2024)</f>
        <v>33498.633051912147</v>
      </c>
      <c r="P34" s="31">
        <f>P33+P$8*(1+input!$B$8)^($L34-2024)</f>
        <v>34970</v>
      </c>
      <c r="Q34" s="31">
        <f>Q33+Q$8*(1+input!$B$8)^($L34-2024)</f>
        <v>-2059.0444087943324</v>
      </c>
      <c r="R34" s="31">
        <f>R33+R$8*(1+input!$B$8)^($L34-2024)</f>
        <v>2050.650853356753</v>
      </c>
      <c r="S34" s="31">
        <f>S33+S$8*(1+input!$B$8)^($L34-2024)</f>
        <v>6269.9461155078998</v>
      </c>
      <c r="T34" s="31">
        <f>T33+T$8*(1+input!$B$8)^($L34-2024)</f>
        <v>12885.97997314344</v>
      </c>
      <c r="U34" s="31">
        <f>U33+U$8*(1+input!$B$8)^($L34-2024)</f>
        <v>21214.970497445694</v>
      </c>
      <c r="V34" s="31">
        <f>V33+V$8*(1+input!$B$8)^($L34-2024)</f>
        <v>29543.961021747917</v>
      </c>
      <c r="W34" s="31">
        <f>W33+W$8*(1+input!$B$8)^($L34-2024)</f>
        <v>-2109.2902753023459</v>
      </c>
      <c r="X34" s="31">
        <f>X33+X$8*(1+input!$B$8)^($L34-2024)</f>
        <v>1975.2820535947685</v>
      </c>
      <c r="Y34" s="31">
        <f>Y33+Y$8*(1+input!$B$8)^($L34-2024)</f>
        <v>6169.4543824918919</v>
      </c>
      <c r="Z34" s="31">
        <f>Z33+Z$8*(1+input!$B$8)^($L34-2024)</f>
        <v>-5683.7474882722872</v>
      </c>
      <c r="AA34" s="31">
        <f>AA33+AA$8*(1+input!$B$8)^($L34-2024)</f>
        <v>-3613.3271197859804</v>
      </c>
      <c r="AB34" s="31">
        <f>AB33+AB$8*(1+input!$B$8)^($L34-2024)</f>
        <v>-1433.3067512996861</v>
      </c>
      <c r="AC34" s="31"/>
      <c r="AD34" s="31"/>
      <c r="AE34" s="31"/>
    </row>
    <row r="35" spans="1:31">
      <c r="A35" t="s">
        <v>173</v>
      </c>
      <c r="B35">
        <f>'utility rates'!T30</f>
        <v>0.13599135186830996</v>
      </c>
      <c r="D35" s="21">
        <f>(Toronto!D33+Ottawa!D33+Sudbury!D33+London!D33)/4</f>
        <v>0.32068635483429919</v>
      </c>
      <c r="E35">
        <f>D35*'kWh per yr'!G$22</f>
        <v>349.56320246925571</v>
      </c>
      <c r="F35">
        <f>MIN(MAX(($B33-1000)*6,0),$E35*F$3)*($B35)</f>
        <v>0</v>
      </c>
      <c r="G35">
        <f>MIN(MAX(($B33-1000)*6,0),$E35*G$3)*($B35)</f>
        <v>0</v>
      </c>
      <c r="H35">
        <f>MIN(MAX(($B33-1000)*6,0),$E35*H$3)*($B35)</f>
        <v>0</v>
      </c>
      <c r="L35">
        <v>2050</v>
      </c>
      <c r="M35" s="31">
        <f>M34+M$8*(1+input!$B$8)^($L35-2024)</f>
        <v>42682.217039000025</v>
      </c>
      <c r="N35" s="31">
        <f>N34+N$8*(1+input!$B$8)^($L35-2024)</f>
        <v>42786.573838670505</v>
      </c>
      <c r="O35" s="31">
        <f>O34+O$8*(1+input!$B$8)^($L35-2024)</f>
        <v>34787.04201544723</v>
      </c>
      <c r="P35" s="31">
        <f>P34+P$8*(1+input!$B$8)^($L35-2024)</f>
        <v>36315</v>
      </c>
      <c r="Q35" s="31">
        <f>Q34+Q$8*(1+input!$B$8)^($L35-2024)</f>
        <v>-1266.7004488189532</v>
      </c>
      <c r="R35" s="31">
        <f>R34+R$8*(1+input!$B$8)^($L35-2024)</f>
        <v>3239.1667933198219</v>
      </c>
      <c r="S35" s="31">
        <f>S34+S$8*(1+input!$B$8)^($L35-2024)</f>
        <v>7854.6340354586582</v>
      </c>
      <c r="T35" s="31">
        <f>T34+T$8*(1+input!$B$8)^($L35-2024)</f>
        <v>15263.011853069578</v>
      </c>
      <c r="U35" s="31">
        <f>U34+U$8*(1+input!$B$8)^($L35-2024)</f>
        <v>24384.346337347211</v>
      </c>
      <c r="V35" s="31">
        <f>V34+V$8*(1+input!$B$8)^($L35-2024)</f>
        <v>33505.68082162481</v>
      </c>
      <c r="W35" s="31">
        <f>W34+W$8*(1+input!$B$8)^($L35-2024)</f>
        <v>-1318.8788486541971</v>
      </c>
      <c r="X35" s="31">
        <f>X34+X$8*(1+input!$B$8)^($L35-2024)</f>
        <v>3160.8991935669919</v>
      </c>
      <c r="Y35" s="31">
        <f>Y34+Y$8*(1+input!$B$8)^($L35-2024)</f>
        <v>7750.2772357881895</v>
      </c>
      <c r="Z35" s="31">
        <f>Z34+Z$8*(1+input!$B$8)^($L35-2024)</f>
        <v>-5030.8151851999055</v>
      </c>
      <c r="AA35" s="31">
        <f>AA34+AA$8*(1+input!$B$8)^($L35-2024)</f>
        <v>-2642.6564864822485</v>
      </c>
      <c r="AB35" s="31">
        <f>AB34+AB$8*(1+input!$B$8)^($L35-2024)</f>
        <v>-144.89778776460344</v>
      </c>
      <c r="AC35" s="31"/>
      <c r="AD35" s="31"/>
      <c r="AE35" s="31"/>
    </row>
    <row r="36" spans="1:31">
      <c r="A36" t="s">
        <v>174</v>
      </c>
      <c r="B36">
        <f>'utility rates'!T29</f>
        <v>0.11659619341310998</v>
      </c>
      <c r="D36" s="21">
        <f>(Toronto!D34+Ottawa!D34+Sudbury!D34+London!D34)/4</f>
        <v>0.67931364516570081</v>
      </c>
      <c r="E36">
        <f>D36*'kWh per yr'!G$22</f>
        <v>740.48380826145467</v>
      </c>
      <c r="F36">
        <f>MAX($E36*F$3-F37/B37,0)*($B36)</f>
        <v>326.7513925648451</v>
      </c>
      <c r="G36">
        <f>MAX($E36*G$3-G37/B37,0)*($B36)</f>
        <v>542.59537588316709</v>
      </c>
      <c r="H36">
        <f>MAX($E36*H$3-H37/B37,0)*($B36)</f>
        <v>758.4393592014892</v>
      </c>
      <c r="L36">
        <v>2051</v>
      </c>
      <c r="M36" s="31">
        <f>M35+M$8*(1+input!$B$8)^($L36-2024)</f>
        <v>44263.039892296321</v>
      </c>
      <c r="N36" s="31">
        <f>N35+N$8*(1+input!$B$8)^($L36-2024)</f>
        <v>44371.261758621265</v>
      </c>
      <c r="O36" s="31">
        <f>O35+O$8*(1+input!$B$8)^($L36-2024)</f>
        <v>36075.450978982313</v>
      </c>
      <c r="P36" s="31">
        <f>P35+P$8*(1+input!$B$8)^($L36-2024)</f>
        <v>37660</v>
      </c>
      <c r="Q36" s="31">
        <f>Q35+Q$8*(1+input!$B$8)^($L36-2024)</f>
        <v>-474.35648884357386</v>
      </c>
      <c r="R36" s="31">
        <f>R35+R$8*(1+input!$B$8)^($L36-2024)</f>
        <v>4427.6827332828907</v>
      </c>
      <c r="S36" s="31">
        <f>S35+S$8*(1+input!$B$8)^($L36-2024)</f>
        <v>9439.3219554094176</v>
      </c>
      <c r="T36" s="31">
        <f>T35+T$8*(1+input!$B$8)^($L36-2024)</f>
        <v>17640.043732995717</v>
      </c>
      <c r="U36" s="31">
        <f>U35+U$8*(1+input!$B$8)^($L36-2024)</f>
        <v>27553.722177248728</v>
      </c>
      <c r="V36" s="31">
        <f>V35+V$8*(1+input!$B$8)^($L36-2024)</f>
        <v>37467.400621501707</v>
      </c>
      <c r="W36" s="31">
        <f>W35+W$8*(1+input!$B$8)^($L36-2024)</f>
        <v>-528.4674220060482</v>
      </c>
      <c r="X36" s="31">
        <f>X35+X$8*(1+input!$B$8)^($L36-2024)</f>
        <v>4346.5163335392153</v>
      </c>
      <c r="Y36" s="31">
        <f>Y35+Y$8*(1+input!$B$8)^($L36-2024)</f>
        <v>9331.100089084488</v>
      </c>
      <c r="Z36" s="31">
        <f>Z35+Z$8*(1+input!$B$8)^($L36-2024)</f>
        <v>-4377.8828821275238</v>
      </c>
      <c r="AA36" s="31">
        <f>AA35+AA$8*(1+input!$B$8)^($L36-2024)</f>
        <v>-1671.9858531785164</v>
      </c>
      <c r="AB36" s="31">
        <f>AB35+AB$8*(1+input!$B$8)^($L36-2024)</f>
        <v>1143.5111757704792</v>
      </c>
      <c r="AC36" s="31"/>
      <c r="AD36" s="31"/>
      <c r="AE36" s="31"/>
    </row>
    <row r="37" spans="1:31">
      <c r="A37" t="s">
        <v>175</v>
      </c>
      <c r="B37">
        <f>'utility rates'!T30</f>
        <v>0.13599135186830996</v>
      </c>
      <c r="D37" s="21">
        <f>(Toronto!D35+Ottawa!D35+Sudbury!D35+London!D35)/4</f>
        <v>0.67931364516570081</v>
      </c>
      <c r="E37">
        <f>D37*'kWh per yr'!G$22</f>
        <v>740.48380826145467</v>
      </c>
      <c r="F37">
        <f>MIN(MAX(($B32-600)*6,0),$E37*F$3)*($B37)</f>
        <v>122.39221668147897</v>
      </c>
      <c r="G37">
        <f>MIN(MAX(($B32-600)*6,0),$E37*G$3)*($B37)</f>
        <v>122.39221668147897</v>
      </c>
      <c r="H37">
        <f>MIN(MAX(($B32-600)*6,0),$E37*H$3)*($B37)</f>
        <v>122.39221668147897</v>
      </c>
      <c r="L37">
        <v>2052</v>
      </c>
      <c r="M37" s="31">
        <f>M36+M$8*(1+input!$B$8)^($L37-2024)</f>
        <v>45843.862745592618</v>
      </c>
      <c r="N37" s="31">
        <f>N36+N$8*(1+input!$B$8)^($L37-2024)</f>
        <v>45955.949678572026</v>
      </c>
      <c r="O37" s="31">
        <f>O36+O$8*(1+input!$B$8)^($L37-2024)</f>
        <v>37363.859942517396</v>
      </c>
      <c r="P37" s="31">
        <f>P36+P$8*(1+input!$B$8)^($L37-2024)</f>
        <v>39005</v>
      </c>
      <c r="Q37" s="31">
        <f>Q36+Q$8*(1+input!$B$8)^($L37-2024)</f>
        <v>317.98747113180548</v>
      </c>
      <c r="R37" s="31">
        <f>R36+R$8*(1+input!$B$8)^($L37-2024)</f>
        <v>5616.1986732459591</v>
      </c>
      <c r="S37" s="31">
        <f>S36+S$8*(1+input!$B$8)^($L37-2024)</f>
        <v>11024.009875360176</v>
      </c>
      <c r="T37" s="31">
        <f>T36+T$8*(1+input!$B$8)^($L37-2024)</f>
        <v>20017.075612921853</v>
      </c>
      <c r="U37" s="31">
        <f>U36+U$8*(1+input!$B$8)^($L37-2024)</f>
        <v>30723.098017150245</v>
      </c>
      <c r="V37" s="31">
        <f>V36+V$8*(1+input!$B$8)^($L37-2024)</f>
        <v>41429.120421378604</v>
      </c>
      <c r="W37" s="31">
        <f>W36+W$8*(1+input!$B$8)^($L37-2024)</f>
        <v>261.94400464210071</v>
      </c>
      <c r="X37" s="31">
        <f>X36+X$8*(1+input!$B$8)^($L37-2024)</f>
        <v>5532.1334735114388</v>
      </c>
      <c r="Y37" s="31">
        <f>Y36+Y$8*(1+input!$B$8)^($L37-2024)</f>
        <v>10911.922942380786</v>
      </c>
      <c r="Z37" s="31">
        <f>Z36+Z$8*(1+input!$B$8)^($L37-2024)</f>
        <v>-3724.9505790551425</v>
      </c>
      <c r="AA37" s="31">
        <f>AA36+AA$8*(1+input!$B$8)^($L37-2024)</f>
        <v>-701.31521987478436</v>
      </c>
      <c r="AB37" s="31">
        <f>AB36+AB$8*(1+input!$B$8)^($L37-2024)</f>
        <v>2431.9201393055619</v>
      </c>
      <c r="AC37" s="31"/>
      <c r="AD37" s="31"/>
      <c r="AE37" s="31"/>
    </row>
    <row r="38" spans="1:31">
      <c r="L38">
        <v>2053</v>
      </c>
      <c r="M38" s="31">
        <f>M37+M$8*(1+input!$B$8)^($L38-2024)</f>
        <v>47424.685598888915</v>
      </c>
      <c r="N38" s="31">
        <f>N37+N$8*(1+input!$B$8)^($L38-2024)</f>
        <v>47540.637598522786</v>
      </c>
      <c r="O38" s="31">
        <f>O37+O$8*(1+input!$B$8)^($L38-2024)</f>
        <v>38652.268906052479</v>
      </c>
      <c r="P38" s="31">
        <f>P37+P$8*(1+input!$B$8)^($L38-2024)</f>
        <v>40350</v>
      </c>
      <c r="Q38" s="31">
        <f>Q37+Q$8*(1+input!$B$8)^($L38-2024)</f>
        <v>1110.3314311071849</v>
      </c>
      <c r="R38" s="31">
        <f>R37+R$8*(1+input!$B$8)^($L38-2024)</f>
        <v>6804.7146132090274</v>
      </c>
      <c r="S38" s="31">
        <f>S37+S$8*(1+input!$B$8)^($L38-2024)</f>
        <v>12608.697795310934</v>
      </c>
      <c r="T38" s="31">
        <f>T37+T$8*(1+input!$B$8)^($L38-2024)</f>
        <v>22394.10749284799</v>
      </c>
      <c r="U38" s="31">
        <f>U37+U$8*(1+input!$B$8)^($L38-2024)</f>
        <v>33892.473857051766</v>
      </c>
      <c r="V38" s="31">
        <f>V37+V$8*(1+input!$B$8)^($L38-2024)</f>
        <v>45390.840221255501</v>
      </c>
      <c r="W38" s="31">
        <f>W37+W$8*(1+input!$B$8)^($L38-2024)</f>
        <v>1052.3554312902497</v>
      </c>
      <c r="X38" s="31">
        <f>X37+X$8*(1+input!$B$8)^($L38-2024)</f>
        <v>6717.7506134836622</v>
      </c>
      <c r="Y38" s="31">
        <f>Y37+Y$8*(1+input!$B$8)^($L38-2024)</f>
        <v>12492.745795677085</v>
      </c>
      <c r="Z38" s="31">
        <f>Z37+Z$8*(1+input!$B$8)^($L38-2024)</f>
        <v>-3072.0182759827612</v>
      </c>
      <c r="AA38" s="31">
        <f>AA37+AA$8*(1+input!$B$8)^($L38-2024)</f>
        <v>269.35541342894771</v>
      </c>
      <c r="AB38" s="31">
        <f>AB37+AB$8*(1+input!$B$8)^($L38-2024)</f>
        <v>3720.3291028406447</v>
      </c>
      <c r="AC38" s="31"/>
      <c r="AD38" s="31"/>
      <c r="AE38" s="31"/>
    </row>
    <row r="39" spans="1:31">
      <c r="A39" t="s">
        <v>109</v>
      </c>
      <c r="D39">
        <f t="shared" ref="D39:E39" si="6">SUM(D34:D37)/2</f>
        <v>1</v>
      </c>
      <c r="E39">
        <f t="shared" si="6"/>
        <v>1090.0470107307103</v>
      </c>
      <c r="F39">
        <f>SUM(F34:F37)</f>
        <v>652.93230307238139</v>
      </c>
      <c r="G39">
        <f>SUM(G34:G37)</f>
        <v>970.67063330373207</v>
      </c>
      <c r="H39">
        <f>SUM(H34:H37)</f>
        <v>1288.4089635350826</v>
      </c>
      <c r="L39">
        <v>2054</v>
      </c>
      <c r="M39" s="31">
        <f>M38+M$8*(1+input!$B$8)^($L39-2024)</f>
        <v>49005.508452185211</v>
      </c>
      <c r="N39" s="31">
        <f>N38+N$8*(1+input!$B$8)^($L39-2024)</f>
        <v>49125.325518473546</v>
      </c>
      <c r="O39" s="31">
        <f>O38+O$8*(1+input!$B$8)^($L39-2024)</f>
        <v>39940.677869587562</v>
      </c>
      <c r="P39" s="31">
        <f>P38+P$8*(1+input!$B$8)^($L39-2024)</f>
        <v>41695</v>
      </c>
      <c r="Q39" s="31">
        <f>Q38+Q$8*(1+input!$B$8)^($L39-2024)</f>
        <v>1902.6753910825641</v>
      </c>
      <c r="R39" s="31">
        <f>R38+R$8*(1+input!$B$8)^($L39-2024)</f>
        <v>7993.2305531720958</v>
      </c>
      <c r="S39" s="31">
        <f>S38+S$8*(1+input!$B$8)^($L39-2024)</f>
        <v>14193.385715261693</v>
      </c>
      <c r="T39" s="31">
        <f>T38+T$8*(1+input!$B$8)^($L39-2024)</f>
        <v>24771.139372774127</v>
      </c>
      <c r="U39" s="31">
        <f>U38+U$8*(1+input!$B$8)^($L39-2024)</f>
        <v>37061.849696953286</v>
      </c>
      <c r="V39" s="31">
        <f>V38+V$8*(1+input!$B$8)^($L39-2024)</f>
        <v>49352.560021132398</v>
      </c>
      <c r="W39" s="31">
        <f>W38+W$8*(1+input!$B$8)^($L39-2024)</f>
        <v>1842.7668579383985</v>
      </c>
      <c r="X39" s="31">
        <f>X38+X$8*(1+input!$B$8)^($L39-2024)</f>
        <v>7903.3677534558856</v>
      </c>
      <c r="Y39" s="31">
        <f>Y38+Y$8*(1+input!$B$8)^($L39-2024)</f>
        <v>14073.568648973383</v>
      </c>
      <c r="Z39" s="31">
        <f>Z38+Z$8*(1+input!$B$8)^($L39-2024)</f>
        <v>-2419.08597291038</v>
      </c>
      <c r="AA39" s="31">
        <f>AA38+AA$8*(1+input!$B$8)^($L39-2024)</f>
        <v>1240.0260467326798</v>
      </c>
      <c r="AB39" s="31">
        <f>AB38+AB$8*(1+input!$B$8)^($L39-2024)</f>
        <v>5008.7380663757276</v>
      </c>
      <c r="AC39" s="31"/>
      <c r="AD39" s="31"/>
      <c r="AE39" s="31"/>
    </row>
    <row r="40" spans="1:31">
      <c r="A40" t="s">
        <v>188</v>
      </c>
      <c r="F40">
        <f>(input!$B12+'utility rates'!$L40)/'ON avg'!F39</f>
        <v>29.426308482128036</v>
      </c>
      <c r="G40">
        <f>(input!$B13+'utility rates'!$L40)/'ON avg'!G39</f>
        <v>25.397873329325268</v>
      </c>
      <c r="H40">
        <f>(input!$B14+'utility rates'!$L40)/'ON avg'!H39</f>
        <v>23.356366698635309</v>
      </c>
      <c r="L40">
        <v>2055</v>
      </c>
      <c r="M40" s="31">
        <f>M39+M$8*(1+input!$B$8)^($L40-2024)</f>
        <v>50586.331305481508</v>
      </c>
      <c r="N40" s="31">
        <f>N39+N$8*(1+input!$B$8)^($L40-2024)</f>
        <v>50710.013438424307</v>
      </c>
      <c r="O40" s="31">
        <f>O39+O$8*(1+input!$B$8)^($L40-2024)</f>
        <v>41229.086833122645</v>
      </c>
      <c r="P40" s="31">
        <f>P39+P$8*(1+input!$B$8)^($L40-2024)</f>
        <v>43040</v>
      </c>
      <c r="Q40" s="31">
        <f>Q39+Q$8*(1+input!$B$8)^($L40-2024)</f>
        <v>2695.0193510579434</v>
      </c>
      <c r="R40" s="31">
        <f>R39+R$8*(1+input!$B$8)^($L40-2024)</f>
        <v>9181.7464931351642</v>
      </c>
      <c r="S40" s="31">
        <f>S39+S$8*(1+input!$B$8)^($L40-2024)</f>
        <v>15778.073635212451</v>
      </c>
      <c r="T40" s="31">
        <f>T39+T$8*(1+input!$B$8)^($L40-2024)</f>
        <v>27148.171252700264</v>
      </c>
      <c r="U40" s="31">
        <f>U39+U$8*(1+input!$B$8)^($L40-2024)</f>
        <v>40231.225536854807</v>
      </c>
      <c r="V40" s="31">
        <f>V39+V$8*(1+input!$B$8)^($L40-2024)</f>
        <v>53314.279821009295</v>
      </c>
      <c r="W40" s="31">
        <f>W39+W$8*(1+input!$B$8)^($L40-2024)</f>
        <v>2633.1782845865473</v>
      </c>
      <c r="X40" s="31">
        <f>X39+X$8*(1+input!$B$8)^($L40-2024)</f>
        <v>9088.984893428109</v>
      </c>
      <c r="Y40" s="31">
        <f>Y39+Y$8*(1+input!$B$8)^($L40-2024)</f>
        <v>15654.391502269682</v>
      </c>
      <c r="Z40" s="31">
        <f>Z39+Z$8*(1+input!$B$8)^($L40-2024)</f>
        <v>-1766.1536698379987</v>
      </c>
      <c r="AA40" s="31">
        <f>AA39+AA$8*(1+input!$B$8)^($L40-2024)</f>
        <v>2210.6966800364116</v>
      </c>
      <c r="AB40" s="31">
        <f>AB39+AB$8*(1+input!$B$8)^($L40-2024)</f>
        <v>6297.1470299108105</v>
      </c>
      <c r="AC40" s="31"/>
      <c r="AD40" s="31"/>
      <c r="AE40" s="31"/>
    </row>
    <row r="41" spans="1:31">
      <c r="A41" t="s">
        <v>202</v>
      </c>
      <c r="F41">
        <f>(input!$B12+'utility rates'!$L40-5000)/F39</f>
        <v>21.768546756337422</v>
      </c>
      <c r="G41">
        <f>(input!$B13+'utility rates'!$L40-5000)/G39</f>
        <v>20.246795478147039</v>
      </c>
      <c r="H41">
        <f>(input!$B14+'utility rates'!$L40-5000)/H39</f>
        <v>19.475611331735962</v>
      </c>
      <c r="L41">
        <v>2056</v>
      </c>
      <c r="M41" s="31">
        <f>M40+M$8*(1+input!$B$8)^($L41-2024)</f>
        <v>52167.154158777805</v>
      </c>
      <c r="N41" s="31">
        <f>N40+N$8*(1+input!$B$8)^($L41-2024)</f>
        <v>52294.701358375067</v>
      </c>
      <c r="O41" s="31">
        <f>O40+O$8*(1+input!$B$8)^($L41-2024)</f>
        <v>42517.495796657728</v>
      </c>
      <c r="P41" s="31">
        <f>P40+P$8*(1+input!$B$8)^($L41-2024)</f>
        <v>44385</v>
      </c>
      <c r="Q41" s="31">
        <f>Q40+Q$8*(1+input!$B$8)^($L41-2024)</f>
        <v>3487.3633110333226</v>
      </c>
      <c r="R41" s="31">
        <f>R40+R$8*(1+input!$B$8)^($L41-2024)</f>
        <v>10370.262433098233</v>
      </c>
      <c r="S41" s="31">
        <f>S40+S$8*(1+input!$B$8)^($L41-2024)</f>
        <v>17362.761555163212</v>
      </c>
      <c r="T41" s="31">
        <f>T40+T$8*(1+input!$B$8)^($L41-2024)</f>
        <v>29525.2031326264</v>
      </c>
      <c r="U41" s="31">
        <f>U40+U$8*(1+input!$B$8)^($L41-2024)</f>
        <v>43400.601376756327</v>
      </c>
      <c r="V41" s="31">
        <f>V40+V$8*(1+input!$B$8)^($L41-2024)</f>
        <v>57275.999620886192</v>
      </c>
      <c r="W41" s="31">
        <f>W40+W$8*(1+input!$B$8)^($L41-2024)</f>
        <v>3423.5897112346961</v>
      </c>
      <c r="X41" s="31">
        <f>X40+X$8*(1+input!$B$8)^($L41-2024)</f>
        <v>10274.602033400331</v>
      </c>
      <c r="Y41" s="31">
        <f>Y40+Y$8*(1+input!$B$8)^($L41-2024)</f>
        <v>17235.214355565979</v>
      </c>
      <c r="Z41" s="31">
        <f>Z40+Z$8*(1+input!$B$8)^($L41-2024)</f>
        <v>-1113.2213667656174</v>
      </c>
      <c r="AA41" s="31">
        <f>AA40+AA$8*(1+input!$B$8)^($L41-2024)</f>
        <v>3181.3673133401435</v>
      </c>
      <c r="AB41" s="31">
        <f>AB40+AB$8*(1+input!$B$8)^($L41-2024)</f>
        <v>7585.5559934458934</v>
      </c>
      <c r="AC41" s="31"/>
      <c r="AD41" s="31"/>
      <c r="AE41" s="31"/>
    </row>
    <row r="42" spans="1:31">
      <c r="A42" t="s">
        <v>203</v>
      </c>
      <c r="F42">
        <f>(input!$B12+'utility rates'!$L40-10000)/F39</f>
        <v>14.110785030546806</v>
      </c>
      <c r="G42">
        <f>(input!$B13+'utility rates'!$L40-10000)/G39</f>
        <v>15.095717626968808</v>
      </c>
      <c r="H42">
        <f>(input!$B14+'utility rates'!$L40-10000)/H39</f>
        <v>15.594855964836611</v>
      </c>
      <c r="L42">
        <v>2057</v>
      </c>
      <c r="M42" s="31">
        <f>M41+M$8*(1+input!$B$8)^($L42-2024)</f>
        <v>53747.977012074101</v>
      </c>
      <c r="N42" s="31">
        <f>N41+N$8*(1+input!$B$8)^($L42-2024)</f>
        <v>53879.389278325827</v>
      </c>
      <c r="O42" s="31">
        <f>O41+O$8*(1+input!$B$8)^($L42-2024)</f>
        <v>43805.90476019281</v>
      </c>
      <c r="P42" s="31">
        <f>P41+P$8*(1+input!$B$8)^($L42-2024)</f>
        <v>45730</v>
      </c>
      <c r="Q42" s="31">
        <f>Q41+Q$8*(1+input!$B$8)^($L42-2024)</f>
        <v>4279.7072710087023</v>
      </c>
      <c r="R42" s="31">
        <f>R41+R$8*(1+input!$B$8)^($L42-2024)</f>
        <v>11558.778373061301</v>
      </c>
      <c r="S42" s="31">
        <f>S41+S$8*(1+input!$B$8)^($L42-2024)</f>
        <v>18947.449475113972</v>
      </c>
      <c r="T42" s="31">
        <f>T41+T$8*(1+input!$B$8)^($L42-2024)</f>
        <v>31902.235012552537</v>
      </c>
      <c r="U42" s="31">
        <f>U41+U$8*(1+input!$B$8)^($L42-2024)</f>
        <v>46569.977216657848</v>
      </c>
      <c r="V42" s="31">
        <f>V41+V$8*(1+input!$B$8)^($L42-2024)</f>
        <v>61237.719420763089</v>
      </c>
      <c r="W42" s="31">
        <f>W41+W$8*(1+input!$B$8)^($L42-2024)</f>
        <v>4214.0011378828449</v>
      </c>
      <c r="X42" s="31">
        <f>X41+X$8*(1+input!$B$8)^($L42-2024)</f>
        <v>11460.219173372554</v>
      </c>
      <c r="Y42" s="31">
        <f>Y41+Y$8*(1+input!$B$8)^($L42-2024)</f>
        <v>18816.037208862275</v>
      </c>
      <c r="Z42" s="31">
        <f>Z41+Z$8*(1+input!$B$8)^($L42-2024)</f>
        <v>-460.28906369323602</v>
      </c>
      <c r="AA42" s="31">
        <f>AA41+AA$8*(1+input!$B$8)^($L42-2024)</f>
        <v>4152.0379466438753</v>
      </c>
      <c r="AB42" s="31">
        <f>AB41+AB$8*(1+input!$B$8)^($L42-2024)</f>
        <v>8873.9649569809753</v>
      </c>
      <c r="AC42" s="31"/>
      <c r="AD42" s="31"/>
      <c r="AE42" s="31"/>
    </row>
    <row r="43" spans="1:31">
      <c r="L43">
        <v>2058</v>
      </c>
      <c r="M43" s="31">
        <f>M42+M$8*(1+input!$B$8)^($L43-2024)</f>
        <v>55328.799865370398</v>
      </c>
      <c r="N43" s="31">
        <f>N42+N$8*(1+input!$B$8)^($L43-2024)</f>
        <v>55464.077198276587</v>
      </c>
      <c r="O43" s="31">
        <f>O42+O$8*(1+input!$B$8)^($L43-2024)</f>
        <v>45094.313723727893</v>
      </c>
      <c r="P43" s="31">
        <f>P42+P$8*(1+input!$B$8)^($L43-2024)</f>
        <v>47075</v>
      </c>
      <c r="Q43" s="31">
        <f>Q42+Q$8*(1+input!$B$8)^($L43-2024)</f>
        <v>5072.0512309840815</v>
      </c>
      <c r="R43" s="31">
        <f>R42+R$8*(1+input!$B$8)^($L43-2024)</f>
        <v>12747.294313024369</v>
      </c>
      <c r="S43" s="31">
        <f>S42+S$8*(1+input!$B$8)^($L43-2024)</f>
        <v>20532.137395064732</v>
      </c>
      <c r="T43" s="31">
        <f>T42+T$8*(1+input!$B$8)^($L43-2024)</f>
        <v>34279.266892478678</v>
      </c>
      <c r="U43" s="31">
        <f>U42+U$8*(1+input!$B$8)^($L43-2024)</f>
        <v>49739.353056559368</v>
      </c>
      <c r="V43" s="31">
        <f>V42+V$8*(1+input!$B$8)^($L43-2024)</f>
        <v>65199.439220639986</v>
      </c>
      <c r="W43" s="31">
        <f>W42+W$8*(1+input!$B$8)^($L43-2024)</f>
        <v>5004.4125645309941</v>
      </c>
      <c r="X43" s="31">
        <f>X42+X$8*(1+input!$B$8)^($L43-2024)</f>
        <v>12645.836313344776</v>
      </c>
      <c r="Y43" s="31">
        <f>Y42+Y$8*(1+input!$B$8)^($L43-2024)</f>
        <v>20396.860062158572</v>
      </c>
      <c r="Z43" s="31">
        <f>Z42+Z$8*(1+input!$B$8)^($L43-2024)</f>
        <v>192.64323937914537</v>
      </c>
      <c r="AA43" s="31">
        <f>AA42+AA$8*(1+input!$B$8)^($L43-2024)</f>
        <v>5122.7085799476072</v>
      </c>
      <c r="AB43" s="31">
        <f>AB42+AB$8*(1+input!$B$8)^($L43-2024)</f>
        <v>10162.373920516058</v>
      </c>
      <c r="AC43" s="31"/>
      <c r="AD43" s="31"/>
      <c r="AE43" s="31"/>
    </row>
    <row r="44" spans="1:31">
      <c r="L44">
        <v>2059</v>
      </c>
      <c r="M44" s="31">
        <f>M43+M$8*(1+input!$B$8)^($L44-2024)</f>
        <v>56909.622718666695</v>
      </c>
      <c r="N44" s="31">
        <f>N43+N$8*(1+input!$B$8)^($L44-2024)</f>
        <v>57048.765118227348</v>
      </c>
      <c r="O44" s="31">
        <f>O43+O$8*(1+input!$B$8)^($L44-2024)</f>
        <v>46382.722687262976</v>
      </c>
      <c r="P44" s="31">
        <f>P43+P$8*(1+input!$B$8)^($L44-2024)</f>
        <v>48420</v>
      </c>
      <c r="Q44" s="31">
        <f>Q43+Q$8*(1+input!$B$8)^($L44-2024)</f>
        <v>5864.3951909594607</v>
      </c>
      <c r="R44" s="31">
        <f>R43+R$8*(1+input!$B$8)^($L44-2024)</f>
        <v>13935.810252987438</v>
      </c>
      <c r="S44" s="31">
        <f>S43+S$8*(1+input!$B$8)^($L44-2024)</f>
        <v>22116.825315015492</v>
      </c>
      <c r="T44" s="31">
        <f>T43+T$8*(1+input!$B$8)^($L44-2024)</f>
        <v>36656.298772404814</v>
      </c>
      <c r="U44" s="31">
        <f>U43+U$8*(1+input!$B$8)^($L44-2024)</f>
        <v>52908.728896460889</v>
      </c>
      <c r="V44" s="31">
        <f>V43+V$8*(1+input!$B$8)^($L44-2024)</f>
        <v>69161.159020516876</v>
      </c>
      <c r="W44" s="31">
        <f>W43+W$8*(1+input!$B$8)^($L44-2024)</f>
        <v>5794.8239911791434</v>
      </c>
      <c r="X44" s="31">
        <f>X43+X$8*(1+input!$B$8)^($L44-2024)</f>
        <v>13831.453453316999</v>
      </c>
      <c r="Y44" s="31">
        <f>Y43+Y$8*(1+input!$B$8)^($L44-2024)</f>
        <v>21977.682915454869</v>
      </c>
      <c r="Z44" s="31">
        <f>Z43+Z$8*(1+input!$B$8)^($L44-2024)</f>
        <v>845.57554245152676</v>
      </c>
      <c r="AA44" s="31">
        <f>AA43+AA$8*(1+input!$B$8)^($L44-2024)</f>
        <v>6093.379213251339</v>
      </c>
      <c r="AB44" s="31">
        <f>AB43+AB$8*(1+input!$B$8)^($L44-2024)</f>
        <v>11450.782884051141</v>
      </c>
      <c r="AC44" s="31"/>
      <c r="AD44" s="31"/>
      <c r="AE44" s="31"/>
    </row>
    <row r="45" spans="1:31">
      <c r="D45" s="6"/>
      <c r="E45" s="6"/>
      <c r="F45" s="6"/>
      <c r="G45" s="6"/>
      <c r="H45" s="6"/>
      <c r="I45" s="6"/>
      <c r="L45">
        <v>2060</v>
      </c>
      <c r="M45" s="31">
        <f>M44+M$8*(1+input!$B$8)^($L45-2024)</f>
        <v>58490.445571962991</v>
      </c>
      <c r="N45" s="31">
        <f>N44+N$8*(1+input!$B$8)^($L45-2024)</f>
        <v>58633.453038178108</v>
      </c>
      <c r="O45" s="31">
        <f>O44+O$8*(1+input!$B$8)^($L45-2024)</f>
        <v>47671.131650798059</v>
      </c>
      <c r="P45" s="31">
        <f>P44+P$8*(1+input!$B$8)^($L45-2024)</f>
        <v>49765</v>
      </c>
      <c r="Q45" s="31">
        <f>Q44+Q$8*(1+input!$B$8)^($L45-2024)</f>
        <v>6656.7391509348399</v>
      </c>
      <c r="R45" s="31">
        <f>R44+R$8*(1+input!$B$8)^($L45-2024)</f>
        <v>15124.326192950506</v>
      </c>
      <c r="S45" s="31">
        <f>S44+S$8*(1+input!$B$8)^($L45-2024)</f>
        <v>23701.513234966253</v>
      </c>
      <c r="T45" s="31">
        <f>T44+T$8*(1+input!$B$8)^($L45-2024)</f>
        <v>39033.330652330951</v>
      </c>
      <c r="U45" s="31">
        <f>U44+U$8*(1+input!$B$8)^($L45-2024)</f>
        <v>56078.104736362409</v>
      </c>
      <c r="V45" s="31">
        <f>V44+V$8*(1+input!$B$8)^($L45-2024)</f>
        <v>73122.878820393773</v>
      </c>
      <c r="W45" s="31">
        <f>W44+W$8*(1+input!$B$8)^($L45-2024)</f>
        <v>6585.2354178272926</v>
      </c>
      <c r="X45" s="31">
        <f>X44+X$8*(1+input!$B$8)^($L45-2024)</f>
        <v>15017.070593289222</v>
      </c>
      <c r="Y45" s="31">
        <f>Y44+Y$8*(1+input!$B$8)^($L45-2024)</f>
        <v>23558.505768751165</v>
      </c>
      <c r="Z45" s="31">
        <f>Z44+Z$8*(1+input!$B$8)^($L45-2024)</f>
        <v>1498.5078455239081</v>
      </c>
      <c r="AA45" s="31">
        <f>AA44+AA$8*(1+input!$B$8)^($L45-2024)</f>
        <v>7064.0498465550709</v>
      </c>
      <c r="AB45" s="31">
        <f>AB44+AB$8*(1+input!$B$8)^($L45-2024)</f>
        <v>12739.191847586224</v>
      </c>
      <c r="AC45" s="31"/>
      <c r="AD45" s="31"/>
      <c r="AE45" s="31"/>
    </row>
    <row r="46" spans="1:31">
      <c r="D46" s="6"/>
      <c r="E46" s="6"/>
      <c r="F46" s="6"/>
      <c r="G46" s="6"/>
      <c r="H46" s="6"/>
      <c r="I46" s="6"/>
      <c r="L46">
        <v>2061</v>
      </c>
      <c r="M46" s="31">
        <f>M45+M$8*(1+input!$B$8)^($L46-2024)</f>
        <v>60071.268425259288</v>
      </c>
      <c r="N46" s="31">
        <f>N45+N$8*(1+input!$B$8)^($L46-2024)</f>
        <v>60218.140958128868</v>
      </c>
      <c r="O46" s="31">
        <f>O45+O$8*(1+input!$B$8)^($L46-2024)</f>
        <v>48959.540614333142</v>
      </c>
      <c r="P46" s="31">
        <f>P45+P$8*(1+input!$B$8)^($L46-2024)</f>
        <v>51110</v>
      </c>
      <c r="Q46" s="31">
        <f>Q45+Q$8*(1+input!$B$8)^($L46-2024)</f>
        <v>7449.0831109102191</v>
      </c>
      <c r="R46" s="31">
        <f>R45+R$8*(1+input!$B$8)^($L46-2024)</f>
        <v>16312.842132913574</v>
      </c>
      <c r="S46" s="31">
        <f>S45+S$8*(1+input!$B$8)^($L46-2024)</f>
        <v>25286.201154917013</v>
      </c>
      <c r="T46" s="31">
        <f>T45+T$8*(1+input!$B$8)^($L46-2024)</f>
        <v>41410.362532257088</v>
      </c>
      <c r="U46" s="31">
        <f>U45+U$8*(1+input!$B$8)^($L46-2024)</f>
        <v>59247.48057626393</v>
      </c>
      <c r="V46" s="31">
        <f>V45+V$8*(1+input!$B$8)^($L46-2024)</f>
        <v>77084.59862027067</v>
      </c>
      <c r="W46" s="31">
        <f>W45+W$8*(1+input!$B$8)^($L46-2024)</f>
        <v>7375.6468444754419</v>
      </c>
      <c r="X46" s="31">
        <f>X45+X$8*(1+input!$B$8)^($L46-2024)</f>
        <v>16202.687733261444</v>
      </c>
      <c r="Y46" s="31">
        <f>Y45+Y$8*(1+input!$B$8)^($L46-2024)</f>
        <v>25139.328622047462</v>
      </c>
      <c r="Z46" s="31">
        <f>Z45+Z$8*(1+input!$B$8)^($L46-2024)</f>
        <v>2151.4401485962894</v>
      </c>
      <c r="AA46" s="31">
        <f>AA45+AA$8*(1+input!$B$8)^($L46-2024)</f>
        <v>8034.7204798588027</v>
      </c>
      <c r="AB46" s="31">
        <f>AB45+AB$8*(1+input!$B$8)^($L46-2024)</f>
        <v>14027.600811121307</v>
      </c>
      <c r="AC46" s="31"/>
      <c r="AD46" s="31"/>
      <c r="AE46" s="31"/>
    </row>
    <row r="47" spans="1:31">
      <c r="D47" s="6"/>
      <c r="E47" s="6"/>
      <c r="F47" s="6"/>
      <c r="G47" s="6"/>
      <c r="H47" s="6"/>
      <c r="I47" s="6"/>
      <c r="L47">
        <v>2062</v>
      </c>
      <c r="M47" s="31">
        <f>M46+M$8*(1+input!$B$8)^($L47-2024)</f>
        <v>61652.091278555585</v>
      </c>
      <c r="N47" s="31">
        <f>N46+N$8*(1+input!$B$8)^($L47-2024)</f>
        <v>61802.828878079628</v>
      </c>
      <c r="O47" s="31">
        <f>O46+O$8*(1+input!$B$8)^($L47-2024)</f>
        <v>50247.949577868225</v>
      </c>
      <c r="P47" s="31">
        <f>P46+P$8*(1+input!$B$8)^($L47-2024)</f>
        <v>52455</v>
      </c>
      <c r="Q47" s="31">
        <f>Q46+Q$8*(1+input!$B$8)^($L47-2024)</f>
        <v>8241.4270708855984</v>
      </c>
      <c r="R47" s="31">
        <f>R46+R$8*(1+input!$B$8)^($L47-2024)</f>
        <v>17501.358072876643</v>
      </c>
      <c r="S47" s="31">
        <f>S46+S$8*(1+input!$B$8)^($L47-2024)</f>
        <v>26870.889074867773</v>
      </c>
      <c r="T47" s="31">
        <f>T46+T$8*(1+input!$B$8)^($L47-2024)</f>
        <v>43787.394412183225</v>
      </c>
      <c r="U47" s="31">
        <f>U46+U$8*(1+input!$B$8)^($L47-2024)</f>
        <v>62416.85641616545</v>
      </c>
      <c r="V47" s="31">
        <f>V46+V$8*(1+input!$B$8)^($L47-2024)</f>
        <v>81046.318420147567</v>
      </c>
      <c r="W47" s="31">
        <f>W46+W$8*(1+input!$B$8)^($L47-2024)</f>
        <v>8166.0582711235911</v>
      </c>
      <c r="X47" s="31">
        <f>X46+X$8*(1+input!$B$8)^($L47-2024)</f>
        <v>17388.304873233668</v>
      </c>
      <c r="Y47" s="31">
        <f>Y46+Y$8*(1+input!$B$8)^($L47-2024)</f>
        <v>26720.151475343759</v>
      </c>
      <c r="Z47" s="31">
        <f>Z46+Z$8*(1+input!$B$8)^($L47-2024)</f>
        <v>2804.3724516686707</v>
      </c>
      <c r="AA47" s="31">
        <f>AA46+AA$8*(1+input!$B$8)^($L47-2024)</f>
        <v>9005.3911131625355</v>
      </c>
      <c r="AB47" s="31">
        <f>AB46+AB$8*(1+input!$B$8)^($L47-2024)</f>
        <v>15316.00977465639</v>
      </c>
      <c r="AC47" s="31"/>
      <c r="AD47" s="31"/>
      <c r="AE47" s="31"/>
    </row>
    <row r="48" spans="1:31">
      <c r="L48">
        <v>2063</v>
      </c>
      <c r="M48" s="31">
        <f>M47+M$8*(1+input!$B$8)^($L48-2024)</f>
        <v>63232.914131851881</v>
      </c>
      <c r="N48" s="31">
        <f>N47+N$8*(1+input!$B$8)^($L48-2024)</f>
        <v>63387.516798030389</v>
      </c>
      <c r="O48" s="31">
        <f>O47+O$8*(1+input!$B$8)^($L48-2024)</f>
        <v>51536.358541403308</v>
      </c>
      <c r="P48" s="31">
        <f>P47+P$8*(1+input!$B$8)^($L48-2024)</f>
        <v>53800</v>
      </c>
      <c r="Q48" s="31">
        <f>Q47+Q$8*(1+input!$B$8)^($L48-2024)</f>
        <v>9033.7710308609785</v>
      </c>
      <c r="R48" s="31">
        <f>R47+R$8*(1+input!$B$8)^($L48-2024)</f>
        <v>18689.874012839711</v>
      </c>
      <c r="S48" s="31">
        <f>S47+S$8*(1+input!$B$8)^($L48-2024)</f>
        <v>28455.576994818533</v>
      </c>
      <c r="T48" s="31">
        <f>T47+T$8*(1+input!$B$8)^($L48-2024)</f>
        <v>46164.426292109361</v>
      </c>
      <c r="U48" s="31">
        <f>U47+U$8*(1+input!$B$8)^($L48-2024)</f>
        <v>65586.232256066971</v>
      </c>
      <c r="V48" s="31">
        <f>V47+V$8*(1+input!$B$8)^($L48-2024)</f>
        <v>85008.038220024464</v>
      </c>
      <c r="W48" s="31">
        <f>W47+W$8*(1+input!$B$8)^($L48-2024)</f>
        <v>8956.4696977717394</v>
      </c>
      <c r="X48" s="31">
        <f>X47+X$8*(1+input!$B$8)^($L48-2024)</f>
        <v>18573.922013205891</v>
      </c>
      <c r="Y48" s="31">
        <f>Y47+Y$8*(1+input!$B$8)^($L48-2024)</f>
        <v>28300.974328640055</v>
      </c>
      <c r="Z48" s="31">
        <f>Z47+Z$8*(1+input!$B$8)^($L48-2024)</f>
        <v>3457.304754741052</v>
      </c>
      <c r="AA48" s="31">
        <f>AA47+AA$8*(1+input!$B$8)^($L48-2024)</f>
        <v>9976.0617464662682</v>
      </c>
      <c r="AB48" s="31">
        <f>AB47+AB$8*(1+input!$B$8)^($L48-2024)</f>
        <v>16604.418738191471</v>
      </c>
      <c r="AC48" s="31"/>
      <c r="AD48" s="31"/>
      <c r="AE48" s="31"/>
    </row>
    <row r="49" spans="12:31">
      <c r="L49">
        <v>2064</v>
      </c>
      <c r="M49" s="31">
        <f>M48+M$8*(1+input!$B$8)^($L49-2024)</f>
        <v>64813.736985148178</v>
      </c>
      <c r="N49" s="31">
        <f>N48+N$8*(1+input!$B$8)^($L49-2024)</f>
        <v>64972.204717981149</v>
      </c>
      <c r="O49" s="31">
        <f>O48+O$8*(1+input!$B$8)^($L49-2024)</f>
        <v>52824.767504938391</v>
      </c>
      <c r="P49" s="31">
        <f>P48+P$8*(1+input!$B$8)^($L49-2024)</f>
        <v>55145</v>
      </c>
      <c r="Q49" s="31">
        <f>Q48+Q$8*(1+input!$B$8)^($L49-2024)</f>
        <v>9826.1149908363586</v>
      </c>
      <c r="R49" s="31">
        <f>R48+R$8*(1+input!$B$8)^($L49-2024)</f>
        <v>19878.38995280278</v>
      </c>
      <c r="S49" s="31">
        <f>S48+S$8*(1+input!$B$8)^($L49-2024)</f>
        <v>30040.264914769294</v>
      </c>
      <c r="T49" s="31">
        <f>T48+T$8*(1+input!$B$8)^($L49-2024)</f>
        <v>48541.458172035498</v>
      </c>
      <c r="U49" s="31">
        <f>U48+U$8*(1+input!$B$8)^($L49-2024)</f>
        <v>68755.608095968491</v>
      </c>
      <c r="V49" s="31">
        <f>V48+V$8*(1+input!$B$8)^($L49-2024)</f>
        <v>88969.758019901361</v>
      </c>
      <c r="W49" s="31">
        <f>W48+W$8*(1+input!$B$8)^($L49-2024)</f>
        <v>9746.8811244198878</v>
      </c>
      <c r="X49" s="31">
        <f>X48+X$8*(1+input!$B$8)^($L49-2024)</f>
        <v>19759.539153178113</v>
      </c>
      <c r="Y49" s="31">
        <f>Y48+Y$8*(1+input!$B$8)^($L49-2024)</f>
        <v>29881.797181936352</v>
      </c>
      <c r="Z49" s="31">
        <f>Z48+Z$8*(1+input!$B$8)^($L49-2024)</f>
        <v>4110.2370578134332</v>
      </c>
      <c r="AA49" s="31">
        <f>AA48+AA$8*(1+input!$B$8)^($L49-2024)</f>
        <v>10946.732379770001</v>
      </c>
      <c r="AB49" s="31">
        <f>AB48+AB$8*(1+input!$B$8)^($L49-2024)</f>
        <v>17892.827701726554</v>
      </c>
      <c r="AC49" s="31"/>
      <c r="AD49" s="31"/>
      <c r="AE49" s="31"/>
    </row>
    <row r="50" spans="12:31">
      <c r="L50">
        <v>2065</v>
      </c>
      <c r="M50" s="31">
        <f>M49+M$8*(1+input!$B$8)^($L50-2024)</f>
        <v>66394.559838444475</v>
      </c>
      <c r="N50" s="31">
        <f>N49+N$8*(1+input!$B$8)^($L50-2024)</f>
        <v>66556.892637931902</v>
      </c>
      <c r="O50" s="31">
        <f>O49+O$8*(1+input!$B$8)^($L50-2024)</f>
        <v>54113.176468473474</v>
      </c>
      <c r="P50" s="31">
        <f>P49+P$8*(1+input!$B$8)^($L50-2024)</f>
        <v>56490</v>
      </c>
      <c r="Q50" s="31">
        <f>Q49+Q$8*(1+input!$B$8)^($L50-2024)</f>
        <v>10618.458950811739</v>
      </c>
      <c r="R50" s="31">
        <f>R49+R$8*(1+input!$B$8)^($L50-2024)</f>
        <v>21066.905892765848</v>
      </c>
      <c r="S50" s="31">
        <f>S49+S$8*(1+input!$B$8)^($L50-2024)</f>
        <v>31624.952834720054</v>
      </c>
      <c r="T50" s="31">
        <f>T49+T$8*(1+input!$B$8)^($L50-2024)</f>
        <v>50918.490051961635</v>
      </c>
      <c r="U50" s="31">
        <f>U49+U$8*(1+input!$B$8)^($L50-2024)</f>
        <v>71924.983935870012</v>
      </c>
      <c r="V50" s="31">
        <f>V49+V$8*(1+input!$B$8)^($L50-2024)</f>
        <v>92931.477819778258</v>
      </c>
      <c r="W50" s="31">
        <f>W49+W$8*(1+input!$B$8)^($L50-2024)</f>
        <v>10537.292551068036</v>
      </c>
      <c r="X50" s="31">
        <f>X49+X$8*(1+input!$B$8)^($L50-2024)</f>
        <v>20945.156293150336</v>
      </c>
      <c r="Y50" s="31">
        <f>Y49+Y$8*(1+input!$B$8)^($L50-2024)</f>
        <v>31462.620035232649</v>
      </c>
      <c r="Z50" s="31">
        <f>Z49+Z$8*(1+input!$B$8)^($L50-2024)</f>
        <v>4763.169360885815</v>
      </c>
      <c r="AA50" s="31">
        <f>AA49+AA$8*(1+input!$B$8)^($L50-2024)</f>
        <v>11917.403013073734</v>
      </c>
      <c r="AB50" s="31">
        <f>AB49+AB$8*(1+input!$B$8)^($L50-2024)</f>
        <v>19181.236665261637</v>
      </c>
      <c r="AC50" s="31"/>
      <c r="AD50" s="31"/>
      <c r="AE50" s="31"/>
    </row>
    <row r="51" spans="12:31">
      <c r="L51">
        <v>2066</v>
      </c>
      <c r="M51" s="31">
        <f>M50+M$8*(1+input!$B$8)^($L51-2024)</f>
        <v>67975.382691740771</v>
      </c>
      <c r="N51" s="31">
        <f>N50+N$8*(1+input!$B$8)^($L51-2024)</f>
        <v>68141.580557882655</v>
      </c>
      <c r="O51" s="31">
        <f>O50+O$8*(1+input!$B$8)^($L51-2024)</f>
        <v>55401.585432008556</v>
      </c>
      <c r="P51" s="31">
        <f>P50+P$8*(1+input!$B$8)^($L51-2024)</f>
        <v>57835</v>
      </c>
      <c r="Q51" s="31">
        <f>Q50+Q$8*(1+input!$B$8)^($L51-2024)</f>
        <v>11410.802910787119</v>
      </c>
      <c r="R51" s="31">
        <f>R50+R$8*(1+input!$B$8)^($L51-2024)</f>
        <v>22255.421832728916</v>
      </c>
      <c r="S51" s="31">
        <f>S50+S$8*(1+input!$B$8)^($L51-2024)</f>
        <v>33209.640754670814</v>
      </c>
      <c r="T51" s="31">
        <f>T50+T$8*(1+input!$B$8)^($L51-2024)</f>
        <v>53295.521931887772</v>
      </c>
      <c r="U51" s="31">
        <f>U50+U$8*(1+input!$B$8)^($L51-2024)</f>
        <v>75094.359775771532</v>
      </c>
      <c r="V51" s="31">
        <f>V50+V$8*(1+input!$B$8)^($L51-2024)</f>
        <v>96893.197619655155</v>
      </c>
      <c r="W51" s="31">
        <f>W50+W$8*(1+input!$B$8)^($L51-2024)</f>
        <v>11327.703977716184</v>
      </c>
      <c r="X51" s="31">
        <f>X50+X$8*(1+input!$B$8)^($L51-2024)</f>
        <v>22130.773433122558</v>
      </c>
      <c r="Y51" s="31">
        <f>Y50+Y$8*(1+input!$B$8)^($L51-2024)</f>
        <v>33043.442888528945</v>
      </c>
      <c r="Z51" s="31">
        <f>Z50+Z$8*(1+input!$B$8)^($L51-2024)</f>
        <v>5416.1016639581967</v>
      </c>
      <c r="AA51" s="31">
        <f>AA50+AA$8*(1+input!$B$8)^($L51-2024)</f>
        <v>12888.073646377467</v>
      </c>
      <c r="AB51" s="31">
        <f>AB50+AB$8*(1+input!$B$8)^($L51-2024)</f>
        <v>20469.645628796719</v>
      </c>
      <c r="AC51" s="31"/>
      <c r="AD51" s="31"/>
      <c r="AE51" s="31"/>
    </row>
  </sheetData>
  <mergeCells count="5">
    <mergeCell ref="AC2:AE2"/>
    <mergeCell ref="W2:Y2"/>
    <mergeCell ref="T2:V2"/>
    <mergeCell ref="Q2:S2"/>
    <mergeCell ref="Z2:AB2"/>
  </mergeCells>
  <conditionalFormatting sqref="Q8:AE51">
    <cfRule type="cellIs" dxfId="5" priority="1" operator="lessThan">
      <formula>0</formula>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BDFF1-2EB1-4972-A65E-3FA4B5517ABD}">
  <sheetPr>
    <tabColor theme="6"/>
  </sheetPr>
  <dimension ref="A1:AE51"/>
  <sheetViews>
    <sheetView topLeftCell="L1" zoomScaleNormal="100" workbookViewId="0">
      <selection activeCell="Q2" sqref="Q2:AB2"/>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7" max="18" width="10.1796875" bestFit="1" customWidth="1"/>
    <col min="19" max="19" width="10.453125" bestFit="1" customWidth="1"/>
    <col min="20" max="20" width="10.1796875" bestFit="1" customWidth="1"/>
    <col min="21" max="22" width="10.81640625" bestFit="1" customWidth="1"/>
    <col min="23" max="23" width="12.54296875" bestFit="1" customWidth="1"/>
    <col min="24" max="25" width="12.81640625" bestFit="1" customWidth="1"/>
    <col min="26" max="28" width="10.1796875" bestFit="1" customWidth="1"/>
    <col min="29" max="30" width="9.26953125" bestFit="1" customWidth="1"/>
  </cols>
  <sheetData>
    <row r="1" spans="1:31" ht="26">
      <c r="A1" s="23"/>
    </row>
    <row r="2" spans="1:31" ht="26">
      <c r="A2" s="23"/>
      <c r="Q2" s="100" t="s">
        <v>95</v>
      </c>
      <c r="R2" s="100"/>
      <c r="S2" s="100"/>
      <c r="T2" s="100"/>
      <c r="U2" s="100"/>
      <c r="V2" s="100"/>
      <c r="W2" s="100" t="s">
        <v>98</v>
      </c>
      <c r="X2" s="100"/>
      <c r="Y2" s="100"/>
      <c r="Z2" s="100" t="s">
        <v>324</v>
      </c>
      <c r="AA2" s="100"/>
      <c r="AB2" s="100"/>
      <c r="AC2" s="100"/>
      <c r="AD2" s="100"/>
      <c r="AE2" s="100"/>
    </row>
    <row r="3" spans="1:31">
      <c r="F3">
        <f>input!$B$3</f>
        <v>5</v>
      </c>
      <c r="G3">
        <f>input!$B$4</f>
        <v>7.5</v>
      </c>
      <c r="H3">
        <f>input!$B$5</f>
        <v>10</v>
      </c>
      <c r="P3" s="66" t="s">
        <v>246</v>
      </c>
      <c r="Q3">
        <v>5</v>
      </c>
      <c r="R3">
        <v>7.5</v>
      </c>
      <c r="S3">
        <v>10</v>
      </c>
      <c r="T3">
        <v>15</v>
      </c>
      <c r="U3">
        <v>20</v>
      </c>
      <c r="V3">
        <v>25</v>
      </c>
      <c r="W3">
        <v>5</v>
      </c>
      <c r="X3">
        <v>7.5</v>
      </c>
      <c r="Y3">
        <v>10</v>
      </c>
      <c r="Z3">
        <v>5</v>
      </c>
      <c r="AA3">
        <v>7.5</v>
      </c>
      <c r="AB3">
        <v>10</v>
      </c>
    </row>
    <row r="4" spans="1:31">
      <c r="B4" t="s">
        <v>186</v>
      </c>
      <c r="C4" t="s">
        <v>111</v>
      </c>
      <c r="D4" t="s">
        <v>110</v>
      </c>
      <c r="E4" t="s">
        <v>117</v>
      </c>
      <c r="F4" t="s">
        <v>157</v>
      </c>
      <c r="G4" t="s">
        <v>157</v>
      </c>
      <c r="H4" t="s">
        <v>157</v>
      </c>
      <c r="P4" t="s">
        <v>249</v>
      </c>
      <c r="Q4" s="31">
        <f>input!$B12+'utility rates'!$L39-input!$B30*Q3</f>
        <v>19275.749775076405</v>
      </c>
      <c r="R4" s="31">
        <f>input!$B13+'utility rates'!$M39-input!$B30*R3</f>
        <v>24715.33219606632</v>
      </c>
      <c r="S4" s="31">
        <f>input!$B14+'utility rates'!$N39-input!$B30*S3</f>
        <v>30154.914617056234</v>
      </c>
      <c r="T4" s="31">
        <f>input!$B15+'utility rates'!$O39-input!$B30*T3</f>
        <v>42728.769459036062</v>
      </c>
      <c r="U4" s="31">
        <f>input!$B16+'utility rates'!$P39-input!$B30*U3</f>
        <v>53607.934301015892</v>
      </c>
      <c r="V4" s="31">
        <f>input!$B17+'utility rates'!$Q39-input!$B30*V3</f>
        <v>64487.099142995721</v>
      </c>
      <c r="W4" s="31">
        <f>input!$B12+'utility rates'!$L39-input!$B30*W3</f>
        <v>19275.749775076405</v>
      </c>
      <c r="X4" s="31">
        <f>input!$B13+'utility rates'!$M39-input!$B30*X3</f>
        <v>24715.33219606632</v>
      </c>
      <c r="Y4" s="31">
        <f>input!$B14+'utility rates'!$N39-input!$B30*Y3</f>
        <v>30154.914617056234</v>
      </c>
      <c r="Z4" s="31">
        <f>input!$B15+'utility rates'!$O39-input!$B30*Z3</f>
        <v>42728.769459036062</v>
      </c>
      <c r="AA4" s="31">
        <f>input!$B16+'utility rates'!$P39-input!$B30*AA3</f>
        <v>53607.934301015892</v>
      </c>
      <c r="AB4" s="31">
        <f>input!$B17+'utility rates'!$Q39-input!$B30*AB3</f>
        <v>64487.099142995721</v>
      </c>
      <c r="AC4" s="49"/>
      <c r="AD4" s="49"/>
      <c r="AE4" s="49"/>
    </row>
    <row r="5" spans="1:31">
      <c r="A5" t="s">
        <v>98</v>
      </c>
      <c r="C5" s="24"/>
      <c r="D5" s="24" t="s">
        <v>198</v>
      </c>
      <c r="P5" t="s">
        <v>250</v>
      </c>
      <c r="Q5" s="31">
        <f>input!$B22</f>
        <v>3446.6</v>
      </c>
      <c r="R5" s="31">
        <f>input!$B23</f>
        <v>4154.6000000000004</v>
      </c>
      <c r="S5" s="31">
        <f>input!$B24</f>
        <v>4753</v>
      </c>
      <c r="T5" s="31">
        <f>input!$B25</f>
        <v>6077.6666666666661</v>
      </c>
      <c r="U5" s="31">
        <f>input!$B26</f>
        <v>7384.0666666666657</v>
      </c>
      <c r="V5" s="31">
        <f>input!$B27</f>
        <v>8690.4666666666653</v>
      </c>
      <c r="W5" s="31">
        <f>input!$B22</f>
        <v>3446.6</v>
      </c>
      <c r="X5" s="31">
        <f>input!$B23</f>
        <v>4154.6000000000004</v>
      </c>
      <c r="Y5" s="31">
        <f>input!$B24</f>
        <v>4753</v>
      </c>
      <c r="Z5" s="31">
        <f>input!$B22</f>
        <v>3446.6</v>
      </c>
      <c r="AA5" s="31">
        <f>input!$B23</f>
        <v>4154.6000000000004</v>
      </c>
      <c r="AB5" s="31">
        <f>input!$B24</f>
        <v>4753</v>
      </c>
    </row>
    <row r="6" spans="1:31">
      <c r="L6" t="s">
        <v>187</v>
      </c>
      <c r="Q6" s="6">
        <f>COUNTIF(Q8:Q45, "&lt;0")+1</f>
        <v>29</v>
      </c>
      <c r="R6" s="6">
        <f>COUNTIF(R8:R45, "&lt;0")+1</f>
        <v>25</v>
      </c>
      <c r="S6" s="6">
        <f>COUNTIF(S8:S45, "&lt;0")+1</f>
        <v>23</v>
      </c>
      <c r="T6" s="6">
        <f t="shared" ref="T6:V6" si="0">COUNTIF(T8:T45, "&lt;0")+1</f>
        <v>21</v>
      </c>
      <c r="U6" s="6">
        <f t="shared" si="0"/>
        <v>20</v>
      </c>
      <c r="V6" s="6">
        <f t="shared" si="0"/>
        <v>19</v>
      </c>
      <c r="W6" s="6">
        <f>COUNTIF(W8:W45, "&lt;0")+1</f>
        <v>29</v>
      </c>
      <c r="X6" s="6">
        <f>COUNTIF(X8:X45, "&lt;0")+1</f>
        <v>25</v>
      </c>
      <c r="Y6" s="6">
        <f>COUNTIF(Y8:Y45, "&lt;0")+1</f>
        <v>23</v>
      </c>
      <c r="Z6" s="6">
        <f t="shared" ref="Z6:AB6" si="1">COUNTIF(Z8:Z45, "&lt;0")+1</f>
        <v>38</v>
      </c>
      <c r="AA6" s="6">
        <f t="shared" si="1"/>
        <v>38</v>
      </c>
      <c r="AB6" s="6">
        <f t="shared" si="1"/>
        <v>38</v>
      </c>
      <c r="AC6" s="6"/>
      <c r="AD6" s="6"/>
      <c r="AE6" s="6"/>
    </row>
    <row r="7" spans="1:31">
      <c r="A7" t="s">
        <v>89</v>
      </c>
      <c r="B7">
        <f>'utility rates'!S25</f>
        <v>0.27627079454399989</v>
      </c>
      <c r="D7" s="21">
        <f>(Toronto!D7+Ottawa!D7+Sudbury!D7+London!D7)/4</f>
        <v>0.13773563789006271</v>
      </c>
      <c r="E7">
        <f>D7*'kWh per yr'!G$22</f>
        <v>150.13832035315042</v>
      </c>
      <c r="F7">
        <f>$E7*F$3*$B7</f>
        <v>207.39416527733229</v>
      </c>
      <c r="G7">
        <f>$E7*G$3*$B7</f>
        <v>311.09124791599839</v>
      </c>
      <c r="H7">
        <f>$E7*H$3*$B7</f>
        <v>414.78833055466458</v>
      </c>
      <c r="L7" t="s">
        <v>178</v>
      </c>
      <c r="M7" t="s">
        <v>98</v>
      </c>
      <c r="N7" t="s">
        <v>95</v>
      </c>
      <c r="O7" t="s">
        <v>201</v>
      </c>
      <c r="P7" t="s">
        <v>226</v>
      </c>
      <c r="Q7" t="s">
        <v>190</v>
      </c>
      <c r="R7" t="s">
        <v>191</v>
      </c>
      <c r="S7" t="s">
        <v>192</v>
      </c>
      <c r="W7" t="s">
        <v>190</v>
      </c>
      <c r="X7" t="s">
        <v>191</v>
      </c>
      <c r="Y7" t="s">
        <v>192</v>
      </c>
      <c r="Z7" t="s">
        <v>190</v>
      </c>
      <c r="AA7" t="s">
        <v>191</v>
      </c>
      <c r="AB7" t="s">
        <v>192</v>
      </c>
    </row>
    <row r="8" spans="1:31">
      <c r="A8" t="s">
        <v>90</v>
      </c>
      <c r="B8">
        <f>'utility rates'!S26</f>
        <v>0.13223606909999999</v>
      </c>
      <c r="D8" s="21">
        <f>(Toronto!D8+Ottawa!D8+Sudbury!D8+London!D8)/4</f>
        <v>0.59936894116662853</v>
      </c>
      <c r="E8">
        <f>D8*'kWh per yr'!G$22</f>
        <v>653.34032264351447</v>
      </c>
      <c r="F8">
        <f t="shared" ref="F8:H10" si="2">$E8*F$3*$B8</f>
        <v>431.97578025452032</v>
      </c>
      <c r="G8">
        <f t="shared" si="2"/>
        <v>647.9636703817805</v>
      </c>
      <c r="H8">
        <f t="shared" si="2"/>
        <v>863.95156050904063</v>
      </c>
      <c r="L8" t="s">
        <v>193</v>
      </c>
      <c r="M8" s="49">
        <f>Y8</f>
        <v>1568.2361352530254</v>
      </c>
      <c r="N8" s="49">
        <f>S8</f>
        <v>1572.0865693782594</v>
      </c>
      <c r="O8" s="49">
        <f>AB8</f>
        <v>1276.9292780919654</v>
      </c>
      <c r="P8" s="64">
        <v>1345</v>
      </c>
      <c r="Q8" s="31">
        <f>F26</f>
        <v>786.04328468912968</v>
      </c>
      <c r="R8" s="31">
        <f>G26</f>
        <v>1179.0649270336946</v>
      </c>
      <c r="S8" s="31">
        <f>H26</f>
        <v>1572.0865693782594</v>
      </c>
      <c r="T8" s="31">
        <f>Q8*3</f>
        <v>2358.1298540673888</v>
      </c>
      <c r="U8" s="31">
        <f>Q8*4</f>
        <v>3144.1731387565187</v>
      </c>
      <c r="V8" s="31">
        <f>Q8*5</f>
        <v>3930.2164234456486</v>
      </c>
      <c r="W8" s="31">
        <f>F12</f>
        <v>784.1180676265127</v>
      </c>
      <c r="X8" s="31">
        <f>G12</f>
        <v>1176.1771014397691</v>
      </c>
      <c r="Y8" s="31">
        <f>H12</f>
        <v>1568.2361352530254</v>
      </c>
      <c r="Z8" s="31">
        <f>F39</f>
        <v>647.15941820388275</v>
      </c>
      <c r="AA8" s="31">
        <f>G39</f>
        <v>962.04434814792398</v>
      </c>
      <c r="AB8" s="31">
        <f>H39</f>
        <v>1276.9292780919654</v>
      </c>
      <c r="AC8" s="31"/>
      <c r="AD8" s="31"/>
      <c r="AE8" s="31"/>
    </row>
    <row r="9" spans="1:31">
      <c r="A9" t="s">
        <v>107</v>
      </c>
      <c r="B9">
        <f>'utility rates'!S27</f>
        <v>0.10149695086499999</v>
      </c>
      <c r="D9" s="21">
        <f>(Toronto!D9+Ottawa!D9+Sudbury!D9+London!D9)/4</f>
        <v>0.26048424894267153</v>
      </c>
      <c r="E9">
        <f>D9*'kWh per yr'!G$22</f>
        <v>283.94007690239329</v>
      </c>
      <c r="F9">
        <f t="shared" si="2"/>
        <v>144.09526016983264</v>
      </c>
      <c r="G9">
        <f t="shared" si="2"/>
        <v>216.14289025474898</v>
      </c>
      <c r="H9">
        <f t="shared" si="2"/>
        <v>288.19052033966528</v>
      </c>
      <c r="L9">
        <v>2024</v>
      </c>
      <c r="M9" s="49">
        <f>M8</f>
        <v>1568.2361352530254</v>
      </c>
      <c r="N9" s="49">
        <f>N8</f>
        <v>1572.0865693782594</v>
      </c>
      <c r="O9" s="49">
        <f t="shared" ref="O9:P9" si="3">O8</f>
        <v>1276.9292780919654</v>
      </c>
      <c r="P9" s="49">
        <f t="shared" si="3"/>
        <v>1345</v>
      </c>
      <c r="Q9" s="49">
        <f>Q8-Q4-Q5</f>
        <v>-21936.306490387273</v>
      </c>
      <c r="R9" s="49">
        <f t="shared" ref="R9:AB9" si="4">R8-R4-R5</f>
        <v>-27690.867269032628</v>
      </c>
      <c r="S9" s="49">
        <f t="shared" si="4"/>
        <v>-33335.828047677976</v>
      </c>
      <c r="T9" s="49">
        <f t="shared" si="4"/>
        <v>-46448.306271635338</v>
      </c>
      <c r="U9" s="49">
        <f t="shared" si="4"/>
        <v>-57847.827828926042</v>
      </c>
      <c r="V9" s="49">
        <f t="shared" si="4"/>
        <v>-69247.349386216738</v>
      </c>
      <c r="W9" s="49">
        <f t="shared" si="4"/>
        <v>-21938.23170744989</v>
      </c>
      <c r="X9" s="49">
        <f t="shared" si="4"/>
        <v>-27693.755094626547</v>
      </c>
      <c r="Y9" s="49">
        <f t="shared" si="4"/>
        <v>-33339.67848180321</v>
      </c>
      <c r="Z9" s="49">
        <f t="shared" si="4"/>
        <v>-45528.210040832178</v>
      </c>
      <c r="AA9" s="49">
        <f t="shared" si="4"/>
        <v>-56800.489952867967</v>
      </c>
      <c r="AB9" s="49">
        <f t="shared" si="4"/>
        <v>-67963.169864903757</v>
      </c>
      <c r="AC9" s="49"/>
      <c r="AD9" s="49"/>
      <c r="AE9" s="49"/>
    </row>
    <row r="10" spans="1:31">
      <c r="A10" t="s">
        <v>108</v>
      </c>
      <c r="B10">
        <f>'utility rates'!S28</f>
        <v>4.9679580125999989E-2</v>
      </c>
      <c r="D10" s="21">
        <f>(Toronto!D10+Ottawa!D10+Sudbury!D10+London!D10)/4</f>
        <v>2.4111720006372065E-3</v>
      </c>
      <c r="E10">
        <f>D10*'kWh per yr'!G$22</f>
        <v>2.6282908316521731</v>
      </c>
      <c r="F10">
        <f t="shared" si="2"/>
        <v>0.6528619248274764</v>
      </c>
      <c r="G10">
        <f t="shared" si="2"/>
        <v>0.97929288724121466</v>
      </c>
      <c r="H10">
        <f t="shared" si="2"/>
        <v>1.3057238496549528</v>
      </c>
      <c r="L10">
        <v>2025</v>
      </c>
      <c r="M10" s="31">
        <f>M9+M$8*(1+input!$B$8)^($L10-2024)</f>
        <v>3136.4722705060508</v>
      </c>
      <c r="N10" s="31">
        <f>N9+N$8*(1+input!$B$8)^($L10-2024)</f>
        <v>3144.1731387565187</v>
      </c>
      <c r="O10" s="31">
        <f>O9+O$8*(1+input!$B$8)^($L10-2024)</f>
        <v>2553.8585561839309</v>
      </c>
      <c r="P10" s="31">
        <f>P9+P$8*(1+input!$B$8)^($L10-2024)</f>
        <v>2690</v>
      </c>
      <c r="Q10" s="31">
        <f>Q9+Q$8*(1+input!$B$8)^($L10-2024)</f>
        <v>-21150.263205698142</v>
      </c>
      <c r="R10" s="31">
        <f>R9+R$8*(1+input!$B$8)^($L10-2024)</f>
        <v>-26511.802341998933</v>
      </c>
      <c r="S10" s="31">
        <f>S9+S$8*(1+input!$B$8)^($L10-2024)</f>
        <v>-31763.741478299718</v>
      </c>
      <c r="T10" s="31">
        <f>T9+T$8*(1+input!$B$8)^($L10-2024)</f>
        <v>-44090.176417567949</v>
      </c>
      <c r="U10" s="31">
        <f>U9+U$8*(1+input!$B$8)^($L10-2024)</f>
        <v>-54703.654690169526</v>
      </c>
      <c r="V10" s="31">
        <f>V9+V$8*(1+input!$B$8)^($L10-2024)</f>
        <v>-65317.132962771087</v>
      </c>
      <c r="W10" s="31">
        <f>W9+W$8*(1+input!$B$8)^($L10-2024)</f>
        <v>-21154.113639823376</v>
      </c>
      <c r="X10" s="31">
        <f>X9+X$8*(1+input!$B$8)^($L10-2024)</f>
        <v>-26517.57799318678</v>
      </c>
      <c r="Y10" s="31">
        <f>Y9+Y$8*(1+input!$B$8)^($L10-2024)</f>
        <v>-31771.442346550186</v>
      </c>
      <c r="Z10" s="31">
        <f>Z9+Z$8*(1+input!$B$8)^($L10-2024)</f>
        <v>-44881.050622628296</v>
      </c>
      <c r="AA10" s="31">
        <f>AA9+AA$8*(1+input!$B$8)^($L10-2024)</f>
        <v>-55838.445604720044</v>
      </c>
      <c r="AB10" s="31">
        <f>AB9+AB$8*(1+input!$B$8)^($L10-2024)</f>
        <v>-66686.240586811793</v>
      </c>
      <c r="AC10" s="31"/>
      <c r="AD10" s="31"/>
      <c r="AE10" s="31"/>
    </row>
    <row r="11" spans="1:31">
      <c r="L11">
        <v>2026</v>
      </c>
      <c r="M11" s="31">
        <f>M10+M$8*(1+input!$B$8)^($L11-2024)</f>
        <v>4704.7084057590764</v>
      </c>
      <c r="N11" s="31">
        <f>N10+N$8*(1+input!$B$8)^($L11-2024)</f>
        <v>4716.2597081347776</v>
      </c>
      <c r="O11" s="31">
        <f>O10+O$8*(1+input!$B$8)^($L11-2024)</f>
        <v>3830.7878342758963</v>
      </c>
      <c r="P11" s="31">
        <f>P10+P$8*(1+input!$B$8)^($L11-2024)</f>
        <v>4035</v>
      </c>
      <c r="Q11" s="31">
        <f>Q10+Q$8*(1+input!$B$8)^($L11-2024)</f>
        <v>-20364.219921009011</v>
      </c>
      <c r="R11" s="31">
        <f>R10+R$8*(1+input!$B$8)^($L11-2024)</f>
        <v>-25332.737414965239</v>
      </c>
      <c r="S11" s="31">
        <f>S10+S$8*(1+input!$B$8)^($L11-2024)</f>
        <v>-30191.65490892146</v>
      </c>
      <c r="T11" s="31">
        <f>T10+T$8*(1+input!$B$8)^($L11-2024)</f>
        <v>-41732.04656350056</v>
      </c>
      <c r="U11" s="31">
        <f>U10+U$8*(1+input!$B$8)^($L11-2024)</f>
        <v>-51559.48155141301</v>
      </c>
      <c r="V11" s="31">
        <f>V10+V$8*(1+input!$B$8)^($L11-2024)</f>
        <v>-61386.916539325437</v>
      </c>
      <c r="W11" s="31">
        <f>W10+W$8*(1+input!$B$8)^($L11-2024)</f>
        <v>-20369.995572196862</v>
      </c>
      <c r="X11" s="31">
        <f>X10+X$8*(1+input!$B$8)^($L11-2024)</f>
        <v>-25341.400891747013</v>
      </c>
      <c r="Y11" s="31">
        <f>Y10+Y$8*(1+input!$B$8)^($L11-2024)</f>
        <v>-30203.206211297162</v>
      </c>
      <c r="Z11" s="31">
        <f>Z10+Z$8*(1+input!$B$8)^($L11-2024)</f>
        <v>-44233.891204424413</v>
      </c>
      <c r="AA11" s="31">
        <f>AA10+AA$8*(1+input!$B$8)^($L11-2024)</f>
        <v>-54876.40125657212</v>
      </c>
      <c r="AB11" s="31">
        <f>AB10+AB$8*(1+input!$B$8)^($L11-2024)</f>
        <v>-65409.311308719829</v>
      </c>
      <c r="AC11" s="31"/>
      <c r="AD11" s="31"/>
      <c r="AE11" s="31"/>
    </row>
    <row r="12" spans="1:31">
      <c r="A12" t="s">
        <v>109</v>
      </c>
      <c r="D12" s="20">
        <f>SUM(D7:D10)</f>
        <v>1</v>
      </c>
      <c r="E12" s="51">
        <f>SUM(E7:E10)</f>
        <v>1090.0470107307103</v>
      </c>
      <c r="F12" s="22">
        <f>SUM(F7:F10)</f>
        <v>784.1180676265127</v>
      </c>
      <c r="G12" s="22">
        <f>SUM(G7:G10)</f>
        <v>1176.1771014397691</v>
      </c>
      <c r="H12" s="22">
        <f>SUM(H7:H10)</f>
        <v>1568.2361352530254</v>
      </c>
      <c r="L12">
        <v>2027</v>
      </c>
      <c r="M12" s="31">
        <f>M11+M$8*(1+input!$B$8)^($L12-2024)</f>
        <v>6272.9445410121016</v>
      </c>
      <c r="N12" s="31">
        <f>N11+N$8*(1+input!$B$8)^($L12-2024)</f>
        <v>6288.3462775130374</v>
      </c>
      <c r="O12" s="31">
        <f>O11+O$8*(1+input!$B$8)^($L12-2024)</f>
        <v>5107.7171123678618</v>
      </c>
      <c r="P12" s="31">
        <f>P11+P$8*(1+input!$B$8)^($L12-2024)</f>
        <v>5380</v>
      </c>
      <c r="Q12" s="31">
        <f>Q11+Q$8*(1+input!$B$8)^($L12-2024)</f>
        <v>-19578.17663631988</v>
      </c>
      <c r="R12" s="31">
        <f>R11+R$8*(1+input!$B$8)^($L12-2024)</f>
        <v>-24153.672487931544</v>
      </c>
      <c r="S12" s="31">
        <f>S11+S$8*(1+input!$B$8)^($L12-2024)</f>
        <v>-28619.568339543202</v>
      </c>
      <c r="T12" s="31">
        <f>T11+T$8*(1+input!$B$8)^($L12-2024)</f>
        <v>-39373.916709433171</v>
      </c>
      <c r="U12" s="31">
        <f>U11+U$8*(1+input!$B$8)^($L12-2024)</f>
        <v>-48415.308412656494</v>
      </c>
      <c r="V12" s="31">
        <f>V11+V$8*(1+input!$B$8)^($L12-2024)</f>
        <v>-57456.700115879787</v>
      </c>
      <c r="W12" s="31">
        <f>W11+W$8*(1+input!$B$8)^($L12-2024)</f>
        <v>-19585.877504570348</v>
      </c>
      <c r="X12" s="31">
        <f>X11+X$8*(1+input!$B$8)^($L12-2024)</f>
        <v>-24165.223790307246</v>
      </c>
      <c r="Y12" s="31">
        <f>Y11+Y$8*(1+input!$B$8)^($L12-2024)</f>
        <v>-28634.970076044137</v>
      </c>
      <c r="Z12" s="31">
        <f>Z11+Z$8*(1+input!$B$8)^($L12-2024)</f>
        <v>-43586.731786220531</v>
      </c>
      <c r="AA12" s="31">
        <f>AA11+AA$8*(1+input!$B$8)^($L12-2024)</f>
        <v>-53914.356908424197</v>
      </c>
      <c r="AB12" s="31">
        <f>AB11+AB$8*(1+input!$B$8)^($L12-2024)</f>
        <v>-64132.382030627865</v>
      </c>
      <c r="AC12" s="31"/>
      <c r="AD12" s="31"/>
      <c r="AE12" s="31"/>
    </row>
    <row r="13" spans="1:31">
      <c r="A13" t="s">
        <v>188</v>
      </c>
      <c r="F13" s="2">
        <f>(input!B12+'utility rates'!$L40)/Alectra!F12</f>
        <v>24.503181550595052</v>
      </c>
      <c r="G13" s="2">
        <f>(input!B13+'utility rates'!$M40)/Alectra!G12</f>
        <v>20.996977033009934</v>
      </c>
      <c r="H13" s="2">
        <f>(input!B14+'utility rates'!$N40)/Alectra!H12</f>
        <v>19.243874774217375</v>
      </c>
      <c r="L13">
        <v>2028</v>
      </c>
      <c r="M13" s="31">
        <f>M12+M$8*(1+input!$B$8)^($L13-2024)</f>
        <v>7841.1806762651267</v>
      </c>
      <c r="N13" s="31">
        <f>N12+N$8*(1+input!$B$8)^($L13-2024)</f>
        <v>7860.4328468912972</v>
      </c>
      <c r="O13" s="31">
        <f>O12+O$8*(1+input!$B$8)^($L13-2024)</f>
        <v>6384.6463904598277</v>
      </c>
      <c r="P13" s="31">
        <f>P12+P$8*(1+input!$B$8)^($L13-2024)</f>
        <v>6725</v>
      </c>
      <c r="Q13" s="31">
        <f>Q12+Q$8*(1+input!$B$8)^($L13-2024)</f>
        <v>-18792.13335163075</v>
      </c>
      <c r="R13" s="31">
        <f>R12+R$8*(1+input!$B$8)^($L13-2024)</f>
        <v>-22974.60756089785</v>
      </c>
      <c r="S13" s="31">
        <f>S12+S$8*(1+input!$B$8)^($L13-2024)</f>
        <v>-27047.481770164944</v>
      </c>
      <c r="T13" s="31">
        <f>T12+T$8*(1+input!$B$8)^($L13-2024)</f>
        <v>-37015.786855365783</v>
      </c>
      <c r="U13" s="31">
        <f>U12+U$8*(1+input!$B$8)^($L13-2024)</f>
        <v>-45271.135273899978</v>
      </c>
      <c r="V13" s="31">
        <f>V12+V$8*(1+input!$B$8)^($L13-2024)</f>
        <v>-53526.483692434136</v>
      </c>
      <c r="W13" s="31">
        <f>W12+W$8*(1+input!$B$8)^($L13-2024)</f>
        <v>-18801.759436943834</v>
      </c>
      <c r="X13" s="31">
        <f>X12+X$8*(1+input!$B$8)^($L13-2024)</f>
        <v>-22989.046688867478</v>
      </c>
      <c r="Y13" s="31">
        <f>Y12+Y$8*(1+input!$B$8)^($L13-2024)</f>
        <v>-27066.733940791113</v>
      </c>
      <c r="Z13" s="31">
        <f>Z12+Z$8*(1+input!$B$8)^($L13-2024)</f>
        <v>-42939.572368016648</v>
      </c>
      <c r="AA13" s="31">
        <f>AA12+AA$8*(1+input!$B$8)^($L13-2024)</f>
        <v>-52952.312560276274</v>
      </c>
      <c r="AB13" s="31">
        <f>AB12+AB$8*(1+input!$B$8)^($L13-2024)</f>
        <v>-62855.452752535901</v>
      </c>
      <c r="AC13" s="31"/>
      <c r="AD13" s="31"/>
      <c r="AE13" s="31"/>
    </row>
    <row r="14" spans="1:31">
      <c r="A14" t="s">
        <v>202</v>
      </c>
      <c r="F14" s="2">
        <f>(input!B12+'utility rates'!$L40-5000)/Alectra!F12</f>
        <v>18.126590822192686</v>
      </c>
      <c r="G14" s="2">
        <f>(input!B13+'utility rates'!$M40-5000)/Alectra!G12</f>
        <v>16.745916547408356</v>
      </c>
      <c r="H14" s="2">
        <f>(input!B14+'utility rates'!$N40-5000)/Alectra!H12</f>
        <v>16.05557941001619</v>
      </c>
      <c r="L14">
        <v>2029</v>
      </c>
      <c r="M14" s="31">
        <f>M13+M$8*(1+input!$B$8)^($L14-2024)</f>
        <v>9409.4168115181528</v>
      </c>
      <c r="N14" s="31">
        <f>N13+N$8*(1+input!$B$8)^($L14-2024)</f>
        <v>9432.519416269557</v>
      </c>
      <c r="O14" s="31">
        <f>O13+O$8*(1+input!$B$8)^($L14-2024)</f>
        <v>7661.5756685517936</v>
      </c>
      <c r="P14" s="31">
        <f>P13+P$8*(1+input!$B$8)^($L14-2024)</f>
        <v>8070</v>
      </c>
      <c r="Q14" s="31">
        <f>Q13+Q$8*(1+input!$B$8)^($L14-2024)</f>
        <v>-18006.090066941619</v>
      </c>
      <c r="R14" s="31">
        <f>R13+R$8*(1+input!$B$8)^($L14-2024)</f>
        <v>-21795.542633864156</v>
      </c>
      <c r="S14" s="31">
        <f>S13+S$8*(1+input!$B$8)^($L14-2024)</f>
        <v>-25475.395200786686</v>
      </c>
      <c r="T14" s="31">
        <f>T13+T$8*(1+input!$B$8)^($L14-2024)</f>
        <v>-34657.657001298394</v>
      </c>
      <c r="U14" s="31">
        <f>U13+U$8*(1+input!$B$8)^($L14-2024)</f>
        <v>-42126.962135143462</v>
      </c>
      <c r="V14" s="31">
        <f>V13+V$8*(1+input!$B$8)^($L14-2024)</f>
        <v>-49596.267268988486</v>
      </c>
      <c r="W14" s="31">
        <f>W13+W$8*(1+input!$B$8)^($L14-2024)</f>
        <v>-18017.64136931732</v>
      </c>
      <c r="X14" s="31">
        <f>X13+X$8*(1+input!$B$8)^($L14-2024)</f>
        <v>-21812.869587427711</v>
      </c>
      <c r="Y14" s="31">
        <f>Y13+Y$8*(1+input!$B$8)^($L14-2024)</f>
        <v>-25498.497805538089</v>
      </c>
      <c r="Z14" s="31">
        <f>Z13+Z$8*(1+input!$B$8)^($L14-2024)</f>
        <v>-42292.412949812766</v>
      </c>
      <c r="AA14" s="31">
        <f>AA13+AA$8*(1+input!$B$8)^($L14-2024)</f>
        <v>-51990.268212128351</v>
      </c>
      <c r="AB14" s="31">
        <f>AB13+AB$8*(1+input!$B$8)^($L14-2024)</f>
        <v>-61578.523474443937</v>
      </c>
      <c r="AC14" s="31"/>
      <c r="AD14" s="31"/>
      <c r="AE14" s="31"/>
    </row>
    <row r="15" spans="1:31">
      <c r="A15" t="s">
        <v>227</v>
      </c>
      <c r="F15" s="2">
        <f>+(input!B12+'utility rates'!$L40-10000)/Alectra!F12</f>
        <v>11.750000093790321</v>
      </c>
      <c r="G15" s="2">
        <f>+(input!B13+'utility rates'!$M40-10000)/Alectra!G12</f>
        <v>12.494856061806779</v>
      </c>
      <c r="H15" s="2">
        <f>(input!B14+'utility rates'!$N40-10000)/Alectra!H12</f>
        <v>12.867284045815008</v>
      </c>
      <c r="L15">
        <v>2030</v>
      </c>
      <c r="M15" s="31">
        <f>M14+M$8*(1+input!$B$8)^($L15-2024)</f>
        <v>10977.652946771179</v>
      </c>
      <c r="N15" s="31">
        <f>N14+N$8*(1+input!$B$8)^($L15-2024)</f>
        <v>11004.605985647817</v>
      </c>
      <c r="O15" s="31">
        <f>O14+O$8*(1+input!$B$8)^($L15-2024)</f>
        <v>8938.5049466437595</v>
      </c>
      <c r="P15" s="31">
        <f>P14+P$8*(1+input!$B$8)^($L15-2024)</f>
        <v>9415</v>
      </c>
      <c r="Q15" s="31">
        <f>Q14+Q$8*(1+input!$B$8)^($L15-2024)</f>
        <v>-17220.046782252488</v>
      </c>
      <c r="R15" s="31">
        <f>R14+R$8*(1+input!$B$8)^($L15-2024)</f>
        <v>-20616.477706830461</v>
      </c>
      <c r="S15" s="31">
        <f>S14+S$8*(1+input!$B$8)^($L15-2024)</f>
        <v>-23903.308631408428</v>
      </c>
      <c r="T15" s="31">
        <f>T14+T$8*(1+input!$B$8)^($L15-2024)</f>
        <v>-32299.527147231005</v>
      </c>
      <c r="U15" s="31">
        <f>U14+U$8*(1+input!$B$8)^($L15-2024)</f>
        <v>-38982.788996386946</v>
      </c>
      <c r="V15" s="31">
        <f>V14+V$8*(1+input!$B$8)^($L15-2024)</f>
        <v>-45666.050845542835</v>
      </c>
      <c r="W15" s="31">
        <f>W14+W$8*(1+input!$B$8)^($L15-2024)</f>
        <v>-17233.523301690806</v>
      </c>
      <c r="X15" s="31">
        <f>X14+X$8*(1+input!$B$8)^($L15-2024)</f>
        <v>-20636.692485987944</v>
      </c>
      <c r="Y15" s="31">
        <f>Y14+Y$8*(1+input!$B$8)^($L15-2024)</f>
        <v>-23930.261670285065</v>
      </c>
      <c r="Z15" s="31">
        <f>Z14+Z$8*(1+input!$B$8)^($L15-2024)</f>
        <v>-41645.253531608883</v>
      </c>
      <c r="AA15" s="31">
        <f>AA14+AA$8*(1+input!$B$8)^($L15-2024)</f>
        <v>-51028.223863980427</v>
      </c>
      <c r="AB15" s="31">
        <f>AB14+AB$8*(1+input!$B$8)^($L15-2024)</f>
        <v>-60301.594196351973</v>
      </c>
      <c r="AC15" s="31"/>
      <c r="AD15" s="31"/>
      <c r="AE15" s="31"/>
    </row>
    <row r="16" spans="1:31">
      <c r="L16">
        <v>2031</v>
      </c>
      <c r="M16" s="31">
        <f>M15+M$8*(1+input!$B$8)^($L16-2024)</f>
        <v>12545.889082024205</v>
      </c>
      <c r="N16" s="31">
        <f>N15+N$8*(1+input!$B$8)^($L16-2024)</f>
        <v>12576.692555026077</v>
      </c>
      <c r="O16" s="31">
        <f>O15+O$8*(1+input!$B$8)^($L16-2024)</f>
        <v>10215.434224735725</v>
      </c>
      <c r="P16" s="31">
        <f>P15+P$8*(1+input!$B$8)^($L16-2024)</f>
        <v>10760</v>
      </c>
      <c r="Q16" s="31">
        <f>Q15+Q$8*(1+input!$B$8)^($L16-2024)</f>
        <v>-16434.003497563357</v>
      </c>
      <c r="R16" s="31">
        <f>R15+R$8*(1+input!$B$8)^($L16-2024)</f>
        <v>-19437.412779796767</v>
      </c>
      <c r="S16" s="31">
        <f>S15+S$8*(1+input!$B$8)^($L16-2024)</f>
        <v>-22331.22206203017</v>
      </c>
      <c r="T16" s="31">
        <f>T15+T$8*(1+input!$B$8)^($L16-2024)</f>
        <v>-29941.397293163616</v>
      </c>
      <c r="U16" s="31">
        <f>U15+U$8*(1+input!$B$8)^($L16-2024)</f>
        <v>-35838.61585763043</v>
      </c>
      <c r="V16" s="31">
        <f>V15+V$8*(1+input!$B$8)^($L16-2024)</f>
        <v>-41735.834422097185</v>
      </c>
      <c r="W16" s="31">
        <f>W15+W$8*(1+input!$B$8)^($L16-2024)</f>
        <v>-16449.405234064292</v>
      </c>
      <c r="X16" s="31">
        <f>X15+X$8*(1+input!$B$8)^($L16-2024)</f>
        <v>-19460.515384548176</v>
      </c>
      <c r="Y16" s="31">
        <f>Y15+Y$8*(1+input!$B$8)^($L16-2024)</f>
        <v>-22362.02553503204</v>
      </c>
      <c r="Z16" s="31">
        <f>Z15+Z$8*(1+input!$B$8)^($L16-2024)</f>
        <v>-40998.094113405001</v>
      </c>
      <c r="AA16" s="31">
        <f>AA15+AA$8*(1+input!$B$8)^($L16-2024)</f>
        <v>-50066.179515832504</v>
      </c>
      <c r="AB16" s="31">
        <f>AB15+AB$8*(1+input!$B$8)^($L16-2024)</f>
        <v>-59024.664918260009</v>
      </c>
      <c r="AC16" s="31"/>
      <c r="AD16" s="31"/>
      <c r="AE16" s="31"/>
    </row>
    <row r="17" spans="1:31">
      <c r="A17" t="s">
        <v>95</v>
      </c>
      <c r="L17">
        <v>2032</v>
      </c>
      <c r="M17" s="31">
        <f>M16+M$8*(1+input!$B$8)^($L17-2024)</f>
        <v>14114.125217277231</v>
      </c>
      <c r="N17" s="31">
        <f>N16+N$8*(1+input!$B$8)^($L17-2024)</f>
        <v>14148.779124404336</v>
      </c>
      <c r="O17" s="31">
        <f>O16+O$8*(1+input!$B$8)^($L17-2024)</f>
        <v>11492.363502827691</v>
      </c>
      <c r="P17" s="31">
        <f>P16+P$8*(1+input!$B$8)^($L17-2024)</f>
        <v>12105</v>
      </c>
      <c r="Q17" s="31">
        <f>Q16+Q$8*(1+input!$B$8)^($L17-2024)</f>
        <v>-15647.960212874228</v>
      </c>
      <c r="R17" s="31">
        <f>R16+R$8*(1+input!$B$8)^($L17-2024)</f>
        <v>-18258.347852763072</v>
      </c>
      <c r="S17" s="31">
        <f>S16+S$8*(1+input!$B$8)^($L17-2024)</f>
        <v>-20759.135492651913</v>
      </c>
      <c r="T17" s="31">
        <f>T16+T$8*(1+input!$B$8)^($L17-2024)</f>
        <v>-27583.267439096227</v>
      </c>
      <c r="U17" s="31">
        <f>U16+U$8*(1+input!$B$8)^($L17-2024)</f>
        <v>-32694.44271887391</v>
      </c>
      <c r="V17" s="31">
        <f>V16+V$8*(1+input!$B$8)^($L17-2024)</f>
        <v>-37805.617998651534</v>
      </c>
      <c r="W17" s="31">
        <f>W16+W$8*(1+input!$B$8)^($L17-2024)</f>
        <v>-15665.28716643778</v>
      </c>
      <c r="X17" s="31">
        <f>X16+X$8*(1+input!$B$8)^($L17-2024)</f>
        <v>-18284.338283108409</v>
      </c>
      <c r="Y17" s="31">
        <f>Y16+Y$8*(1+input!$B$8)^($L17-2024)</f>
        <v>-20793.789399779016</v>
      </c>
      <c r="Z17" s="31">
        <f>Z16+Z$8*(1+input!$B$8)^($L17-2024)</f>
        <v>-40350.934695201118</v>
      </c>
      <c r="AA17" s="31">
        <f>AA16+AA$8*(1+input!$B$8)^($L17-2024)</f>
        <v>-49104.135167684581</v>
      </c>
      <c r="AB17" s="31">
        <f>AB16+AB$8*(1+input!$B$8)^($L17-2024)</f>
        <v>-57747.735640168044</v>
      </c>
      <c r="AC17" s="31"/>
      <c r="AD17" s="31"/>
      <c r="AE17" s="31"/>
    </row>
    <row r="18" spans="1:31">
      <c r="L18">
        <v>2033</v>
      </c>
      <c r="M18" s="31">
        <f>M17+M$8*(1+input!$B$8)^($L18-2024)</f>
        <v>15682.361352530257</v>
      </c>
      <c r="N18" s="31">
        <f>N17+N$8*(1+input!$B$8)^($L18-2024)</f>
        <v>15720.865693782596</v>
      </c>
      <c r="O18" s="31">
        <f>O17+O$8*(1+input!$B$8)^($L18-2024)</f>
        <v>12769.292780919657</v>
      </c>
      <c r="P18" s="31">
        <f>P17+P$8*(1+input!$B$8)^($L18-2024)</f>
        <v>13450</v>
      </c>
      <c r="Q18" s="31">
        <f>Q17+Q$8*(1+input!$B$8)^($L18-2024)</f>
        <v>-14861.916928185099</v>
      </c>
      <c r="R18" s="31">
        <f>R17+R$8*(1+input!$B$8)^($L18-2024)</f>
        <v>-17079.282925729378</v>
      </c>
      <c r="S18" s="31">
        <f>S17+S$8*(1+input!$B$8)^($L18-2024)</f>
        <v>-19187.048923273655</v>
      </c>
      <c r="T18" s="31">
        <f>T17+T$8*(1+input!$B$8)^($L18-2024)</f>
        <v>-25225.137585028839</v>
      </c>
      <c r="U18" s="31">
        <f>U17+U$8*(1+input!$B$8)^($L18-2024)</f>
        <v>-29550.26958011739</v>
      </c>
      <c r="V18" s="31">
        <f>V17+V$8*(1+input!$B$8)^($L18-2024)</f>
        <v>-33875.401575205884</v>
      </c>
      <c r="W18" s="31">
        <f>W17+W$8*(1+input!$B$8)^($L18-2024)</f>
        <v>-14881.169098811268</v>
      </c>
      <c r="X18" s="31">
        <f>X17+X$8*(1+input!$B$8)^($L18-2024)</f>
        <v>-17108.161181668642</v>
      </c>
      <c r="Y18" s="31">
        <f>Y17+Y$8*(1+input!$B$8)^($L18-2024)</f>
        <v>-19225.553264525992</v>
      </c>
      <c r="Z18" s="31">
        <f>Z17+Z$8*(1+input!$B$8)^($L18-2024)</f>
        <v>-39703.775276997236</v>
      </c>
      <c r="AA18" s="31">
        <f>AA17+AA$8*(1+input!$B$8)^($L18-2024)</f>
        <v>-48142.090819536657</v>
      </c>
      <c r="AB18" s="31">
        <f>AB17+AB$8*(1+input!$B$8)^($L18-2024)</f>
        <v>-56470.80636207608</v>
      </c>
      <c r="AC18" s="31"/>
      <c r="AD18" s="31"/>
      <c r="AE18" s="31"/>
    </row>
    <row r="19" spans="1:31">
      <c r="A19" t="s">
        <v>113</v>
      </c>
      <c r="B19">
        <f>'utility rates'!S23</f>
        <v>0.18493170035999995</v>
      </c>
      <c r="D19" s="21">
        <f>(Toronto!D18+Ottawa!D18+Sudbury!D18+London!D18)/4</f>
        <v>0.32720977568121679</v>
      </c>
      <c r="E19">
        <f>D19*'kWh per yr'!G$22</f>
        <v>356.67403786317664</v>
      </c>
      <c r="F19">
        <f t="shared" ref="F19:H24" si="5">$E19*F$3*$B19</f>
        <v>329.80168148152131</v>
      </c>
      <c r="G19">
        <f t="shared" si="5"/>
        <v>494.70252222228191</v>
      </c>
      <c r="H19">
        <f t="shared" si="5"/>
        <v>659.60336296304263</v>
      </c>
      <c r="L19">
        <v>2034</v>
      </c>
      <c r="M19" s="31">
        <f>M18+M$8*(1+input!$B$8)^($L19-2024)</f>
        <v>17250.597487783281</v>
      </c>
      <c r="N19" s="31">
        <f>N18+N$8*(1+input!$B$8)^($L19-2024)</f>
        <v>17292.952263160856</v>
      </c>
      <c r="O19" s="31">
        <f>O18+O$8*(1+input!$B$8)^($L19-2024)</f>
        <v>14046.222059011623</v>
      </c>
      <c r="P19" s="31">
        <f>P18+P$8*(1+input!$B$8)^($L19-2024)</f>
        <v>14795</v>
      </c>
      <c r="Q19" s="31">
        <f>Q18+Q$8*(1+input!$B$8)^($L19-2024)</f>
        <v>-14075.87364349597</v>
      </c>
      <c r="R19" s="31">
        <f>R18+R$8*(1+input!$B$8)^($L19-2024)</f>
        <v>-15900.217998695683</v>
      </c>
      <c r="S19" s="31">
        <f>S18+S$8*(1+input!$B$8)^($L19-2024)</f>
        <v>-17614.962353895397</v>
      </c>
      <c r="T19" s="31">
        <f>T18+T$8*(1+input!$B$8)^($L19-2024)</f>
        <v>-22867.00773096145</v>
      </c>
      <c r="U19" s="31">
        <f>U18+U$8*(1+input!$B$8)^($L19-2024)</f>
        <v>-26406.096441360871</v>
      </c>
      <c r="V19" s="31">
        <f>V18+V$8*(1+input!$B$8)^($L19-2024)</f>
        <v>-29945.185151760234</v>
      </c>
      <c r="W19" s="31">
        <f>W18+W$8*(1+input!$B$8)^($L19-2024)</f>
        <v>-14097.051031184756</v>
      </c>
      <c r="X19" s="31">
        <f>X18+X$8*(1+input!$B$8)^($L19-2024)</f>
        <v>-15931.984080228873</v>
      </c>
      <c r="Y19" s="31">
        <f>Y18+Y$8*(1+input!$B$8)^($L19-2024)</f>
        <v>-17657.317129272968</v>
      </c>
      <c r="Z19" s="31">
        <f>Z18+Z$8*(1+input!$B$8)^($L19-2024)</f>
        <v>-39056.615858793353</v>
      </c>
      <c r="AA19" s="31">
        <f>AA18+AA$8*(1+input!$B$8)^($L19-2024)</f>
        <v>-47180.046471388734</v>
      </c>
      <c r="AB19" s="31">
        <f>AB18+AB$8*(1+input!$B$8)^($L19-2024)</f>
        <v>-55193.877083984116</v>
      </c>
      <c r="AC19" s="31"/>
      <c r="AD19" s="31"/>
      <c r="AE19" s="31"/>
    </row>
    <row r="20" spans="1:31">
      <c r="A20" t="s">
        <v>114</v>
      </c>
      <c r="B20">
        <f>'utility rates'!S23</f>
        <v>0.18493170035999995</v>
      </c>
      <c r="D20" s="21">
        <f>(Toronto!D19+Ottawa!D19+Sudbury!D19+London!D19)/4</f>
        <v>5.8933215364511009E-2</v>
      </c>
      <c r="E20">
        <f>D20*'kWh per yr'!G$22</f>
        <v>64.239975240834397</v>
      </c>
      <c r="F20">
        <f t="shared" si="5"/>
        <v>59.400039261859007</v>
      </c>
      <c r="G20">
        <f t="shared" si="5"/>
        <v>89.100058892788525</v>
      </c>
      <c r="H20">
        <f t="shared" si="5"/>
        <v>118.80007852371801</v>
      </c>
      <c r="L20">
        <v>2035</v>
      </c>
      <c r="M20" s="31">
        <f>M19+M$8*(1+input!$B$8)^($L20-2024)</f>
        <v>18818.833623036306</v>
      </c>
      <c r="N20" s="31">
        <f>N19+N$8*(1+input!$B$8)^($L20-2024)</f>
        <v>18865.038832539114</v>
      </c>
      <c r="O20" s="31">
        <f>O19+O$8*(1+input!$B$8)^($L20-2024)</f>
        <v>15323.151337103589</v>
      </c>
      <c r="P20" s="31">
        <f>P19+P$8*(1+input!$B$8)^($L20-2024)</f>
        <v>16140</v>
      </c>
      <c r="Q20" s="31">
        <f>Q19+Q$8*(1+input!$B$8)^($L20-2024)</f>
        <v>-13289.830358806841</v>
      </c>
      <c r="R20" s="31">
        <f>R19+R$8*(1+input!$B$8)^($L20-2024)</f>
        <v>-14721.153071661989</v>
      </c>
      <c r="S20" s="31">
        <f>S19+S$8*(1+input!$B$8)^($L20-2024)</f>
        <v>-16042.875784517137</v>
      </c>
      <c r="T20" s="31">
        <f>T19+T$8*(1+input!$B$8)^($L20-2024)</f>
        <v>-20508.877876894061</v>
      </c>
      <c r="U20" s="31">
        <f>U19+U$8*(1+input!$B$8)^($L20-2024)</f>
        <v>-23261.923302604351</v>
      </c>
      <c r="V20" s="31">
        <f>V19+V$8*(1+input!$B$8)^($L20-2024)</f>
        <v>-26014.968728314583</v>
      </c>
      <c r="W20" s="31">
        <f>W19+W$8*(1+input!$B$8)^($L20-2024)</f>
        <v>-13312.932963558244</v>
      </c>
      <c r="X20" s="31">
        <f>X19+X$8*(1+input!$B$8)^($L20-2024)</f>
        <v>-14755.806978789104</v>
      </c>
      <c r="Y20" s="31">
        <f>Y19+Y$8*(1+input!$B$8)^($L20-2024)</f>
        <v>-16089.080994019941</v>
      </c>
      <c r="Z20" s="31">
        <f>Z19+Z$8*(1+input!$B$8)^($L20-2024)</f>
        <v>-38409.456440589471</v>
      </c>
      <c r="AA20" s="31">
        <f>AA19+AA$8*(1+input!$B$8)^($L20-2024)</f>
        <v>-46218.002123240811</v>
      </c>
      <c r="AB20" s="31">
        <f>AB19+AB$8*(1+input!$B$8)^($L20-2024)</f>
        <v>-53916.947805892152</v>
      </c>
      <c r="AC20" s="31"/>
      <c r="AD20" s="31"/>
      <c r="AE20" s="31"/>
    </row>
    <row r="21" spans="1:31">
      <c r="A21" t="s">
        <v>115</v>
      </c>
      <c r="B21">
        <f>'utility rates'!S24</f>
        <v>0.13223606909999999</v>
      </c>
      <c r="D21" s="21">
        <f>(Toronto!D20+Ottawa!D20+Sudbury!D20+London!D20)/4</f>
        <v>0.16663212167621244</v>
      </c>
      <c r="E21">
        <f>D21*'kWh per yr'!G$22</f>
        <v>181.63684612487137</v>
      </c>
      <c r="F21">
        <f t="shared" si="5"/>
        <v>120.09471267637278</v>
      </c>
      <c r="G21">
        <f t="shared" si="5"/>
        <v>180.14206901455918</v>
      </c>
      <c r="H21">
        <f t="shared" si="5"/>
        <v>240.18942535274556</v>
      </c>
      <c r="L21">
        <v>2036</v>
      </c>
      <c r="M21" s="31">
        <f>M20+M$8*(1+input!$B$8)^($L21-2024)</f>
        <v>20387.06975828933</v>
      </c>
      <c r="N21" s="31">
        <f>N20+N$8*(1+input!$B$8)^($L21-2024)</f>
        <v>20437.125401917372</v>
      </c>
      <c r="O21" s="31">
        <f>O20+O$8*(1+input!$B$8)^($L21-2024)</f>
        <v>16600.080615195555</v>
      </c>
      <c r="P21" s="31">
        <f>P20+P$8*(1+input!$B$8)^($L21-2024)</f>
        <v>17485</v>
      </c>
      <c r="Q21" s="31">
        <f>Q20+Q$8*(1+input!$B$8)^($L21-2024)</f>
        <v>-12503.787074117712</v>
      </c>
      <c r="R21" s="31">
        <f>R20+R$8*(1+input!$B$8)^($L21-2024)</f>
        <v>-13542.088144628295</v>
      </c>
      <c r="S21" s="31">
        <f>S20+S$8*(1+input!$B$8)^($L21-2024)</f>
        <v>-14470.789215138877</v>
      </c>
      <c r="T21" s="31">
        <f>T20+T$8*(1+input!$B$8)^($L21-2024)</f>
        <v>-18150.748022826672</v>
      </c>
      <c r="U21" s="31">
        <f>U20+U$8*(1+input!$B$8)^($L21-2024)</f>
        <v>-20117.750163847832</v>
      </c>
      <c r="V21" s="31">
        <f>V20+V$8*(1+input!$B$8)^($L21-2024)</f>
        <v>-22084.752304868933</v>
      </c>
      <c r="W21" s="31">
        <f>W20+W$8*(1+input!$B$8)^($L21-2024)</f>
        <v>-12528.814895931731</v>
      </c>
      <c r="X21" s="31">
        <f>X20+X$8*(1+input!$B$8)^($L21-2024)</f>
        <v>-13579.629877349334</v>
      </c>
      <c r="Y21" s="31">
        <f>Y20+Y$8*(1+input!$B$8)^($L21-2024)</f>
        <v>-14520.844858766915</v>
      </c>
      <c r="Z21" s="31">
        <f>Z20+Z$8*(1+input!$B$8)^($L21-2024)</f>
        <v>-37762.297022385588</v>
      </c>
      <c r="AA21" s="31">
        <f>AA20+AA$8*(1+input!$B$8)^($L21-2024)</f>
        <v>-45255.957775092887</v>
      </c>
      <c r="AB21" s="31">
        <f>AB20+AB$8*(1+input!$B$8)^($L21-2024)</f>
        <v>-52640.018527800188</v>
      </c>
      <c r="AC21" s="31"/>
      <c r="AD21" s="31"/>
      <c r="AE21" s="31"/>
    </row>
    <row r="22" spans="1:31">
      <c r="A22" t="s">
        <v>116</v>
      </c>
      <c r="B22">
        <f>+'utility rates'!S24</f>
        <v>0.13223606909999999</v>
      </c>
      <c r="D22" s="21">
        <f>(Toronto!D21+Ottawa!D21+Sudbury!D21+London!D21)/4</f>
        <v>0.1751867553658244</v>
      </c>
      <c r="E22">
        <f>D22*'kWh per yr'!G$22</f>
        <v>190.96179900612913</v>
      </c>
      <c r="F22">
        <f t="shared" si="5"/>
        <v>126.260188244174</v>
      </c>
      <c r="G22">
        <f t="shared" si="5"/>
        <v>189.390282366261</v>
      </c>
      <c r="H22">
        <f t="shared" si="5"/>
        <v>252.52037648834801</v>
      </c>
      <c r="L22">
        <v>2037</v>
      </c>
      <c r="M22" s="31">
        <f>M21+M$8*(1+input!$B$8)^($L22-2024)</f>
        <v>21955.305893542354</v>
      </c>
      <c r="N22" s="31">
        <f>N21+N$8*(1+input!$B$8)^($L22-2024)</f>
        <v>22009.21197129563</v>
      </c>
      <c r="O22" s="31">
        <f>O21+O$8*(1+input!$B$8)^($L22-2024)</f>
        <v>17877.009893287519</v>
      </c>
      <c r="P22" s="31">
        <f>P21+P$8*(1+input!$B$8)^($L22-2024)</f>
        <v>18830</v>
      </c>
      <c r="Q22" s="31">
        <f>Q21+Q$8*(1+input!$B$8)^($L22-2024)</f>
        <v>-11717.743789428583</v>
      </c>
      <c r="R22" s="31">
        <f>R21+R$8*(1+input!$B$8)^($L22-2024)</f>
        <v>-12363.0232175946</v>
      </c>
      <c r="S22" s="31">
        <f>S21+S$8*(1+input!$B$8)^($L22-2024)</f>
        <v>-12898.702645760617</v>
      </c>
      <c r="T22" s="31">
        <f>T21+T$8*(1+input!$B$8)^($L22-2024)</f>
        <v>-15792.618168759283</v>
      </c>
      <c r="U22" s="31">
        <f>U21+U$8*(1+input!$B$8)^($L22-2024)</f>
        <v>-16973.577025091312</v>
      </c>
      <c r="V22" s="31">
        <f>V21+V$8*(1+input!$B$8)^($L22-2024)</f>
        <v>-18154.535881423282</v>
      </c>
      <c r="W22" s="31">
        <f>W21+W$8*(1+input!$B$8)^($L22-2024)</f>
        <v>-11744.696828305219</v>
      </c>
      <c r="X22" s="31">
        <f>X21+X$8*(1+input!$B$8)^($L22-2024)</f>
        <v>-12403.452775909565</v>
      </c>
      <c r="Y22" s="31">
        <f>Y21+Y$8*(1+input!$B$8)^($L22-2024)</f>
        <v>-12952.608723513889</v>
      </c>
      <c r="Z22" s="31">
        <f>Z21+Z$8*(1+input!$B$8)^($L22-2024)</f>
        <v>-37115.137604181706</v>
      </c>
      <c r="AA22" s="31">
        <f>AA21+AA$8*(1+input!$B$8)^($L22-2024)</f>
        <v>-44293.913426944964</v>
      </c>
      <c r="AB22" s="31">
        <f>AB21+AB$8*(1+input!$B$8)^($L22-2024)</f>
        <v>-51363.089249708224</v>
      </c>
      <c r="AC22" s="31"/>
      <c r="AD22" s="31"/>
      <c r="AE22" s="31"/>
    </row>
    <row r="23" spans="1:31">
      <c r="A23" t="s">
        <v>112</v>
      </c>
      <c r="B23">
        <f>'utility rates'!S22</f>
        <v>0.10149695086499999</v>
      </c>
      <c r="D23" s="21">
        <f>(Toronto!D22+Ottawa!D22+Sudbury!D22+London!D22)/4</f>
        <v>0.26112618809642807</v>
      </c>
      <c r="E23">
        <f>D23*'kWh per yr'!G$22</f>
        <v>284.63982075801658</v>
      </c>
      <c r="F23">
        <f t="shared" si="5"/>
        <v>144.45036950849408</v>
      </c>
      <c r="G23">
        <f t="shared" si="5"/>
        <v>216.67555426274109</v>
      </c>
      <c r="H23">
        <f t="shared" si="5"/>
        <v>288.90073901698815</v>
      </c>
      <c r="L23">
        <v>2038</v>
      </c>
      <c r="M23" s="31">
        <f>M22+M$8*(1+input!$B$8)^($L23-2024)</f>
        <v>23523.542028795378</v>
      </c>
      <c r="N23" s="31">
        <f>N22+N$8*(1+input!$B$8)^($L23-2024)</f>
        <v>23581.298540673888</v>
      </c>
      <c r="O23" s="31">
        <f>O22+O$8*(1+input!$B$8)^($L23-2024)</f>
        <v>19153.939171379483</v>
      </c>
      <c r="P23" s="31">
        <f>P22+P$8*(1+input!$B$8)^($L23-2024)</f>
        <v>20175</v>
      </c>
      <c r="Q23" s="31">
        <f>Q22+Q$8*(1+input!$B$8)^($L23-2024)</f>
        <v>-10931.700504739454</v>
      </c>
      <c r="R23" s="31">
        <f>R22+R$8*(1+input!$B$8)^($L23-2024)</f>
        <v>-11183.958290560906</v>
      </c>
      <c r="S23" s="31">
        <f>S22+S$8*(1+input!$B$8)^($L23-2024)</f>
        <v>-11326.616076382357</v>
      </c>
      <c r="T23" s="31">
        <f>T22+T$8*(1+input!$B$8)^($L23-2024)</f>
        <v>-13434.488314691895</v>
      </c>
      <c r="U23" s="31">
        <f>U22+U$8*(1+input!$B$8)^($L23-2024)</f>
        <v>-13829.403886334792</v>
      </c>
      <c r="V23" s="31">
        <f>V22+V$8*(1+input!$B$8)^($L23-2024)</f>
        <v>-14224.319457977634</v>
      </c>
      <c r="W23" s="31">
        <f>W22+W$8*(1+input!$B$8)^($L23-2024)</f>
        <v>-10960.578760678707</v>
      </c>
      <c r="X23" s="31">
        <f>X22+X$8*(1+input!$B$8)^($L23-2024)</f>
        <v>-11227.275674469796</v>
      </c>
      <c r="Y23" s="31">
        <f>Y22+Y$8*(1+input!$B$8)^($L23-2024)</f>
        <v>-11384.372588260863</v>
      </c>
      <c r="Z23" s="31">
        <f>Z22+Z$8*(1+input!$B$8)^($L23-2024)</f>
        <v>-36467.978185977823</v>
      </c>
      <c r="AA23" s="31">
        <f>AA22+AA$8*(1+input!$B$8)^($L23-2024)</f>
        <v>-43331.869078797041</v>
      </c>
      <c r="AB23" s="31">
        <f>AB22+AB$8*(1+input!$B$8)^($L23-2024)</f>
        <v>-50086.15997161626</v>
      </c>
      <c r="AC23" s="31"/>
      <c r="AD23" s="31"/>
      <c r="AE23" s="31"/>
    </row>
    <row r="24" spans="1:31">
      <c r="A24" t="s">
        <v>141</v>
      </c>
      <c r="B24">
        <f>'utility rates'!S22</f>
        <v>0.10149695086499999</v>
      </c>
      <c r="D24" s="21">
        <f>(Toronto!D23+Ottawa!D23+Sudbury!D23+London!D23)/4</f>
        <v>1.0911943815807361E-2</v>
      </c>
      <c r="E24">
        <f>D24*'kWh per yr'!G$22</f>
        <v>11.894531737682275</v>
      </c>
      <c r="F24">
        <f t="shared" si="5"/>
        <v>6.0362935167086036</v>
      </c>
      <c r="G24">
        <f t="shared" si="5"/>
        <v>9.0544402750629054</v>
      </c>
      <c r="H24">
        <f t="shared" si="5"/>
        <v>12.072587033417207</v>
      </c>
      <c r="L24">
        <v>2039</v>
      </c>
      <c r="M24" s="31">
        <f>M23+M$8*(1+input!$B$8)^($L24-2024)</f>
        <v>25091.778164048403</v>
      </c>
      <c r="N24" s="31">
        <f>N23+N$8*(1+input!$B$8)^($L24-2024)</f>
        <v>25153.385110052146</v>
      </c>
      <c r="O24" s="31">
        <f>O23+O$8*(1+input!$B$8)^($L24-2024)</f>
        <v>20430.868449471447</v>
      </c>
      <c r="P24" s="31">
        <f>P23+P$8*(1+input!$B$8)^($L24-2024)</f>
        <v>21520</v>
      </c>
      <c r="Q24" s="31">
        <f>Q23+Q$8*(1+input!$B$8)^($L24-2024)</f>
        <v>-10145.657220050325</v>
      </c>
      <c r="R24" s="31">
        <f>R23+R$8*(1+input!$B$8)^($L24-2024)</f>
        <v>-10004.893363527211</v>
      </c>
      <c r="S24" s="31">
        <f>S23+S$8*(1+input!$B$8)^($L24-2024)</f>
        <v>-9754.5295070040975</v>
      </c>
      <c r="T24" s="31">
        <f>T23+T$8*(1+input!$B$8)^($L24-2024)</f>
        <v>-11076.358460624506</v>
      </c>
      <c r="U24" s="31">
        <f>U23+U$8*(1+input!$B$8)^($L24-2024)</f>
        <v>-10685.230747578273</v>
      </c>
      <c r="V24" s="31">
        <f>V23+V$8*(1+input!$B$8)^($L24-2024)</f>
        <v>-10294.103034531985</v>
      </c>
      <c r="W24" s="31">
        <f>W23+W$8*(1+input!$B$8)^($L24-2024)</f>
        <v>-10176.460693052195</v>
      </c>
      <c r="X24" s="31">
        <f>X23+X$8*(1+input!$B$8)^($L24-2024)</f>
        <v>-10051.098573030027</v>
      </c>
      <c r="Y24" s="31">
        <f>Y23+Y$8*(1+input!$B$8)^($L24-2024)</f>
        <v>-9816.1364530078372</v>
      </c>
      <c r="Z24" s="31">
        <f>Z23+Z$8*(1+input!$B$8)^($L24-2024)</f>
        <v>-35820.818767773941</v>
      </c>
      <c r="AA24" s="31">
        <f>AA23+AA$8*(1+input!$B$8)^($L24-2024)</f>
        <v>-42369.824730649118</v>
      </c>
      <c r="AB24" s="31">
        <f>AB23+AB$8*(1+input!$B$8)^($L24-2024)</f>
        <v>-48809.230693524296</v>
      </c>
      <c r="AC24" s="68"/>
      <c r="AD24" s="68"/>
      <c r="AE24" s="68"/>
    </row>
    <row r="25" spans="1:31">
      <c r="L25">
        <v>2040</v>
      </c>
      <c r="M25" s="31">
        <f>M24+M$8*(1+input!$B$8)^($L25-2024)</f>
        <v>26660.014299301427</v>
      </c>
      <c r="N25" s="31">
        <f>N24+N$8*(1+input!$B$8)^($L25-2024)</f>
        <v>26725.471679430404</v>
      </c>
      <c r="O25" s="31">
        <f>O24+O$8*(1+input!$B$8)^($L25-2024)</f>
        <v>21707.797727563411</v>
      </c>
      <c r="P25" s="31">
        <f>P24+P$8*(1+input!$B$8)^($L25-2024)</f>
        <v>22865</v>
      </c>
      <c r="Q25" s="31">
        <f>Q24+Q$8*(1+input!$B$8)^($L25-2024)</f>
        <v>-9359.6139353611961</v>
      </c>
      <c r="R25" s="31">
        <f>R24+R$8*(1+input!$B$8)^($L25-2024)</f>
        <v>-8825.8284364935171</v>
      </c>
      <c r="S25" s="31">
        <f>S24+S$8*(1+input!$B$8)^($L25-2024)</f>
        <v>-8182.4429376258377</v>
      </c>
      <c r="T25" s="31">
        <f>T24+T$8*(1+input!$B$8)^($L25-2024)</f>
        <v>-8718.228606557117</v>
      </c>
      <c r="U25" s="31">
        <f>U24+U$8*(1+input!$B$8)^($L25-2024)</f>
        <v>-7541.057608821754</v>
      </c>
      <c r="V25" s="31">
        <f>V24+V$8*(1+input!$B$8)^($L25-2024)</f>
        <v>-6363.8866110863364</v>
      </c>
      <c r="W25" s="31">
        <f>W24+W$8*(1+input!$B$8)^($L25-2024)</f>
        <v>-9392.3426254256829</v>
      </c>
      <c r="X25" s="31">
        <f>X24+X$8*(1+input!$B$8)^($L25-2024)</f>
        <v>-8874.9214715902581</v>
      </c>
      <c r="Y25" s="31">
        <f>Y24+Y$8*(1+input!$B$8)^($L25-2024)</f>
        <v>-8247.9003177548111</v>
      </c>
      <c r="Z25" s="31">
        <f>Z24+Z$8*(1+input!$B$8)^($L25-2024)</f>
        <v>-35173.659349570058</v>
      </c>
      <c r="AA25" s="31">
        <f>AA24+AA$8*(1+input!$B$8)^($L25-2024)</f>
        <v>-41407.780382501194</v>
      </c>
      <c r="AB25" s="31">
        <f>AB24+AB$8*(1+input!$B$8)^($L25-2024)</f>
        <v>-47532.301415432332</v>
      </c>
      <c r="AC25" s="31"/>
      <c r="AD25" s="31"/>
      <c r="AE25" s="31"/>
    </row>
    <row r="26" spans="1:31">
      <c r="A26" t="s">
        <v>109</v>
      </c>
      <c r="D26" s="20">
        <f>SUM(D19:D24)</f>
        <v>1</v>
      </c>
      <c r="E26" s="51">
        <f>SUM(E19:E24)</f>
        <v>1090.0470107307103</v>
      </c>
      <c r="F26" s="22">
        <f>SUM(F19:F24)</f>
        <v>786.04328468912968</v>
      </c>
      <c r="G26" s="22">
        <f>SUM(G19:G24)</f>
        <v>1179.0649270336946</v>
      </c>
      <c r="H26" s="22">
        <f>SUM(H19:H24)</f>
        <v>1572.0865693782594</v>
      </c>
      <c r="L26">
        <v>2041</v>
      </c>
      <c r="M26" s="31">
        <f>M25+M$8*(1+input!$B$8)^($L26-2024)</f>
        <v>28228.250434554451</v>
      </c>
      <c r="N26" s="31">
        <f>N25+N$8*(1+input!$B$8)^($L26-2024)</f>
        <v>28297.558248808662</v>
      </c>
      <c r="O26" s="31">
        <f>O25+O$8*(1+input!$B$8)^($L26-2024)</f>
        <v>22984.727005655375</v>
      </c>
      <c r="P26" s="31">
        <f>P25+P$8*(1+input!$B$8)^($L26-2024)</f>
        <v>24210</v>
      </c>
      <c r="Q26" s="31">
        <f>Q25+Q$8*(1+input!$B$8)^($L26-2024)</f>
        <v>-8573.5706506720671</v>
      </c>
      <c r="R26" s="31">
        <f>R25+R$8*(1+input!$B$8)^($L26-2024)</f>
        <v>-7646.7635094598227</v>
      </c>
      <c r="S26" s="31">
        <f>S25+S$8*(1+input!$B$8)^($L26-2024)</f>
        <v>-6610.3563682475778</v>
      </c>
      <c r="T26" s="31">
        <f>T25+T$8*(1+input!$B$8)^($L26-2024)</f>
        <v>-6360.0987524897282</v>
      </c>
      <c r="U26" s="31">
        <f>U25+U$8*(1+input!$B$8)^($L26-2024)</f>
        <v>-4396.8844700652353</v>
      </c>
      <c r="V26" s="31">
        <f>V25+V$8*(1+input!$B$8)^($L26-2024)</f>
        <v>-2433.6701876406878</v>
      </c>
      <c r="W26" s="31">
        <f>W25+W$8*(1+input!$B$8)^($L26-2024)</f>
        <v>-8608.2245577991707</v>
      </c>
      <c r="X26" s="31">
        <f>X25+X$8*(1+input!$B$8)^($L26-2024)</f>
        <v>-7698.744370150489</v>
      </c>
      <c r="Y26" s="31">
        <f>Y25+Y$8*(1+input!$B$8)^($L26-2024)</f>
        <v>-6679.6641825017859</v>
      </c>
      <c r="Z26" s="31">
        <f>Z25+Z$8*(1+input!$B$8)^($L26-2024)</f>
        <v>-34526.499931366176</v>
      </c>
      <c r="AA26" s="31">
        <f>AA25+AA$8*(1+input!$B$8)^($L26-2024)</f>
        <v>-40445.736034353271</v>
      </c>
      <c r="AB26" s="31">
        <f>AB25+AB$8*(1+input!$B$8)^($L26-2024)</f>
        <v>-46255.372137340368</v>
      </c>
      <c r="AC26" s="31"/>
      <c r="AD26" s="31"/>
      <c r="AE26" s="31"/>
    </row>
    <row r="27" spans="1:31">
      <c r="A27" t="s">
        <v>188</v>
      </c>
      <c r="D27" s="20"/>
      <c r="E27" s="51"/>
      <c r="F27" s="2">
        <f>(input!B12+'utility rates'!$L40)/Alectra!F26</f>
        <v>24.443167116112271</v>
      </c>
      <c r="G27" s="2">
        <f>(input!B13+'utility rates'!$M40)/Alectra!G26</f>
        <v>20.945550172384419</v>
      </c>
      <c r="H27" s="2">
        <f>(input!B14+'utility rates'!$N40)/Alectra!H26</f>
        <v>19.196741700520498</v>
      </c>
      <c r="L27">
        <v>2042</v>
      </c>
      <c r="M27" s="31">
        <f>M26+M$8*(1+input!$B$8)^($L27-2024)</f>
        <v>29796.486569807475</v>
      </c>
      <c r="N27" s="31">
        <f>N26+N$8*(1+input!$B$8)^($L27-2024)</f>
        <v>29869.64481818692</v>
      </c>
      <c r="O27" s="31">
        <f>O26+O$8*(1+input!$B$8)^($L27-2024)</f>
        <v>24261.656283747339</v>
      </c>
      <c r="P27" s="31">
        <f>P26+P$8*(1+input!$B$8)^($L27-2024)</f>
        <v>25555</v>
      </c>
      <c r="Q27" s="31">
        <f>Q26+Q$8*(1+input!$B$8)^($L27-2024)</f>
        <v>-7787.5273659829372</v>
      </c>
      <c r="R27" s="31">
        <f>R26+R$8*(1+input!$B$8)^($L27-2024)</f>
        <v>-6467.6985824261283</v>
      </c>
      <c r="S27" s="31">
        <f>S26+S$8*(1+input!$B$8)^($L27-2024)</f>
        <v>-5038.269798869318</v>
      </c>
      <c r="T27" s="31">
        <f>T26+T$8*(1+input!$B$8)^($L27-2024)</f>
        <v>-4001.9688984223394</v>
      </c>
      <c r="U27" s="31">
        <f>U26+U$8*(1+input!$B$8)^($L27-2024)</f>
        <v>-1252.7113313087166</v>
      </c>
      <c r="V27" s="31">
        <f>V26+V$8*(1+input!$B$8)^($L27-2024)</f>
        <v>1496.5462358049608</v>
      </c>
      <c r="W27" s="31">
        <f>W26+W$8*(1+input!$B$8)^($L27-2024)</f>
        <v>-7824.1064901726577</v>
      </c>
      <c r="X27" s="31">
        <f>X26+X$8*(1+input!$B$8)^($L27-2024)</f>
        <v>-6522.5672687107199</v>
      </c>
      <c r="Y27" s="31">
        <f>Y26+Y$8*(1+input!$B$8)^($L27-2024)</f>
        <v>-5111.4280472487608</v>
      </c>
      <c r="Z27" s="31">
        <f>Z26+Z$8*(1+input!$B$8)^($L27-2024)</f>
        <v>-33879.340513162293</v>
      </c>
      <c r="AA27" s="31">
        <f>AA26+AA$8*(1+input!$B$8)^($L27-2024)</f>
        <v>-39483.691686205348</v>
      </c>
      <c r="AB27" s="31">
        <f>AB26+AB$8*(1+input!$B$8)^($L27-2024)</f>
        <v>-44978.442859248404</v>
      </c>
      <c r="AC27" s="31"/>
      <c r="AD27" s="31"/>
      <c r="AE27" s="31"/>
    </row>
    <row r="28" spans="1:31">
      <c r="A28" t="s">
        <v>202</v>
      </c>
      <c r="F28" s="2">
        <f>(input!B12+'utility rates'!$L40-5000)/Alectra!F26</f>
        <v>18.082194256993656</v>
      </c>
      <c r="G28" s="2">
        <f>(input!B13+'utility rates'!$M40-5000)/Alectra!G26</f>
        <v>16.704901599638678</v>
      </c>
      <c r="H28" s="2">
        <f>(input!B14+'utility rates'!$N40-5000)/Alectra!H26</f>
        <v>16.016255270961189</v>
      </c>
      <c r="L28">
        <v>2043</v>
      </c>
      <c r="M28" s="31">
        <f>M27+M$8*(1+input!$B$8)^($L28-2024)</f>
        <v>31364.7227050605</v>
      </c>
      <c r="N28" s="31">
        <f>N27+N$8*(1+input!$B$8)^($L28-2024)</f>
        <v>31441.731387565178</v>
      </c>
      <c r="O28" s="31">
        <f>O27+O$8*(1+input!$B$8)^($L28-2024)</f>
        <v>25538.585561839303</v>
      </c>
      <c r="P28" s="31">
        <f>P27+P$8*(1+input!$B$8)^($L28-2024)</f>
        <v>26900</v>
      </c>
      <c r="Q28" s="31">
        <f>Q27+Q$8*(1+input!$B$8)^($L28-2024)</f>
        <v>-7001.4840812938073</v>
      </c>
      <c r="R28" s="31">
        <f>R27+R$8*(1+input!$B$8)^($L28-2024)</f>
        <v>-5288.6336553924339</v>
      </c>
      <c r="S28" s="31">
        <f>S27+S$8*(1+input!$B$8)^($L28-2024)</f>
        <v>-3466.1832294910587</v>
      </c>
      <c r="T28" s="31">
        <f>T27+T$8*(1+input!$B$8)^($L28-2024)</f>
        <v>-1643.8390443549506</v>
      </c>
      <c r="U28" s="31">
        <f>U27+U$8*(1+input!$B$8)^($L28-2024)</f>
        <v>1891.4618074478021</v>
      </c>
      <c r="V28" s="31">
        <f>V27+V$8*(1+input!$B$8)^($L28-2024)</f>
        <v>5426.7626592506094</v>
      </c>
      <c r="W28" s="31">
        <f>W27+W$8*(1+input!$B$8)^($L28-2024)</f>
        <v>-7039.9884225461446</v>
      </c>
      <c r="X28" s="31">
        <f>X27+X$8*(1+input!$B$8)^($L28-2024)</f>
        <v>-5346.3901672709508</v>
      </c>
      <c r="Y28" s="31">
        <f>Y27+Y$8*(1+input!$B$8)^($L28-2024)</f>
        <v>-3543.1919119957356</v>
      </c>
      <c r="Z28" s="31">
        <f>Z27+Z$8*(1+input!$B$8)^($L28-2024)</f>
        <v>-33232.181094958411</v>
      </c>
      <c r="AA28" s="31">
        <f>AA27+AA$8*(1+input!$B$8)^($L28-2024)</f>
        <v>-38521.647338057424</v>
      </c>
      <c r="AB28" s="31">
        <f>AB27+AB$8*(1+input!$B$8)^($L28-2024)</f>
        <v>-43701.51358115644</v>
      </c>
      <c r="AC28" s="31"/>
      <c r="AD28" s="31"/>
      <c r="AE28" s="31"/>
    </row>
    <row r="29" spans="1:31">
      <c r="A29" t="s">
        <v>228</v>
      </c>
      <c r="F29" s="58">
        <f>(input!B12+'utility rates'!$L40-10000)/Alectra!F26</f>
        <v>11.721221397875041</v>
      </c>
      <c r="G29" s="58">
        <f>(input!B13+'utility rates'!$M40-10000)/Alectra!G26</f>
        <v>12.464253026892935</v>
      </c>
      <c r="H29" s="58">
        <f>(input!B14+'utility rates'!$N40-10000)/Alectra!H26</f>
        <v>12.835768841401883</v>
      </c>
      <c r="L29">
        <v>2044</v>
      </c>
      <c r="M29" s="31">
        <f>M28+M$8*(1+input!$B$8)^($L29-2024)</f>
        <v>32932.958840313528</v>
      </c>
      <c r="N29" s="31">
        <f>N28+N$8*(1+input!$B$8)^($L29-2024)</f>
        <v>33013.817956943436</v>
      </c>
      <c r="O29" s="31">
        <f>O28+O$8*(1+input!$B$8)^($L29-2024)</f>
        <v>26815.514839931267</v>
      </c>
      <c r="P29" s="31">
        <f>P28+P$8*(1+input!$B$8)^($L29-2024)</f>
        <v>28245</v>
      </c>
      <c r="Q29" s="31">
        <f>Q28+Q$8*(1+input!$B$8)^($L29-2024)</f>
        <v>-6215.4407966046774</v>
      </c>
      <c r="R29" s="31">
        <f>R28+R$8*(1+input!$B$8)^($L29-2024)</f>
        <v>-4109.5687283587395</v>
      </c>
      <c r="S29" s="31">
        <f>S28+S$8*(1+input!$B$8)^($L29-2024)</f>
        <v>-1894.0966601127993</v>
      </c>
      <c r="T29" s="31">
        <f>T28+T$8*(1+input!$B$8)^($L29-2024)</f>
        <v>714.2908097124382</v>
      </c>
      <c r="U29" s="31">
        <f>U28+U$8*(1+input!$B$8)^($L29-2024)</f>
        <v>5035.6349462043208</v>
      </c>
      <c r="V29" s="31">
        <f>V28+V$8*(1+input!$B$8)^($L29-2024)</f>
        <v>9356.979082696258</v>
      </c>
      <c r="W29" s="31">
        <f>W28+W$8*(1+input!$B$8)^($L29-2024)</f>
        <v>-6255.8703549196316</v>
      </c>
      <c r="X29" s="31">
        <f>X28+X$8*(1+input!$B$8)^($L29-2024)</f>
        <v>-4170.2130658311817</v>
      </c>
      <c r="Y29" s="31">
        <f>Y28+Y$8*(1+input!$B$8)^($L29-2024)</f>
        <v>-1974.9557767427102</v>
      </c>
      <c r="Z29" s="31">
        <f>Z28+Z$8*(1+input!$B$8)^($L29-2024)</f>
        <v>-32585.021676754528</v>
      </c>
      <c r="AA29" s="31">
        <f>AA28+AA$8*(1+input!$B$8)^($L29-2024)</f>
        <v>-37559.602989909501</v>
      </c>
      <c r="AB29" s="31">
        <f>AB28+AB$8*(1+input!$B$8)^($L29-2024)</f>
        <v>-42424.584303064476</v>
      </c>
      <c r="AC29" s="31"/>
      <c r="AD29" s="31"/>
      <c r="AE29" s="31"/>
    </row>
    <row r="30" spans="1:31">
      <c r="L30">
        <v>2045</v>
      </c>
      <c r="M30" s="31">
        <f>M29+M$8*(1+input!$B$8)^($L30-2024)</f>
        <v>34501.194975566556</v>
      </c>
      <c r="N30" s="31">
        <f>N29+N$8*(1+input!$B$8)^($L30-2024)</f>
        <v>34585.904526321698</v>
      </c>
      <c r="O30" s="31">
        <f>O29+O$8*(1+input!$B$8)^($L30-2024)</f>
        <v>28092.444118023232</v>
      </c>
      <c r="P30" s="31">
        <f>P29+P$8*(1+input!$B$8)^($L30-2024)</f>
        <v>29590</v>
      </c>
      <c r="Q30" s="31">
        <f>Q29+Q$8*(1+input!$B$8)^($L30-2024)</f>
        <v>-5429.3975119155475</v>
      </c>
      <c r="R30" s="31">
        <f>R29+R$8*(1+input!$B$8)^($L30-2024)</f>
        <v>-2930.5038013250451</v>
      </c>
      <c r="S30" s="31">
        <f>S29+S$8*(1+input!$B$8)^($L30-2024)</f>
        <v>-322.01009073453997</v>
      </c>
      <c r="T30" s="31">
        <f>T29+T$8*(1+input!$B$8)^($L30-2024)</f>
        <v>3072.420663779827</v>
      </c>
      <c r="U30" s="31">
        <f>U29+U$8*(1+input!$B$8)^($L30-2024)</f>
        <v>8179.8080849608396</v>
      </c>
      <c r="V30" s="31">
        <f>V29+V$8*(1+input!$B$8)^($L30-2024)</f>
        <v>13287.195506141907</v>
      </c>
      <c r="W30" s="31">
        <f>W29+W$8*(1+input!$B$8)^($L30-2024)</f>
        <v>-5471.7522872931186</v>
      </c>
      <c r="X30" s="31">
        <f>X29+X$8*(1+input!$B$8)^($L30-2024)</f>
        <v>-2994.0359643914126</v>
      </c>
      <c r="Y30" s="31">
        <f>Y29+Y$8*(1+input!$B$8)^($L30-2024)</f>
        <v>-406.71964148968482</v>
      </c>
      <c r="Z30" s="31">
        <f>Z29+Z$8*(1+input!$B$8)^($L30-2024)</f>
        <v>-31937.862258550645</v>
      </c>
      <c r="AA30" s="31">
        <f>AA29+AA$8*(1+input!$B$8)^($L30-2024)</f>
        <v>-36597.558641761578</v>
      </c>
      <c r="AB30" s="31">
        <f>AB29+AB$8*(1+input!$B$8)^($L30-2024)</f>
        <v>-41147.655024972511</v>
      </c>
      <c r="AC30" s="31"/>
      <c r="AD30" s="31"/>
      <c r="AE30" s="31"/>
    </row>
    <row r="31" spans="1:31">
      <c r="A31" t="s">
        <v>176</v>
      </c>
      <c r="L31">
        <v>2046</v>
      </c>
      <c r="M31" s="31">
        <f>M30+M$8*(1+input!$B$8)^($L31-2024)</f>
        <v>36069.431110819583</v>
      </c>
      <c r="N31" s="31">
        <f>N30+N$8*(1+input!$B$8)^($L31-2024)</f>
        <v>36157.991095699959</v>
      </c>
      <c r="O31" s="31">
        <f>O30+O$8*(1+input!$B$8)^($L31-2024)</f>
        <v>29369.373396115196</v>
      </c>
      <c r="P31" s="31">
        <f>P30+P$8*(1+input!$B$8)^($L31-2024)</f>
        <v>30935</v>
      </c>
      <c r="Q31" s="31">
        <f>Q30+Q$8*(1+input!$B$8)^($L31-2024)</f>
        <v>-4643.3542272264176</v>
      </c>
      <c r="R31" s="31">
        <f>R30+R$8*(1+input!$B$8)^($L31-2024)</f>
        <v>-1751.4388742913504</v>
      </c>
      <c r="S31" s="31">
        <f>S30+S$8*(1+input!$B$8)^($L31-2024)</f>
        <v>1250.0764786437194</v>
      </c>
      <c r="T31" s="31">
        <f>T30+T$8*(1+input!$B$8)^($L31-2024)</f>
        <v>5430.5505178472158</v>
      </c>
      <c r="U31" s="31">
        <f>U30+U$8*(1+input!$B$8)^($L31-2024)</f>
        <v>11323.981223717357</v>
      </c>
      <c r="V31" s="31">
        <f>V30+V$8*(1+input!$B$8)^($L31-2024)</f>
        <v>17217.411929587557</v>
      </c>
      <c r="W31" s="31">
        <f>W30+W$8*(1+input!$B$8)^($L31-2024)</f>
        <v>-4687.6342196666055</v>
      </c>
      <c r="X31" s="31">
        <f>X30+X$8*(1+input!$B$8)^($L31-2024)</f>
        <v>-1817.8588629516435</v>
      </c>
      <c r="Y31" s="31">
        <f>Y30+Y$8*(1+input!$B$8)^($L31-2024)</f>
        <v>1161.5164937633406</v>
      </c>
      <c r="Z31" s="31">
        <f>Z30+Z$8*(1+input!$B$8)^($L31-2024)</f>
        <v>-31290.702840346763</v>
      </c>
      <c r="AA31" s="31">
        <f>AA30+AA$8*(1+input!$B$8)^($L31-2024)</f>
        <v>-35635.514293613654</v>
      </c>
      <c r="AB31" s="31">
        <f>AB30+AB$8*(1+input!$B$8)^($L31-2024)</f>
        <v>-39870.725746880547</v>
      </c>
      <c r="AC31" s="31"/>
      <c r="AD31" s="31"/>
      <c r="AE31" s="31"/>
    </row>
    <row r="32" spans="1:31">
      <c r="A32" t="s">
        <v>220</v>
      </c>
      <c r="B32">
        <v>750</v>
      </c>
      <c r="L32">
        <v>2047</v>
      </c>
      <c r="M32" s="31">
        <f>M31+M$8*(1+input!$B$8)^($L32-2024)</f>
        <v>37637.667246072611</v>
      </c>
      <c r="N32" s="31">
        <f>N31+N$8*(1+input!$B$8)^($L32-2024)</f>
        <v>37730.077665078221</v>
      </c>
      <c r="O32" s="31">
        <f>O31+O$8*(1+input!$B$8)^($L32-2024)</f>
        <v>30646.30267420716</v>
      </c>
      <c r="P32" s="31">
        <f>P31+P$8*(1+input!$B$8)^($L32-2024)</f>
        <v>32280</v>
      </c>
      <c r="Q32" s="31">
        <f>Q31+Q$8*(1+input!$B$8)^($L32-2024)</f>
        <v>-3857.3109425372877</v>
      </c>
      <c r="R32" s="31">
        <f>R31+R$8*(1+input!$B$8)^($L32-2024)</f>
        <v>-572.3739472576558</v>
      </c>
      <c r="S32" s="31">
        <f>S31+S$8*(1+input!$B$8)^($L32-2024)</f>
        <v>2822.1630480219787</v>
      </c>
      <c r="T32" s="31">
        <f>T31+T$8*(1+input!$B$8)^($L32-2024)</f>
        <v>7788.6803719146046</v>
      </c>
      <c r="U32" s="31">
        <f>U31+U$8*(1+input!$B$8)^($L32-2024)</f>
        <v>14468.154362473877</v>
      </c>
      <c r="V32" s="31">
        <f>V31+V$8*(1+input!$B$8)^($L32-2024)</f>
        <v>21147.628353033208</v>
      </c>
      <c r="W32" s="31">
        <f>W31+W$8*(1+input!$B$8)^($L32-2024)</f>
        <v>-3903.5161520400929</v>
      </c>
      <c r="X32" s="31">
        <f>X31+X$8*(1+input!$B$8)^($L32-2024)</f>
        <v>-641.68176151187436</v>
      </c>
      <c r="Y32" s="31">
        <f>Y31+Y$8*(1+input!$B$8)^($L32-2024)</f>
        <v>2729.752629016366</v>
      </c>
      <c r="Z32" s="31">
        <f>Z31+Z$8*(1+input!$B$8)^($L32-2024)</f>
        <v>-30643.54342214288</v>
      </c>
      <c r="AA32" s="31">
        <f>AA31+AA$8*(1+input!$B$8)^($L32-2024)</f>
        <v>-34673.469945465731</v>
      </c>
      <c r="AB32" s="31">
        <f>AB31+AB$8*(1+input!$B$8)^($L32-2024)</f>
        <v>-38593.796468788583</v>
      </c>
      <c r="AC32" s="31"/>
      <c r="AD32" s="31"/>
      <c r="AE32" s="31"/>
    </row>
    <row r="33" spans="1:31">
      <c r="A33" t="s">
        <v>221</v>
      </c>
      <c r="B33">
        <v>750</v>
      </c>
      <c r="L33" s="7">
        <v>2048</v>
      </c>
      <c r="M33" s="52">
        <f>M32+M$8*(1+input!$B$8)^($L33-2024)</f>
        <v>39205.903381325639</v>
      </c>
      <c r="N33" s="52">
        <f>N32+N$8*(1+input!$B$8)^($L33-2024)</f>
        <v>39302.164234456483</v>
      </c>
      <c r="O33" s="52">
        <f>O32+O$8*(1+input!$B$8)^($L33-2024)</f>
        <v>31923.231952299124</v>
      </c>
      <c r="P33" s="52">
        <f>P32+P$8*(1+input!$B$8)^($L33-2024)</f>
        <v>33625</v>
      </c>
      <c r="Q33" s="31">
        <f>Q32+Q$8*(1+input!$B$8)^($L33-2024)</f>
        <v>-3071.2676578481578</v>
      </c>
      <c r="R33" s="31">
        <f>R32+R$8*(1+input!$B$8)^($L33-2024)</f>
        <v>606.69097977603883</v>
      </c>
      <c r="S33" s="31">
        <f>S32+S$8*(1+input!$B$8)^($L33-2024)</f>
        <v>4394.2496174002381</v>
      </c>
      <c r="T33" s="31">
        <f>T32+T$8*(1+input!$B$8)^($L33-2024)</f>
        <v>10146.810225981993</v>
      </c>
      <c r="U33" s="31">
        <f>U32+U$8*(1+input!$B$8)^($L33-2024)</f>
        <v>17612.327501230397</v>
      </c>
      <c r="V33" s="31">
        <f>V32+V$8*(1+input!$B$8)^($L33-2024)</f>
        <v>25077.844776478858</v>
      </c>
      <c r="W33" s="31">
        <f>W32+W$8*(1+input!$B$8)^($L33-2024)</f>
        <v>-3119.3980844135804</v>
      </c>
      <c r="X33" s="31">
        <f>X32+X$8*(1+input!$B$8)^($L33-2024)</f>
        <v>534.49533992789475</v>
      </c>
      <c r="Y33" s="31">
        <f>Y32+Y$8*(1+input!$B$8)^($L33-2024)</f>
        <v>4297.9887642693911</v>
      </c>
      <c r="Z33" s="31">
        <f>Z32+Z$8*(1+input!$B$8)^($L33-2024)</f>
        <v>-29996.384003938998</v>
      </c>
      <c r="AA33" s="31">
        <f>AA32+AA$8*(1+input!$B$8)^($L33-2024)</f>
        <v>-33711.425597317808</v>
      </c>
      <c r="AB33" s="31">
        <f>AB32+AB$8*(1+input!$B$8)^($L33-2024)</f>
        <v>-37316.867190696619</v>
      </c>
      <c r="AC33" s="31"/>
      <c r="AD33" s="31"/>
      <c r="AE33" s="31"/>
    </row>
    <row r="34" spans="1:31">
      <c r="A34" t="s">
        <v>172</v>
      </c>
      <c r="B34">
        <f>'utility rates'!S29</f>
        <v>0.11554911920099997</v>
      </c>
      <c r="D34" s="21">
        <f>(Toronto!D32+Ottawa!D32+Sudbury!D32+London!D32)/4</f>
        <v>0.32068635483429919</v>
      </c>
      <c r="E34">
        <f>D34*'kWh per yr'!G$22</f>
        <v>349.56320246925571</v>
      </c>
      <c r="F34">
        <f>MAX($E34*F$3-F35/B35,0)*($B34)</f>
        <v>201.95860075201657</v>
      </c>
      <c r="G34">
        <f>MAX($E34*G$3-G35/B35,0)*($B34)</f>
        <v>302.93790112802486</v>
      </c>
      <c r="H34">
        <f>MAX($E34*H$3-H35/B35,0)*($B34)</f>
        <v>403.91720150403313</v>
      </c>
      <c r="L34">
        <v>2049</v>
      </c>
      <c r="M34" s="31">
        <f>M33+M$8*(1+input!$B$8)^($L34-2024)</f>
        <v>40774.139516578667</v>
      </c>
      <c r="N34" s="31">
        <f>N33+N$8*(1+input!$B$8)^($L34-2024)</f>
        <v>40874.250803834744</v>
      </c>
      <c r="O34" s="31">
        <f>O33+O$8*(1+input!$B$8)^($L34-2024)</f>
        <v>33200.161230391088</v>
      </c>
      <c r="P34" s="31">
        <f>P33+P$8*(1+input!$B$8)^($L34-2024)</f>
        <v>34970</v>
      </c>
      <c r="Q34" s="31">
        <f>Q33+Q$8*(1+input!$B$8)^($L34-2024)</f>
        <v>-2285.2243731590279</v>
      </c>
      <c r="R34" s="31">
        <f>R33+R$8*(1+input!$B$8)^($L34-2024)</f>
        <v>1785.7559068097335</v>
      </c>
      <c r="S34" s="31">
        <f>S33+S$8*(1+input!$B$8)^($L34-2024)</f>
        <v>5966.336186778497</v>
      </c>
      <c r="T34" s="31">
        <f>T33+T$8*(1+input!$B$8)^($L34-2024)</f>
        <v>12504.940080049382</v>
      </c>
      <c r="U34" s="31">
        <f>U33+U$8*(1+input!$B$8)^($L34-2024)</f>
        <v>20756.500639986916</v>
      </c>
      <c r="V34" s="31">
        <f>V33+V$8*(1+input!$B$8)^($L34-2024)</f>
        <v>29008.061199924508</v>
      </c>
      <c r="W34" s="31">
        <f>W33+W$8*(1+input!$B$8)^($L34-2024)</f>
        <v>-2335.2800167870678</v>
      </c>
      <c r="X34" s="31">
        <f>X33+X$8*(1+input!$B$8)^($L34-2024)</f>
        <v>1710.6724413676639</v>
      </c>
      <c r="Y34" s="31">
        <f>Y33+Y$8*(1+input!$B$8)^($L34-2024)</f>
        <v>5866.2248995224163</v>
      </c>
      <c r="Z34" s="31">
        <f>Z33+Z$8*(1+input!$B$8)^($L34-2024)</f>
        <v>-29349.224585735115</v>
      </c>
      <c r="AA34" s="31">
        <f>AA33+AA$8*(1+input!$B$8)^($L34-2024)</f>
        <v>-32749.381249169885</v>
      </c>
      <c r="AB34" s="31">
        <f>AB33+AB$8*(1+input!$B$8)^($L34-2024)</f>
        <v>-36039.937912604655</v>
      </c>
      <c r="AC34" s="31"/>
      <c r="AD34" s="31"/>
      <c r="AE34" s="31"/>
    </row>
    <row r="35" spans="1:31">
      <c r="A35" t="s">
        <v>173</v>
      </c>
      <c r="B35">
        <f>'utility rates'!S30</f>
        <v>0.13487085066299997</v>
      </c>
      <c r="D35" s="21">
        <f>(Toronto!D33+Ottawa!D33+Sudbury!D33+London!D33)/4</f>
        <v>0.32068635483429919</v>
      </c>
      <c r="E35">
        <f>D35*'kWh per yr'!G$22</f>
        <v>349.56320246925571</v>
      </c>
      <c r="F35">
        <f>MIN(MAX(($B33-1000)*6,0),$E35*F$3)*($B35)</f>
        <v>0</v>
      </c>
      <c r="G35">
        <f>MIN(MAX(($B33-1000)*6,0),$E35*G$3)*($B35)</f>
        <v>0</v>
      </c>
      <c r="H35">
        <f>MIN(MAX(($B33-1000)*6,0),$E35*H$3)*($B35)</f>
        <v>0</v>
      </c>
      <c r="L35">
        <v>2050</v>
      </c>
      <c r="M35" s="31">
        <f>M34+M$8*(1+input!$B$8)^($L35-2024)</f>
        <v>42342.375651831695</v>
      </c>
      <c r="N35" s="31">
        <f>N34+N$8*(1+input!$B$8)^($L35-2024)</f>
        <v>42446.337373213006</v>
      </c>
      <c r="O35" s="31">
        <f>O34+O$8*(1+input!$B$8)^($L35-2024)</f>
        <v>34477.090508483052</v>
      </c>
      <c r="P35" s="31">
        <f>P34+P$8*(1+input!$B$8)^($L35-2024)</f>
        <v>36315</v>
      </c>
      <c r="Q35" s="31">
        <f>Q34+Q$8*(1+input!$B$8)^($L35-2024)</f>
        <v>-1499.1810884698982</v>
      </c>
      <c r="R35" s="31">
        <f>R34+R$8*(1+input!$B$8)^($L35-2024)</f>
        <v>2964.8208338434279</v>
      </c>
      <c r="S35" s="31">
        <f>S34+S$8*(1+input!$B$8)^($L35-2024)</f>
        <v>7538.4227561567568</v>
      </c>
      <c r="T35" s="31">
        <f>T34+T$8*(1+input!$B$8)^($L35-2024)</f>
        <v>14863.069934116771</v>
      </c>
      <c r="U35" s="31">
        <f>U34+U$8*(1+input!$B$8)^($L35-2024)</f>
        <v>23900.673778743436</v>
      </c>
      <c r="V35" s="31">
        <f>V34+V$8*(1+input!$B$8)^($L35-2024)</f>
        <v>32938.277623370159</v>
      </c>
      <c r="W35" s="31">
        <f>W34+W$8*(1+input!$B$8)^($L35-2024)</f>
        <v>-1551.1619491605552</v>
      </c>
      <c r="X35" s="31">
        <f>X34+X$8*(1+input!$B$8)^($L35-2024)</f>
        <v>2886.849542807433</v>
      </c>
      <c r="Y35" s="31">
        <f>Y34+Y$8*(1+input!$B$8)^($L35-2024)</f>
        <v>7434.4610347754415</v>
      </c>
      <c r="Z35" s="31">
        <f>Z34+Z$8*(1+input!$B$8)^($L35-2024)</f>
        <v>-28702.065167531233</v>
      </c>
      <c r="AA35" s="31">
        <f>AA34+AA$8*(1+input!$B$8)^($L35-2024)</f>
        <v>-31787.336901021961</v>
      </c>
      <c r="AB35" s="31">
        <f>AB34+AB$8*(1+input!$B$8)^($L35-2024)</f>
        <v>-34763.008634512691</v>
      </c>
      <c r="AC35" s="31"/>
      <c r="AD35" s="31"/>
      <c r="AE35" s="31"/>
    </row>
    <row r="36" spans="1:31">
      <c r="A36" t="s">
        <v>174</v>
      </c>
      <c r="B36">
        <f>'utility rates'!S29</f>
        <v>0.11554911920099997</v>
      </c>
      <c r="D36" s="21">
        <f>(Toronto!D34+Ottawa!D34+Sudbury!D34+London!D34)/4</f>
        <v>0.67931364516570081</v>
      </c>
      <c r="E36">
        <f>D36*'kWh per yr'!G$22</f>
        <v>740.48380826145467</v>
      </c>
      <c r="F36">
        <f>MAX($E36*F$3-F37/B37,0)*($B36)</f>
        <v>323.8170518551662</v>
      </c>
      <c r="G36">
        <f>MAX($E36*G$3-G37/B37,0)*($B36)</f>
        <v>537.72268142319922</v>
      </c>
      <c r="H36">
        <f>MAX($E36*H$3-H37/B37,0)*($B36)</f>
        <v>751.62831099123241</v>
      </c>
      <c r="L36">
        <v>2051</v>
      </c>
      <c r="M36" s="31">
        <f>M35+M$8*(1+input!$B$8)^($L36-2024)</f>
        <v>43910.611787084723</v>
      </c>
      <c r="N36" s="31">
        <f>N35+N$8*(1+input!$B$8)^($L36-2024)</f>
        <v>44018.423942591267</v>
      </c>
      <c r="O36" s="31">
        <f>O35+O$8*(1+input!$B$8)^($L36-2024)</f>
        <v>35754.019786575016</v>
      </c>
      <c r="P36" s="31">
        <f>P35+P$8*(1+input!$B$8)^($L36-2024)</f>
        <v>37660</v>
      </c>
      <c r="Q36" s="31">
        <f>Q35+Q$8*(1+input!$B$8)^($L36-2024)</f>
        <v>-713.13780378076854</v>
      </c>
      <c r="R36" s="31">
        <f>R35+R$8*(1+input!$B$8)^($L36-2024)</f>
        <v>4143.8857608771223</v>
      </c>
      <c r="S36" s="31">
        <f>S35+S$8*(1+input!$B$8)^($L36-2024)</f>
        <v>9110.5093255350166</v>
      </c>
      <c r="T36" s="31">
        <f>T35+T$8*(1+input!$B$8)^($L36-2024)</f>
        <v>17221.19978818416</v>
      </c>
      <c r="U36" s="31">
        <f>U35+U$8*(1+input!$B$8)^($L36-2024)</f>
        <v>27044.846917499955</v>
      </c>
      <c r="V36" s="31">
        <f>V35+V$8*(1+input!$B$8)^($L36-2024)</f>
        <v>36868.494046815809</v>
      </c>
      <c r="W36" s="31">
        <f>W35+W$8*(1+input!$B$8)^($L36-2024)</f>
        <v>-767.0438815340425</v>
      </c>
      <c r="X36" s="31">
        <f>X35+X$8*(1+input!$B$8)^($L36-2024)</f>
        <v>4063.0266442472021</v>
      </c>
      <c r="Y36" s="31">
        <f>Y35+Y$8*(1+input!$B$8)^($L36-2024)</f>
        <v>9002.6971700284666</v>
      </c>
      <c r="Z36" s="31">
        <f>Z35+Z$8*(1+input!$B$8)^($L36-2024)</f>
        <v>-28054.90574932735</v>
      </c>
      <c r="AA36" s="31">
        <f>AA35+AA$8*(1+input!$B$8)^($L36-2024)</f>
        <v>-30825.292552874038</v>
      </c>
      <c r="AB36" s="31">
        <f>AB35+AB$8*(1+input!$B$8)^($L36-2024)</f>
        <v>-33486.079356420727</v>
      </c>
      <c r="AC36" s="31"/>
      <c r="AD36" s="31"/>
      <c r="AE36" s="31"/>
    </row>
    <row r="37" spans="1:31">
      <c r="A37" t="s">
        <v>175</v>
      </c>
      <c r="B37">
        <f>'utility rates'!S30</f>
        <v>0.13487085066299997</v>
      </c>
      <c r="D37" s="21">
        <f>(Toronto!D35+Ottawa!D35+Sudbury!D35+London!D35)/4</f>
        <v>0.67931364516570081</v>
      </c>
      <c r="E37">
        <f>D37*'kWh per yr'!G$22</f>
        <v>740.48380826145467</v>
      </c>
      <c r="F37">
        <f>MIN(MAX(($B32-600)*6,0),$E37*F$3)*($B37)</f>
        <v>121.38376559669997</v>
      </c>
      <c r="G37">
        <f>MIN(MAX(($B32-600)*6,0),$E37*G$3)*($B37)</f>
        <v>121.38376559669997</v>
      </c>
      <c r="H37">
        <f>MIN(MAX(($B32-600)*6,0),$E37*H$3)*($B37)</f>
        <v>121.38376559669997</v>
      </c>
      <c r="L37">
        <v>2052</v>
      </c>
      <c r="M37" s="31">
        <f>M36+M$8*(1+input!$B$8)^($L37-2024)</f>
        <v>45478.847922337751</v>
      </c>
      <c r="N37" s="31">
        <f>N36+N$8*(1+input!$B$8)^($L37-2024)</f>
        <v>45590.510511969529</v>
      </c>
      <c r="O37" s="31">
        <f>O36+O$8*(1+input!$B$8)^($L37-2024)</f>
        <v>37030.94906466698</v>
      </c>
      <c r="P37" s="31">
        <f>P36+P$8*(1+input!$B$8)^($L37-2024)</f>
        <v>39005</v>
      </c>
      <c r="Q37" s="31">
        <f>Q36+Q$8*(1+input!$B$8)^($L37-2024)</f>
        <v>72.905480908361142</v>
      </c>
      <c r="R37" s="31">
        <f>R36+R$8*(1+input!$B$8)^($L37-2024)</f>
        <v>5322.9506879108167</v>
      </c>
      <c r="S37" s="31">
        <f>S36+S$8*(1+input!$B$8)^($L37-2024)</f>
        <v>10682.595894913276</v>
      </c>
      <c r="T37" s="31">
        <f>T36+T$8*(1+input!$B$8)^($L37-2024)</f>
        <v>19579.329642251549</v>
      </c>
      <c r="U37" s="31">
        <f>U36+U$8*(1+input!$B$8)^($L37-2024)</f>
        <v>30189.020056256475</v>
      </c>
      <c r="V37" s="31">
        <f>V36+V$8*(1+input!$B$8)^($L37-2024)</f>
        <v>40798.71047026146</v>
      </c>
      <c r="W37" s="31">
        <f>W36+W$8*(1+input!$B$8)^($L37-2024)</f>
        <v>17.0741860924702</v>
      </c>
      <c r="X37" s="31">
        <f>X36+X$8*(1+input!$B$8)^($L37-2024)</f>
        <v>5239.2037456869712</v>
      </c>
      <c r="Y37" s="31">
        <f>Y36+Y$8*(1+input!$B$8)^($L37-2024)</f>
        <v>10570.933305281493</v>
      </c>
      <c r="Z37" s="31">
        <f>Z36+Z$8*(1+input!$B$8)^($L37-2024)</f>
        <v>-27407.746331123468</v>
      </c>
      <c r="AA37" s="31">
        <f>AA36+AA$8*(1+input!$B$8)^($L37-2024)</f>
        <v>-29863.248204726115</v>
      </c>
      <c r="AB37" s="31">
        <f>AB36+AB$8*(1+input!$B$8)^($L37-2024)</f>
        <v>-32209.150078328763</v>
      </c>
      <c r="AC37" s="31"/>
      <c r="AD37" s="31"/>
      <c r="AE37" s="31"/>
    </row>
    <row r="38" spans="1:31">
      <c r="L38">
        <v>2053</v>
      </c>
      <c r="M38" s="31">
        <f>M37+M$8*(1+input!$B$8)^($L38-2024)</f>
        <v>47047.084057590779</v>
      </c>
      <c r="N38" s="31">
        <f>N37+N$8*(1+input!$B$8)^($L38-2024)</f>
        <v>47162.597081347791</v>
      </c>
      <c r="O38" s="31">
        <f>O37+O$8*(1+input!$B$8)^($L38-2024)</f>
        <v>38307.878342758944</v>
      </c>
      <c r="P38" s="31">
        <f>P37+P$8*(1+input!$B$8)^($L38-2024)</f>
        <v>40350</v>
      </c>
      <c r="Q38" s="31">
        <f>Q37+Q$8*(1+input!$B$8)^($L38-2024)</f>
        <v>858.94876559749082</v>
      </c>
      <c r="R38" s="31">
        <f>R37+R$8*(1+input!$B$8)^($L38-2024)</f>
        <v>6502.0156149445111</v>
      </c>
      <c r="S38" s="31">
        <f>S37+S$8*(1+input!$B$8)^($L38-2024)</f>
        <v>12254.682464291536</v>
      </c>
      <c r="T38" s="31">
        <f>T37+T$8*(1+input!$B$8)^($L38-2024)</f>
        <v>21937.459496318937</v>
      </c>
      <c r="U38" s="31">
        <f>U37+U$8*(1+input!$B$8)^($L38-2024)</f>
        <v>33333.193195012995</v>
      </c>
      <c r="V38" s="31">
        <f>V37+V$8*(1+input!$B$8)^($L38-2024)</f>
        <v>44728.92689370711</v>
      </c>
      <c r="W38" s="31">
        <f>W37+W$8*(1+input!$B$8)^($L38-2024)</f>
        <v>801.1922537189829</v>
      </c>
      <c r="X38" s="31">
        <f>X37+X$8*(1+input!$B$8)^($L38-2024)</f>
        <v>6415.3808471267403</v>
      </c>
      <c r="Y38" s="31">
        <f>Y37+Y$8*(1+input!$B$8)^($L38-2024)</f>
        <v>12139.169440534519</v>
      </c>
      <c r="Z38" s="31">
        <f>Z37+Z$8*(1+input!$B$8)^($L38-2024)</f>
        <v>-26760.586912919585</v>
      </c>
      <c r="AA38" s="31">
        <f>AA37+AA$8*(1+input!$B$8)^($L38-2024)</f>
        <v>-28901.203856578191</v>
      </c>
      <c r="AB38" s="31">
        <f>AB37+AB$8*(1+input!$B$8)^($L38-2024)</f>
        <v>-30932.220800236799</v>
      </c>
      <c r="AC38" s="31"/>
      <c r="AD38" s="31"/>
      <c r="AE38" s="31"/>
    </row>
    <row r="39" spans="1:31">
      <c r="A39" t="s">
        <v>109</v>
      </c>
      <c r="D39">
        <f t="shared" ref="D39:E39" si="6">SUM(D34:D37)/2</f>
        <v>1</v>
      </c>
      <c r="E39">
        <f t="shared" si="6"/>
        <v>1090.0470107307103</v>
      </c>
      <c r="F39">
        <f>SUM(F34:F37)</f>
        <v>647.15941820388275</v>
      </c>
      <c r="G39">
        <f>SUM(G34:G37)</f>
        <v>962.04434814792398</v>
      </c>
      <c r="H39">
        <f>SUM(H34:H37)</f>
        <v>1276.9292780919654</v>
      </c>
      <c r="L39">
        <v>2054</v>
      </c>
      <c r="M39" s="31">
        <f>M38+M$8*(1+input!$B$8)^($L39-2024)</f>
        <v>48615.320192843807</v>
      </c>
      <c r="N39" s="31">
        <f>N38+N$8*(1+input!$B$8)^($L39-2024)</f>
        <v>48734.683650726052</v>
      </c>
      <c r="O39" s="31">
        <f>O38+O$8*(1+input!$B$8)^($L39-2024)</f>
        <v>39584.807620850908</v>
      </c>
      <c r="P39" s="31">
        <f>P38+P$8*(1+input!$B$8)^($L39-2024)</f>
        <v>41695</v>
      </c>
      <c r="Q39" s="31">
        <f>Q38+Q$8*(1+input!$B$8)^($L39-2024)</f>
        <v>1644.9920502866205</v>
      </c>
      <c r="R39" s="31">
        <f>R38+R$8*(1+input!$B$8)^($L39-2024)</f>
        <v>7681.0805419782055</v>
      </c>
      <c r="S39" s="31">
        <f>S38+S$8*(1+input!$B$8)^($L39-2024)</f>
        <v>13826.769033669796</v>
      </c>
      <c r="T39" s="31">
        <f>T38+T$8*(1+input!$B$8)^($L39-2024)</f>
        <v>24295.589350386326</v>
      </c>
      <c r="U39" s="31">
        <f>U38+U$8*(1+input!$B$8)^($L39-2024)</f>
        <v>36477.366333769511</v>
      </c>
      <c r="V39" s="31">
        <f>V38+V$8*(1+input!$B$8)^($L39-2024)</f>
        <v>48659.143317152761</v>
      </c>
      <c r="W39" s="31">
        <f>W38+W$8*(1+input!$B$8)^($L39-2024)</f>
        <v>1585.3103213454956</v>
      </c>
      <c r="X39" s="31">
        <f>X38+X$8*(1+input!$B$8)^($L39-2024)</f>
        <v>7591.5579485665094</v>
      </c>
      <c r="Y39" s="31">
        <f>Y38+Y$8*(1+input!$B$8)^($L39-2024)</f>
        <v>13707.405575787545</v>
      </c>
      <c r="Z39" s="31">
        <f>Z38+Z$8*(1+input!$B$8)^($L39-2024)</f>
        <v>-26113.427494715703</v>
      </c>
      <c r="AA39" s="31">
        <f>AA38+AA$8*(1+input!$B$8)^($L39-2024)</f>
        <v>-27939.159508430268</v>
      </c>
      <c r="AB39" s="31">
        <f>AB38+AB$8*(1+input!$B$8)^($L39-2024)</f>
        <v>-29655.291522144835</v>
      </c>
      <c r="AC39" s="31"/>
      <c r="AD39" s="31"/>
      <c r="AE39" s="31"/>
    </row>
    <row r="40" spans="1:31">
      <c r="A40" t="s">
        <v>188</v>
      </c>
      <c r="F40">
        <f>(input!$B12+'utility rates'!$L40)/Alectra!F39</f>
        <v>29.688801287136911</v>
      </c>
      <c r="G40">
        <f>(input!$B13+'utility rates'!$L40)/Alectra!G39</f>
        <v>25.625606383535953</v>
      </c>
      <c r="H40">
        <f>(input!$B14+'utility rates'!$L40)/Alectra!H39</f>
        <v>23.56634210400394</v>
      </c>
      <c r="L40">
        <v>2055</v>
      </c>
      <c r="M40" s="31">
        <f>M39+M$8*(1+input!$B$8)^($L40-2024)</f>
        <v>50183.556328096834</v>
      </c>
      <c r="N40" s="31">
        <f>N39+N$8*(1+input!$B$8)^($L40-2024)</f>
        <v>50306.770220104314</v>
      </c>
      <c r="O40" s="31">
        <f>O39+O$8*(1+input!$B$8)^($L40-2024)</f>
        <v>40861.736898942872</v>
      </c>
      <c r="P40" s="31">
        <f>P39+P$8*(1+input!$B$8)^($L40-2024)</f>
        <v>43040</v>
      </c>
      <c r="Q40" s="31">
        <f>Q39+Q$8*(1+input!$B$8)^($L40-2024)</f>
        <v>2431.0353349757502</v>
      </c>
      <c r="R40" s="31">
        <f>R39+R$8*(1+input!$B$8)^($L40-2024)</f>
        <v>8860.1454690119008</v>
      </c>
      <c r="S40" s="31">
        <f>S39+S$8*(1+input!$B$8)^($L40-2024)</f>
        <v>15398.855603048056</v>
      </c>
      <c r="T40" s="31">
        <f>T39+T$8*(1+input!$B$8)^($L40-2024)</f>
        <v>26653.719204453715</v>
      </c>
      <c r="U40" s="31">
        <f>U39+U$8*(1+input!$B$8)^($L40-2024)</f>
        <v>39621.539472526027</v>
      </c>
      <c r="V40" s="31">
        <f>V39+V$8*(1+input!$B$8)^($L40-2024)</f>
        <v>52589.359740598411</v>
      </c>
      <c r="W40" s="31">
        <f>W39+W$8*(1+input!$B$8)^($L40-2024)</f>
        <v>2369.4283889720082</v>
      </c>
      <c r="X40" s="31">
        <f>X39+X$8*(1+input!$B$8)^($L40-2024)</f>
        <v>8767.7350500062785</v>
      </c>
      <c r="Y40" s="31">
        <f>Y39+Y$8*(1+input!$B$8)^($L40-2024)</f>
        <v>15275.641711040571</v>
      </c>
      <c r="Z40" s="31">
        <f>Z39+Z$8*(1+input!$B$8)^($L40-2024)</f>
        <v>-25466.26807651182</v>
      </c>
      <c r="AA40" s="31">
        <f>AA39+AA$8*(1+input!$B$8)^($L40-2024)</f>
        <v>-26977.115160282345</v>
      </c>
      <c r="AB40" s="31">
        <f>AB39+AB$8*(1+input!$B$8)^($L40-2024)</f>
        <v>-28378.362244052871</v>
      </c>
      <c r="AC40" s="31"/>
      <c r="AD40" s="31"/>
      <c r="AE40" s="31"/>
    </row>
    <row r="41" spans="1:31">
      <c r="A41" t="s">
        <v>202</v>
      </c>
      <c r="F41">
        <f>(input!$B12+'utility rates'!$L40-5000)/F39</f>
        <v>21.962729689698168</v>
      </c>
      <c r="G41">
        <f>(input!$B13+'utility rates'!$L40-5000)/G39</f>
        <v>20.428340779693748</v>
      </c>
      <c r="H41">
        <f>(input!$B14+'utility rates'!$L40-5000)/H39</f>
        <v>19.650698469086912</v>
      </c>
      <c r="L41">
        <v>2056</v>
      </c>
      <c r="M41" s="31">
        <f>M40+M$8*(1+input!$B$8)^($L41-2024)</f>
        <v>51751.792463349862</v>
      </c>
      <c r="N41" s="31">
        <f>N40+N$8*(1+input!$B$8)^($L41-2024)</f>
        <v>51878.856789482576</v>
      </c>
      <c r="O41" s="31">
        <f>O40+O$8*(1+input!$B$8)^($L41-2024)</f>
        <v>42138.666177034836</v>
      </c>
      <c r="P41" s="31">
        <f>P40+P$8*(1+input!$B$8)^($L41-2024)</f>
        <v>44385</v>
      </c>
      <c r="Q41" s="31">
        <f>Q40+Q$8*(1+input!$B$8)^($L41-2024)</f>
        <v>3217.0786196648796</v>
      </c>
      <c r="R41" s="31">
        <f>R40+R$8*(1+input!$B$8)^($L41-2024)</f>
        <v>10039.210396045595</v>
      </c>
      <c r="S41" s="31">
        <f>S40+S$8*(1+input!$B$8)^($L41-2024)</f>
        <v>16970.942172426316</v>
      </c>
      <c r="T41" s="31">
        <f>T40+T$8*(1+input!$B$8)^($L41-2024)</f>
        <v>29011.849058521104</v>
      </c>
      <c r="U41" s="31">
        <f>U40+U$8*(1+input!$B$8)^($L41-2024)</f>
        <v>42765.712611282543</v>
      </c>
      <c r="V41" s="31">
        <f>V40+V$8*(1+input!$B$8)^($L41-2024)</f>
        <v>56519.576164044061</v>
      </c>
      <c r="W41" s="31">
        <f>W40+W$8*(1+input!$B$8)^($L41-2024)</f>
        <v>3153.5464565985208</v>
      </c>
      <c r="X41" s="31">
        <f>X40+X$8*(1+input!$B$8)^($L41-2024)</f>
        <v>9943.9121514460476</v>
      </c>
      <c r="Y41" s="31">
        <f>Y40+Y$8*(1+input!$B$8)^($L41-2024)</f>
        <v>16843.877846293595</v>
      </c>
      <c r="Z41" s="31">
        <f>Z40+Z$8*(1+input!$B$8)^($L41-2024)</f>
        <v>-24819.108658307938</v>
      </c>
      <c r="AA41" s="31">
        <f>AA40+AA$8*(1+input!$B$8)^($L41-2024)</f>
        <v>-26015.070812134421</v>
      </c>
      <c r="AB41" s="31">
        <f>AB40+AB$8*(1+input!$B$8)^($L41-2024)</f>
        <v>-27101.432965960907</v>
      </c>
      <c r="AC41" s="31"/>
      <c r="AD41" s="31"/>
      <c r="AE41" s="31"/>
    </row>
    <row r="42" spans="1:31">
      <c r="A42" t="s">
        <v>203</v>
      </c>
      <c r="F42">
        <f>(input!$B12+'utility rates'!$L40-10000)/F39</f>
        <v>14.236658092259427</v>
      </c>
      <c r="G42">
        <f>(input!$B13+'utility rates'!$L40-10000)/G39</f>
        <v>15.231075175851544</v>
      </c>
      <c r="H42">
        <f>(input!$B14+'utility rates'!$L40-10000)/H39</f>
        <v>15.735054834169883</v>
      </c>
      <c r="L42">
        <v>2057</v>
      </c>
      <c r="M42" s="31">
        <f>M41+M$8*(1+input!$B$8)^($L42-2024)</f>
        <v>53320.02859860289</v>
      </c>
      <c r="N42" s="31">
        <f>N41+N$8*(1+input!$B$8)^($L42-2024)</f>
        <v>53450.943358860837</v>
      </c>
      <c r="O42" s="31">
        <f>O41+O$8*(1+input!$B$8)^($L42-2024)</f>
        <v>43415.595455126801</v>
      </c>
      <c r="P42" s="31">
        <f>P41+P$8*(1+input!$B$8)^($L42-2024)</f>
        <v>45730</v>
      </c>
      <c r="Q42" s="31">
        <f>Q41+Q$8*(1+input!$B$8)^($L42-2024)</f>
        <v>4003.1219043540095</v>
      </c>
      <c r="R42" s="31">
        <f>R41+R$8*(1+input!$B$8)^($L42-2024)</f>
        <v>11218.27532307929</v>
      </c>
      <c r="S42" s="31">
        <f>S41+S$8*(1+input!$B$8)^($L42-2024)</f>
        <v>18543.028741804574</v>
      </c>
      <c r="T42" s="31">
        <f>T41+T$8*(1+input!$B$8)^($L42-2024)</f>
        <v>31369.978912588493</v>
      </c>
      <c r="U42" s="31">
        <f>U41+U$8*(1+input!$B$8)^($L42-2024)</f>
        <v>45909.885750039059</v>
      </c>
      <c r="V42" s="31">
        <f>V41+V$8*(1+input!$B$8)^($L42-2024)</f>
        <v>60449.792587489712</v>
      </c>
      <c r="W42" s="31">
        <f>W41+W$8*(1+input!$B$8)^($L42-2024)</f>
        <v>3937.6645242250333</v>
      </c>
      <c r="X42" s="31">
        <f>X41+X$8*(1+input!$B$8)^($L42-2024)</f>
        <v>11120.089252885817</v>
      </c>
      <c r="Y42" s="31">
        <f>Y41+Y$8*(1+input!$B$8)^($L42-2024)</f>
        <v>18412.113981546619</v>
      </c>
      <c r="Z42" s="31">
        <f>Z41+Z$8*(1+input!$B$8)^($L42-2024)</f>
        <v>-24171.949240104055</v>
      </c>
      <c r="AA42" s="31">
        <f>AA41+AA$8*(1+input!$B$8)^($L42-2024)</f>
        <v>-25053.026463986498</v>
      </c>
      <c r="AB42" s="31">
        <f>AB41+AB$8*(1+input!$B$8)^($L42-2024)</f>
        <v>-25824.503687868943</v>
      </c>
      <c r="AC42" s="31"/>
      <c r="AD42" s="31"/>
      <c r="AE42" s="31"/>
    </row>
    <row r="43" spans="1:31">
      <c r="L43">
        <v>2058</v>
      </c>
      <c r="M43" s="31">
        <f>M42+M$8*(1+input!$B$8)^($L43-2024)</f>
        <v>54888.264733855918</v>
      </c>
      <c r="N43" s="31">
        <f>N42+N$8*(1+input!$B$8)^($L43-2024)</f>
        <v>55023.029928239099</v>
      </c>
      <c r="O43" s="31">
        <f>O42+O$8*(1+input!$B$8)^($L43-2024)</f>
        <v>44692.524733218765</v>
      </c>
      <c r="P43" s="31">
        <f>P42+P$8*(1+input!$B$8)^($L43-2024)</f>
        <v>47075</v>
      </c>
      <c r="Q43" s="31">
        <f>Q42+Q$8*(1+input!$B$8)^($L43-2024)</f>
        <v>4789.1651890431394</v>
      </c>
      <c r="R43" s="31">
        <f>R42+R$8*(1+input!$B$8)^($L43-2024)</f>
        <v>12397.340250112984</v>
      </c>
      <c r="S43" s="31">
        <f>S42+S$8*(1+input!$B$8)^($L43-2024)</f>
        <v>20115.115311182832</v>
      </c>
      <c r="T43" s="31">
        <f>T42+T$8*(1+input!$B$8)^($L43-2024)</f>
        <v>33728.108766655881</v>
      </c>
      <c r="U43" s="31">
        <f>U42+U$8*(1+input!$B$8)^($L43-2024)</f>
        <v>49054.058888795575</v>
      </c>
      <c r="V43" s="31">
        <f>V42+V$8*(1+input!$B$8)^($L43-2024)</f>
        <v>64380.009010935362</v>
      </c>
      <c r="W43" s="31">
        <f>W42+W$8*(1+input!$B$8)^($L43-2024)</f>
        <v>4721.7825918515464</v>
      </c>
      <c r="X43" s="31">
        <f>X42+X$8*(1+input!$B$8)^($L43-2024)</f>
        <v>12296.266354325586</v>
      </c>
      <c r="Y43" s="31">
        <f>Y42+Y$8*(1+input!$B$8)^($L43-2024)</f>
        <v>19980.350116799644</v>
      </c>
      <c r="Z43" s="31">
        <f>Z42+Z$8*(1+input!$B$8)^($L43-2024)</f>
        <v>-23524.789821900173</v>
      </c>
      <c r="AA43" s="31">
        <f>AA42+AA$8*(1+input!$B$8)^($L43-2024)</f>
        <v>-24090.982115838575</v>
      </c>
      <c r="AB43" s="31">
        <f>AB42+AB$8*(1+input!$B$8)^($L43-2024)</f>
        <v>-24547.574409776978</v>
      </c>
      <c r="AC43" s="31"/>
      <c r="AD43" s="31"/>
      <c r="AE43" s="31"/>
    </row>
    <row r="44" spans="1:31">
      <c r="L44">
        <v>2059</v>
      </c>
      <c r="M44" s="31">
        <f>M43+M$8*(1+input!$B$8)^($L44-2024)</f>
        <v>56456.500869108946</v>
      </c>
      <c r="N44" s="31">
        <f>N43+N$8*(1+input!$B$8)^($L44-2024)</f>
        <v>56595.11649761736</v>
      </c>
      <c r="O44" s="31">
        <f>O43+O$8*(1+input!$B$8)^($L44-2024)</f>
        <v>45969.454011310729</v>
      </c>
      <c r="P44" s="31">
        <f>P43+P$8*(1+input!$B$8)^($L44-2024)</f>
        <v>48420</v>
      </c>
      <c r="Q44" s="31">
        <f>Q43+Q$8*(1+input!$B$8)^($L44-2024)</f>
        <v>5575.2084737322693</v>
      </c>
      <c r="R44" s="31">
        <f>R43+R$8*(1+input!$B$8)^($L44-2024)</f>
        <v>13576.405177146678</v>
      </c>
      <c r="S44" s="31">
        <f>S43+S$8*(1+input!$B$8)^($L44-2024)</f>
        <v>21687.20188056109</v>
      </c>
      <c r="T44" s="31">
        <f>T43+T$8*(1+input!$B$8)^($L44-2024)</f>
        <v>36086.23862072327</v>
      </c>
      <c r="U44" s="31">
        <f>U43+U$8*(1+input!$B$8)^($L44-2024)</f>
        <v>52198.232027552091</v>
      </c>
      <c r="V44" s="31">
        <f>V43+V$8*(1+input!$B$8)^($L44-2024)</f>
        <v>68310.225434381005</v>
      </c>
      <c r="W44" s="31">
        <f>W43+W$8*(1+input!$B$8)^($L44-2024)</f>
        <v>5505.9006594780594</v>
      </c>
      <c r="X44" s="31">
        <f>X43+X$8*(1+input!$B$8)^($L44-2024)</f>
        <v>13472.443455765355</v>
      </c>
      <c r="Y44" s="31">
        <f>Y43+Y$8*(1+input!$B$8)^($L44-2024)</f>
        <v>21548.586252052668</v>
      </c>
      <c r="Z44" s="31">
        <f>Z43+Z$8*(1+input!$B$8)^($L44-2024)</f>
        <v>-22877.63040369629</v>
      </c>
      <c r="AA44" s="31">
        <f>AA43+AA$8*(1+input!$B$8)^($L44-2024)</f>
        <v>-23128.937767690652</v>
      </c>
      <c r="AB44" s="31">
        <f>AB43+AB$8*(1+input!$B$8)^($L44-2024)</f>
        <v>-23270.645131685014</v>
      </c>
      <c r="AC44" s="31"/>
      <c r="AD44" s="31"/>
      <c r="AE44" s="31"/>
    </row>
    <row r="45" spans="1:31">
      <c r="D45" s="6"/>
      <c r="E45" s="6"/>
      <c r="F45" s="6"/>
      <c r="G45" s="6"/>
      <c r="H45" s="6"/>
      <c r="I45" s="6"/>
      <c r="L45">
        <v>2060</v>
      </c>
      <c r="M45" s="31">
        <f>M44+M$8*(1+input!$B$8)^($L45-2024)</f>
        <v>58024.737004361974</v>
      </c>
      <c r="N45" s="31">
        <f>N44+N$8*(1+input!$B$8)^($L45-2024)</f>
        <v>58167.203066995622</v>
      </c>
      <c r="O45" s="31">
        <f>O44+O$8*(1+input!$B$8)^($L45-2024)</f>
        <v>47246.383289402693</v>
      </c>
      <c r="P45" s="31">
        <f>P44+P$8*(1+input!$B$8)^($L45-2024)</f>
        <v>49765</v>
      </c>
      <c r="Q45" s="31">
        <f>Q44+Q$8*(1+input!$B$8)^($L45-2024)</f>
        <v>6361.2517584213992</v>
      </c>
      <c r="R45" s="31">
        <f>R44+R$8*(1+input!$B$8)^($L45-2024)</f>
        <v>14755.470104180373</v>
      </c>
      <c r="S45" s="31">
        <f>S44+S$8*(1+input!$B$8)^($L45-2024)</f>
        <v>23259.288449939348</v>
      </c>
      <c r="T45" s="31">
        <f>T44+T$8*(1+input!$B$8)^($L45-2024)</f>
        <v>38444.368474790659</v>
      </c>
      <c r="U45" s="31">
        <f>U44+U$8*(1+input!$B$8)^($L45-2024)</f>
        <v>55342.405166308607</v>
      </c>
      <c r="V45" s="31">
        <f>V44+V$8*(1+input!$B$8)^($L45-2024)</f>
        <v>72240.441857826649</v>
      </c>
      <c r="W45" s="31">
        <f>W44+W$8*(1+input!$B$8)^($L45-2024)</f>
        <v>6290.0187271045725</v>
      </c>
      <c r="X45" s="31">
        <f>X44+X$8*(1+input!$B$8)^($L45-2024)</f>
        <v>14648.620557205124</v>
      </c>
      <c r="Y45" s="31">
        <f>Y44+Y$8*(1+input!$B$8)^($L45-2024)</f>
        <v>23116.822387305692</v>
      </c>
      <c r="Z45" s="31">
        <f>Z44+Z$8*(1+input!$B$8)^($L45-2024)</f>
        <v>-22230.470985492408</v>
      </c>
      <c r="AA45" s="31">
        <f>AA44+AA$8*(1+input!$B$8)^($L45-2024)</f>
        <v>-22166.893419542728</v>
      </c>
      <c r="AB45" s="31">
        <f>AB44+AB$8*(1+input!$B$8)^($L45-2024)</f>
        <v>-21993.71585359305</v>
      </c>
      <c r="AC45" s="31"/>
      <c r="AD45" s="31"/>
      <c r="AE45" s="31"/>
    </row>
    <row r="46" spans="1:31">
      <c r="D46" s="6"/>
      <c r="E46" s="6"/>
      <c r="F46" s="6"/>
      <c r="G46" s="6"/>
      <c r="H46" s="6"/>
      <c r="I46" s="6"/>
      <c r="L46">
        <v>2061</v>
      </c>
      <c r="M46" s="31">
        <f>M45+M$8*(1+input!$B$8)^($L46-2024)</f>
        <v>59592.973139615002</v>
      </c>
      <c r="N46" s="31">
        <f>N45+N$8*(1+input!$B$8)^($L46-2024)</f>
        <v>59739.289636373884</v>
      </c>
      <c r="O46" s="31">
        <f>O45+O$8*(1+input!$B$8)^($L46-2024)</f>
        <v>48523.312567494657</v>
      </c>
      <c r="P46" s="31">
        <f>P45+P$8*(1+input!$B$8)^($L46-2024)</f>
        <v>51110</v>
      </c>
      <c r="Q46" s="31">
        <f>Q45+Q$8*(1+input!$B$8)^($L46-2024)</f>
        <v>7147.2950431105291</v>
      </c>
      <c r="R46" s="31">
        <f>R45+R$8*(1+input!$B$8)^($L46-2024)</f>
        <v>15934.535031214067</v>
      </c>
      <c r="S46" s="31">
        <f>S45+S$8*(1+input!$B$8)^($L46-2024)</f>
        <v>24831.375019317606</v>
      </c>
      <c r="T46" s="31">
        <f>T45+T$8*(1+input!$B$8)^($L46-2024)</f>
        <v>40802.498328858048</v>
      </c>
      <c r="U46" s="31">
        <f>U45+U$8*(1+input!$B$8)^($L46-2024)</f>
        <v>58486.578305065123</v>
      </c>
      <c r="V46" s="31">
        <f>V45+V$8*(1+input!$B$8)^($L46-2024)</f>
        <v>76170.658281272292</v>
      </c>
      <c r="W46" s="31">
        <f>W45+W$8*(1+input!$B$8)^($L46-2024)</f>
        <v>7074.1367947310855</v>
      </c>
      <c r="X46" s="31">
        <f>X45+X$8*(1+input!$B$8)^($L46-2024)</f>
        <v>15824.797658644893</v>
      </c>
      <c r="Y46" s="31">
        <f>Y45+Y$8*(1+input!$B$8)^($L46-2024)</f>
        <v>24685.058522558717</v>
      </c>
      <c r="Z46" s="31">
        <f>Z45+Z$8*(1+input!$B$8)^($L46-2024)</f>
        <v>-21583.311567288525</v>
      </c>
      <c r="AA46" s="31">
        <f>AA45+AA$8*(1+input!$B$8)^($L46-2024)</f>
        <v>-21204.849071394805</v>
      </c>
      <c r="AB46" s="31">
        <f>AB45+AB$8*(1+input!$B$8)^($L46-2024)</f>
        <v>-20716.786575501086</v>
      </c>
      <c r="AC46" s="31"/>
      <c r="AD46" s="31"/>
      <c r="AE46" s="31"/>
    </row>
    <row r="47" spans="1:31">
      <c r="D47" s="6"/>
      <c r="E47" s="6"/>
      <c r="F47" s="6"/>
      <c r="G47" s="6"/>
      <c r="H47" s="6"/>
      <c r="I47" s="6"/>
      <c r="L47">
        <v>2062</v>
      </c>
      <c r="M47" s="31">
        <f>M46+M$8*(1+input!$B$8)^($L47-2024)</f>
        <v>61161.20927486803</v>
      </c>
      <c r="N47" s="31">
        <f>N46+N$8*(1+input!$B$8)^($L47-2024)</f>
        <v>61311.376205752145</v>
      </c>
      <c r="O47" s="31">
        <f>O46+O$8*(1+input!$B$8)^($L47-2024)</f>
        <v>49800.241845586621</v>
      </c>
      <c r="P47" s="31">
        <f>P46+P$8*(1+input!$B$8)^($L47-2024)</f>
        <v>52455</v>
      </c>
      <c r="Q47" s="31">
        <f>Q46+Q$8*(1+input!$B$8)^($L47-2024)</f>
        <v>7933.3383277996591</v>
      </c>
      <c r="R47" s="31">
        <f>R46+R$8*(1+input!$B$8)^($L47-2024)</f>
        <v>17113.599958247763</v>
      </c>
      <c r="S47" s="31">
        <f>S46+S$8*(1+input!$B$8)^($L47-2024)</f>
        <v>26403.461588695864</v>
      </c>
      <c r="T47" s="31">
        <f>T46+T$8*(1+input!$B$8)^($L47-2024)</f>
        <v>43160.628182925437</v>
      </c>
      <c r="U47" s="31">
        <f>U46+U$8*(1+input!$B$8)^($L47-2024)</f>
        <v>61630.751443821639</v>
      </c>
      <c r="V47" s="31">
        <f>V46+V$8*(1+input!$B$8)^($L47-2024)</f>
        <v>80100.874704717935</v>
      </c>
      <c r="W47" s="31">
        <f>W46+W$8*(1+input!$B$8)^($L47-2024)</f>
        <v>7858.2548623575985</v>
      </c>
      <c r="X47" s="31">
        <f>X46+X$8*(1+input!$B$8)^($L47-2024)</f>
        <v>17000.97476008466</v>
      </c>
      <c r="Y47" s="31">
        <f>Y46+Y$8*(1+input!$B$8)^($L47-2024)</f>
        <v>26253.294657811741</v>
      </c>
      <c r="Z47" s="31">
        <f>Z46+Z$8*(1+input!$B$8)^($L47-2024)</f>
        <v>-20936.152149084643</v>
      </c>
      <c r="AA47" s="31">
        <f>AA46+AA$8*(1+input!$B$8)^($L47-2024)</f>
        <v>-20242.804723246882</v>
      </c>
      <c r="AB47" s="31">
        <f>AB46+AB$8*(1+input!$B$8)^($L47-2024)</f>
        <v>-19439.857297409122</v>
      </c>
      <c r="AC47" s="31"/>
      <c r="AD47" s="31"/>
      <c r="AE47" s="31"/>
    </row>
    <row r="48" spans="1:31">
      <c r="L48">
        <v>2063</v>
      </c>
      <c r="M48" s="31">
        <f>M47+M$8*(1+input!$B$8)^($L48-2024)</f>
        <v>62729.445410121058</v>
      </c>
      <c r="N48" s="31">
        <f>N47+N$8*(1+input!$B$8)^($L48-2024)</f>
        <v>62883.462775130407</v>
      </c>
      <c r="O48" s="31">
        <f>O47+O$8*(1+input!$B$8)^($L48-2024)</f>
        <v>51077.171123678585</v>
      </c>
      <c r="P48" s="31">
        <f>P47+P$8*(1+input!$B$8)^($L48-2024)</f>
        <v>53800</v>
      </c>
      <c r="Q48" s="31">
        <f>Q47+Q$8*(1+input!$B$8)^($L48-2024)</f>
        <v>8719.381612488789</v>
      </c>
      <c r="R48" s="31">
        <f>R47+R$8*(1+input!$B$8)^($L48-2024)</f>
        <v>18292.664885281458</v>
      </c>
      <c r="S48" s="31">
        <f>S47+S$8*(1+input!$B$8)^($L48-2024)</f>
        <v>27975.548158074122</v>
      </c>
      <c r="T48" s="31">
        <f>T47+T$8*(1+input!$B$8)^($L48-2024)</f>
        <v>45518.758036992826</v>
      </c>
      <c r="U48" s="31">
        <f>U47+U$8*(1+input!$B$8)^($L48-2024)</f>
        <v>64774.924582578155</v>
      </c>
      <c r="V48" s="31">
        <f>V47+V$8*(1+input!$B$8)^($L48-2024)</f>
        <v>84031.091128163578</v>
      </c>
      <c r="W48" s="31">
        <f>W47+W$8*(1+input!$B$8)^($L48-2024)</f>
        <v>8642.3729299841107</v>
      </c>
      <c r="X48" s="31">
        <f>X47+X$8*(1+input!$B$8)^($L48-2024)</f>
        <v>18177.151861524428</v>
      </c>
      <c r="Y48" s="31">
        <f>Y47+Y$8*(1+input!$B$8)^($L48-2024)</f>
        <v>27821.530793064765</v>
      </c>
      <c r="Z48" s="31">
        <f>Z47+Z$8*(1+input!$B$8)^($L48-2024)</f>
        <v>-20288.99273088076</v>
      </c>
      <c r="AA48" s="31">
        <f>AA47+AA$8*(1+input!$B$8)^($L48-2024)</f>
        <v>-19280.760375098958</v>
      </c>
      <c r="AB48" s="31">
        <f>AB47+AB$8*(1+input!$B$8)^($L48-2024)</f>
        <v>-18162.928019317158</v>
      </c>
      <c r="AC48" s="31"/>
      <c r="AD48" s="31"/>
      <c r="AE48" s="31"/>
    </row>
    <row r="49" spans="12:31">
      <c r="L49">
        <v>2064</v>
      </c>
      <c r="M49" s="31">
        <f>M48+M$8*(1+input!$B$8)^($L49-2024)</f>
        <v>64297.681545374086</v>
      </c>
      <c r="N49" s="31">
        <f>N48+N$8*(1+input!$B$8)^($L49-2024)</f>
        <v>64455.549344508669</v>
      </c>
      <c r="O49" s="31">
        <f>O48+O$8*(1+input!$B$8)^($L49-2024)</f>
        <v>52354.100401770549</v>
      </c>
      <c r="P49" s="31">
        <f>P48+P$8*(1+input!$B$8)^($L49-2024)</f>
        <v>55145</v>
      </c>
      <c r="Q49" s="31">
        <f>Q48+Q$8*(1+input!$B$8)^($L49-2024)</f>
        <v>9505.424897177918</v>
      </c>
      <c r="R49" s="31">
        <f>R48+R$8*(1+input!$B$8)^($L49-2024)</f>
        <v>19471.729812315152</v>
      </c>
      <c r="S49" s="31">
        <f>S48+S$8*(1+input!$B$8)^($L49-2024)</f>
        <v>29547.63472745238</v>
      </c>
      <c r="T49" s="31">
        <f>T48+T$8*(1+input!$B$8)^($L49-2024)</f>
        <v>47876.887891060214</v>
      </c>
      <c r="U49" s="31">
        <f>U48+U$8*(1+input!$B$8)^($L49-2024)</f>
        <v>67919.097721334678</v>
      </c>
      <c r="V49" s="31">
        <f>V48+V$8*(1+input!$B$8)^($L49-2024)</f>
        <v>87961.307551609221</v>
      </c>
      <c r="W49" s="31">
        <f>W48+W$8*(1+input!$B$8)^($L49-2024)</f>
        <v>9426.4909976106228</v>
      </c>
      <c r="X49" s="31">
        <f>X48+X$8*(1+input!$B$8)^($L49-2024)</f>
        <v>19353.328962964195</v>
      </c>
      <c r="Y49" s="31">
        <f>Y48+Y$8*(1+input!$B$8)^($L49-2024)</f>
        <v>29389.766928317789</v>
      </c>
      <c r="Z49" s="31">
        <f>Z48+Z$8*(1+input!$B$8)^($L49-2024)</f>
        <v>-19641.833312676878</v>
      </c>
      <c r="AA49" s="31">
        <f>AA48+AA$8*(1+input!$B$8)^($L49-2024)</f>
        <v>-18318.716026951035</v>
      </c>
      <c r="AB49" s="31">
        <f>AB48+AB$8*(1+input!$B$8)^($L49-2024)</f>
        <v>-16885.998741225194</v>
      </c>
      <c r="AC49" s="31"/>
      <c r="AD49" s="31"/>
      <c r="AE49" s="31"/>
    </row>
    <row r="50" spans="12:31">
      <c r="L50">
        <v>2065</v>
      </c>
      <c r="M50" s="31">
        <f>M49+M$8*(1+input!$B$8)^($L50-2024)</f>
        <v>65865.917680627113</v>
      </c>
      <c r="N50" s="31">
        <f>N49+N$8*(1+input!$B$8)^($L50-2024)</f>
        <v>66027.63591388693</v>
      </c>
      <c r="O50" s="31">
        <f>O49+O$8*(1+input!$B$8)^($L50-2024)</f>
        <v>53631.029679862513</v>
      </c>
      <c r="P50" s="31">
        <f>P49+P$8*(1+input!$B$8)^($L50-2024)</f>
        <v>56490</v>
      </c>
      <c r="Q50" s="31">
        <f>Q49+Q$8*(1+input!$B$8)^($L50-2024)</f>
        <v>10291.468181867047</v>
      </c>
      <c r="R50" s="31">
        <f>R49+R$8*(1+input!$B$8)^($L50-2024)</f>
        <v>20650.794739348847</v>
      </c>
      <c r="S50" s="31">
        <f>S49+S$8*(1+input!$B$8)^($L50-2024)</f>
        <v>31119.721296830638</v>
      </c>
      <c r="T50" s="31">
        <f>T49+T$8*(1+input!$B$8)^($L50-2024)</f>
        <v>50235.017745127603</v>
      </c>
      <c r="U50" s="31">
        <f>U49+U$8*(1+input!$B$8)^($L50-2024)</f>
        <v>71063.270860091201</v>
      </c>
      <c r="V50" s="31">
        <f>V49+V$8*(1+input!$B$8)^($L50-2024)</f>
        <v>91891.523975054864</v>
      </c>
      <c r="W50" s="31">
        <f>W49+W$8*(1+input!$B$8)^($L50-2024)</f>
        <v>10210.609065237135</v>
      </c>
      <c r="X50" s="31">
        <f>X49+X$8*(1+input!$B$8)^($L50-2024)</f>
        <v>20529.506064403962</v>
      </c>
      <c r="Y50" s="31">
        <f>Y49+Y$8*(1+input!$B$8)^($L50-2024)</f>
        <v>30958.003063570814</v>
      </c>
      <c r="Z50" s="31">
        <f>Z49+Z$8*(1+input!$B$8)^($L50-2024)</f>
        <v>-18994.673894472995</v>
      </c>
      <c r="AA50" s="31">
        <f>AA49+AA$8*(1+input!$B$8)^($L50-2024)</f>
        <v>-17356.671678803112</v>
      </c>
      <c r="AB50" s="31">
        <f>AB49+AB$8*(1+input!$B$8)^($L50-2024)</f>
        <v>-15609.069463133228</v>
      </c>
      <c r="AC50" s="31"/>
      <c r="AD50" s="31"/>
      <c r="AE50" s="31"/>
    </row>
    <row r="51" spans="12:31">
      <c r="L51">
        <v>2066</v>
      </c>
      <c r="M51" s="31">
        <f>M50+M$8*(1+input!$B$8)^($L51-2024)</f>
        <v>67434.153815880141</v>
      </c>
      <c r="N51" s="31">
        <f>N50+N$8*(1+input!$B$8)^($L51-2024)</f>
        <v>67599.722483265185</v>
      </c>
      <c r="O51" s="31">
        <f>O50+O$8*(1+input!$B$8)^($L51-2024)</f>
        <v>54907.958957954477</v>
      </c>
      <c r="P51" s="31">
        <f>P50+P$8*(1+input!$B$8)^($L51-2024)</f>
        <v>57835</v>
      </c>
      <c r="Q51" s="31">
        <f>Q50+Q$8*(1+input!$B$8)^($L51-2024)</f>
        <v>11077.511466556176</v>
      </c>
      <c r="R51" s="31">
        <f>R50+R$8*(1+input!$B$8)^($L51-2024)</f>
        <v>21829.859666382541</v>
      </c>
      <c r="S51" s="31">
        <f>S50+S$8*(1+input!$B$8)^($L51-2024)</f>
        <v>32691.807866208896</v>
      </c>
      <c r="T51" s="31">
        <f>T50+T$8*(1+input!$B$8)^($L51-2024)</f>
        <v>52593.147599194992</v>
      </c>
      <c r="U51" s="31">
        <f>U50+U$8*(1+input!$B$8)^($L51-2024)</f>
        <v>74207.443998847724</v>
      </c>
      <c r="V51" s="31">
        <f>V50+V$8*(1+input!$B$8)^($L51-2024)</f>
        <v>95821.740398500508</v>
      </c>
      <c r="W51" s="31">
        <f>W50+W$8*(1+input!$B$8)^($L51-2024)</f>
        <v>10994.727132863647</v>
      </c>
      <c r="X51" s="31">
        <f>X50+X$8*(1+input!$B$8)^($L51-2024)</f>
        <v>21705.68316584373</v>
      </c>
      <c r="Y51" s="31">
        <f>Y50+Y$8*(1+input!$B$8)^($L51-2024)</f>
        <v>32526.239198823838</v>
      </c>
      <c r="Z51" s="31">
        <f>Z50+Z$8*(1+input!$B$8)^($L51-2024)</f>
        <v>-18347.514476269112</v>
      </c>
      <c r="AA51" s="31">
        <f>AA50+AA$8*(1+input!$B$8)^($L51-2024)</f>
        <v>-16394.627330655188</v>
      </c>
      <c r="AB51" s="31">
        <f>AB50+AB$8*(1+input!$B$8)^($L51-2024)</f>
        <v>-14332.140185041262</v>
      </c>
      <c r="AC51" s="31"/>
      <c r="AD51" s="31"/>
      <c r="AE51" s="31"/>
    </row>
  </sheetData>
  <mergeCells count="5">
    <mergeCell ref="Q2:S2"/>
    <mergeCell ref="T2:V2"/>
    <mergeCell ref="W2:Y2"/>
    <mergeCell ref="Z2:AB2"/>
    <mergeCell ref="AC2:AE2"/>
  </mergeCells>
  <conditionalFormatting sqref="Q8:AE51">
    <cfRule type="cellIs" dxfId="4" priority="1" operator="lessThan">
      <formula>0</formula>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0C2D8-4313-48BB-93E2-7D209D1224FF}">
  <sheetPr>
    <tabColor theme="6"/>
  </sheetPr>
  <dimension ref="A1:Y51"/>
  <sheetViews>
    <sheetView zoomScale="87" workbookViewId="0">
      <selection activeCell="N2" sqref="N2:Y2"/>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4" max="15" width="9.26953125" bestFit="1" customWidth="1"/>
    <col min="16" max="16" width="10.26953125" bestFit="1" customWidth="1"/>
    <col min="17" max="17" width="10.1796875" bestFit="1" customWidth="1"/>
    <col min="18" max="19" width="10.81640625" bestFit="1" customWidth="1"/>
    <col min="20" max="20" width="12.453125" bestFit="1" customWidth="1"/>
    <col min="21" max="22" width="12.81640625" bestFit="1" customWidth="1"/>
    <col min="23" max="25" width="9.26953125" bestFit="1" customWidth="1"/>
  </cols>
  <sheetData>
    <row r="1" spans="1:25" ht="26">
      <c r="A1" s="23"/>
    </row>
    <row r="2" spans="1:25" ht="26">
      <c r="A2" s="23"/>
      <c r="N2" s="100" t="s">
        <v>95</v>
      </c>
      <c r="O2" s="100"/>
      <c r="P2" s="100"/>
      <c r="Q2" s="100"/>
      <c r="R2" s="100"/>
      <c r="S2" s="100"/>
      <c r="T2" s="100" t="s">
        <v>98</v>
      </c>
      <c r="U2" s="100"/>
      <c r="V2" s="100"/>
      <c r="W2" s="100" t="s">
        <v>324</v>
      </c>
      <c r="X2" s="100"/>
      <c r="Y2" s="100"/>
    </row>
    <row r="3" spans="1:25">
      <c r="F3">
        <f>input!$B$3</f>
        <v>5</v>
      </c>
      <c r="G3">
        <f>input!$B$4</f>
        <v>7.5</v>
      </c>
      <c r="H3">
        <f>input!$B$5</f>
        <v>10</v>
      </c>
      <c r="N3">
        <v>5</v>
      </c>
      <c r="O3">
        <v>7.5</v>
      </c>
      <c r="P3">
        <v>10</v>
      </c>
      <c r="Q3">
        <v>15</v>
      </c>
      <c r="R3">
        <v>20</v>
      </c>
      <c r="S3">
        <v>25</v>
      </c>
      <c r="T3">
        <v>5</v>
      </c>
      <c r="U3">
        <v>7.5</v>
      </c>
      <c r="V3">
        <v>10</v>
      </c>
      <c r="W3">
        <v>5</v>
      </c>
      <c r="X3">
        <v>7.5</v>
      </c>
      <c r="Y3">
        <v>10</v>
      </c>
    </row>
    <row r="4" spans="1:25">
      <c r="B4" t="s">
        <v>186</v>
      </c>
      <c r="C4" t="s">
        <v>111</v>
      </c>
      <c r="D4" t="s">
        <v>110</v>
      </c>
      <c r="E4" t="s">
        <v>117</v>
      </c>
      <c r="F4" t="s">
        <v>157</v>
      </c>
      <c r="G4" t="s">
        <v>157</v>
      </c>
      <c r="H4" t="s">
        <v>157</v>
      </c>
      <c r="M4" t="s">
        <v>249</v>
      </c>
      <c r="N4" s="31">
        <f>input!$B12+'utility rates'!$L34-input!$B30*N3</f>
        <v>20708.439775076404</v>
      </c>
      <c r="O4" s="31">
        <f>input!$B13+'utility rates'!$M34-input!$B30*O3</f>
        <v>26148.022196066318</v>
      </c>
      <c r="P4" s="31">
        <f>input!$B14+'utility rates'!$N34-input!$B30*P3</f>
        <v>31587.604617056233</v>
      </c>
      <c r="Q4" s="31" t="e">
        <f>input!$B15+'utility rates'!$O34-input!$B30*Q3</f>
        <v>#VALUE!</v>
      </c>
      <c r="R4" s="31" t="e">
        <f>input!$B16+'utility rates'!$P34-input!$B30*R3</f>
        <v>#VALUE!</v>
      </c>
      <c r="S4" s="31" t="e">
        <f>input!$B17+'utility rates'!$Q34-input!$B30*S3</f>
        <v>#VALUE!</v>
      </c>
      <c r="T4" s="31">
        <f>input!$B12+'utility rates'!$L34-input!$B30*T3</f>
        <v>20708.439775076404</v>
      </c>
      <c r="U4" s="31">
        <f>input!$B13+'utility rates'!$M34-input!$B30*U3</f>
        <v>26148.022196066318</v>
      </c>
      <c r="V4" s="31">
        <f>input!$B14+'utility rates'!$N34-input!$B30*V3</f>
        <v>31587.604617056233</v>
      </c>
      <c r="W4" s="31">
        <f>input!$B12+'utility rates'!$L34-input!$B30*W3</f>
        <v>20708.439775076404</v>
      </c>
      <c r="X4" s="31">
        <f>input!$B13+'utility rates'!$M34-input!$B30*X3</f>
        <v>26148.022196066318</v>
      </c>
      <c r="Y4" s="31">
        <f>input!$B14+'utility rates'!$N34-input!$B30*Y3</f>
        <v>31587.604617056233</v>
      </c>
    </row>
    <row r="5" spans="1:25">
      <c r="A5" t="s">
        <v>98</v>
      </c>
      <c r="C5" s="24" t="s">
        <v>179</v>
      </c>
      <c r="M5" t="s">
        <v>250</v>
      </c>
      <c r="N5">
        <f>input!$B22</f>
        <v>3446.6</v>
      </c>
      <c r="O5">
        <f>input!$B23</f>
        <v>4154.6000000000004</v>
      </c>
      <c r="P5">
        <f>input!$B24</f>
        <v>4753</v>
      </c>
      <c r="Q5" s="31">
        <f>input!$B25</f>
        <v>6077.6666666666661</v>
      </c>
      <c r="R5" s="31">
        <f>input!$B26</f>
        <v>7384.0666666666657</v>
      </c>
      <c r="S5" s="31">
        <f>input!$B27</f>
        <v>8690.4666666666653</v>
      </c>
      <c r="T5">
        <f>input!$B22</f>
        <v>3446.6</v>
      </c>
      <c r="U5">
        <f>input!$B23</f>
        <v>4154.6000000000004</v>
      </c>
      <c r="V5">
        <f>input!$B24</f>
        <v>4753</v>
      </c>
      <c r="W5">
        <f>input!$B22</f>
        <v>3446.6</v>
      </c>
      <c r="X5">
        <f>input!$B23</f>
        <v>4154.6000000000004</v>
      </c>
      <c r="Y5">
        <f>input!$B24</f>
        <v>4753</v>
      </c>
    </row>
    <row r="6" spans="1:25">
      <c r="L6" t="s">
        <v>187</v>
      </c>
      <c r="N6" s="6">
        <f>COUNTIF(N8:N45, "&lt;0")+1</f>
        <v>29</v>
      </c>
      <c r="O6" s="6">
        <f>COUNTIF(O8:O45, "&lt;0")+1</f>
        <v>25</v>
      </c>
      <c r="P6" s="6">
        <f>COUNTIF(P8:P45, "&lt;0")+1</f>
        <v>22</v>
      </c>
      <c r="Q6" s="6">
        <f t="shared" ref="Q6:S6" si="0">COUNTIF(Q8:Q45, "&lt;0")+1</f>
        <v>1</v>
      </c>
      <c r="R6" s="6">
        <f t="shared" si="0"/>
        <v>1</v>
      </c>
      <c r="S6" s="6">
        <f t="shared" si="0"/>
        <v>1</v>
      </c>
      <c r="T6" s="6">
        <f>COUNTIF(T8:T45, "&lt;0")+1</f>
        <v>30</v>
      </c>
      <c r="U6" s="6">
        <f>COUNTIF(U8:U45, "&lt;0")+1</f>
        <v>25</v>
      </c>
      <c r="V6" s="6">
        <f>COUNTIF(V8:V45, "&lt;0")+1</f>
        <v>22</v>
      </c>
      <c r="W6" s="6">
        <f t="shared" ref="W6:Y6" si="1">COUNTIF(W8:W45, "&lt;0")+1</f>
        <v>36</v>
      </c>
      <c r="X6" s="6">
        <f t="shared" si="1"/>
        <v>30</v>
      </c>
      <c r="Y6" s="6">
        <f t="shared" si="1"/>
        <v>27</v>
      </c>
    </row>
    <row r="7" spans="1:25">
      <c r="A7" t="s">
        <v>89</v>
      </c>
      <c r="B7">
        <f>'utility rates'!O25</f>
        <v>0.28093886639354987</v>
      </c>
      <c r="C7">
        <v>181.18081481481482</v>
      </c>
      <c r="D7" s="21">
        <f>C7/C$12</f>
        <v>0.13670320545241538</v>
      </c>
      <c r="E7">
        <f>D7*'kWh per yr'!B$22</f>
        <v>153.73642485178632</v>
      </c>
      <c r="F7">
        <f>$E7*F$3*$B7</f>
        <v>215.95268460629009</v>
      </c>
      <c r="G7">
        <f>$E7*G$3*$B7</f>
        <v>323.92902690943509</v>
      </c>
      <c r="H7">
        <f>$E7*H$3*$B7</f>
        <v>431.90536921258018</v>
      </c>
      <c r="L7" t="s">
        <v>178</v>
      </c>
      <c r="N7" t="s">
        <v>190</v>
      </c>
      <c r="O7" t="s">
        <v>191</v>
      </c>
      <c r="P7" t="s">
        <v>192</v>
      </c>
      <c r="T7" t="s">
        <v>190</v>
      </c>
      <c r="U7" t="s">
        <v>191</v>
      </c>
      <c r="V7" t="s">
        <v>192</v>
      </c>
      <c r="W7" t="s">
        <v>190</v>
      </c>
      <c r="X7" t="s">
        <v>191</v>
      </c>
      <c r="Y7" t="s">
        <v>192</v>
      </c>
    </row>
    <row r="8" spans="1:25">
      <c r="A8" t="s">
        <v>90</v>
      </c>
      <c r="B8">
        <f>'utility rates'!O26</f>
        <v>0.13579744697354998</v>
      </c>
      <c r="C8">
        <v>797.73850925925922</v>
      </c>
      <c r="D8" s="21">
        <f t="shared" ref="D8:D10" si="2">C8/C$12</f>
        <v>0.60190374703875638</v>
      </c>
      <c r="E8">
        <f>D8*'kWh per yr'!B$22</f>
        <v>676.90095391978537</v>
      </c>
      <c r="F8">
        <f t="shared" ref="F8:H10" si="3">$E8*F$3*$B8</f>
        <v>459.60710698133727</v>
      </c>
      <c r="G8">
        <f t="shared" si="3"/>
        <v>689.41066047200593</v>
      </c>
      <c r="H8">
        <f t="shared" si="3"/>
        <v>919.21421396267453</v>
      </c>
      <c r="L8" t="s">
        <v>193</v>
      </c>
      <c r="M8" s="49">
        <f>V8</f>
        <v>1658.1197232936752</v>
      </c>
      <c r="N8" s="31">
        <f>F25</f>
        <v>832.9711888912708</v>
      </c>
      <c r="O8" s="31">
        <f>G25</f>
        <v>1249.4567833369063</v>
      </c>
      <c r="P8" s="31">
        <f>H25</f>
        <v>1665.9423777825416</v>
      </c>
      <c r="Q8" s="31">
        <f>N8*3</f>
        <v>2498.9135666738125</v>
      </c>
      <c r="R8" s="31">
        <f>N8*4</f>
        <v>3331.8847555650832</v>
      </c>
      <c r="S8" s="31">
        <f>N8*5</f>
        <v>4164.8559444563543</v>
      </c>
      <c r="T8" s="31">
        <f>F12</f>
        <v>829.05986164683759</v>
      </c>
      <c r="U8" s="31">
        <f>G12</f>
        <v>1243.5897924702563</v>
      </c>
      <c r="V8" s="31">
        <f>H12</f>
        <v>1658.1197232936752</v>
      </c>
      <c r="W8" s="31">
        <f>F37</f>
        <v>686.56054602703637</v>
      </c>
      <c r="X8" s="31">
        <f>G37</f>
        <v>1021.0792333560546</v>
      </c>
      <c r="Y8" s="31">
        <f>H37</f>
        <v>1355.5979206850729</v>
      </c>
    </row>
    <row r="9" spans="1:25">
      <c r="A9" t="s">
        <v>107</v>
      </c>
      <c r="B9">
        <f>'utility rates'!O27</f>
        <v>0.10482214404854998</v>
      </c>
      <c r="C9">
        <v>343.87161111111112</v>
      </c>
      <c r="D9" s="21">
        <f t="shared" si="2"/>
        <v>0.25945545918326179</v>
      </c>
      <c r="E9">
        <f>D9*'kWh per yr'!B$22</f>
        <v>291.78360939749621</v>
      </c>
      <c r="F9">
        <f t="shared" si="3"/>
        <v>152.92691767635094</v>
      </c>
      <c r="G9">
        <f t="shared" si="3"/>
        <v>229.39037651452639</v>
      </c>
      <c r="H9">
        <f t="shared" si="3"/>
        <v>305.85383535270188</v>
      </c>
      <c r="L9">
        <v>2024</v>
      </c>
      <c r="M9" s="49">
        <f>M8</f>
        <v>1658.1197232936752</v>
      </c>
      <c r="N9" s="49">
        <f>N8-N4-N5</f>
        <v>-23322.068586185131</v>
      </c>
      <c r="O9" s="49">
        <f t="shared" ref="O9:Y9" si="4">O8-O4-O5</f>
        <v>-29053.16541272941</v>
      </c>
      <c r="P9" s="49">
        <f t="shared" si="4"/>
        <v>-34674.66223927369</v>
      </c>
      <c r="Q9" s="49" t="e">
        <f t="shared" si="4"/>
        <v>#VALUE!</v>
      </c>
      <c r="R9" s="49" t="e">
        <f t="shared" si="4"/>
        <v>#VALUE!</v>
      </c>
      <c r="S9" s="49" t="e">
        <f t="shared" si="4"/>
        <v>#VALUE!</v>
      </c>
      <c r="T9" s="49">
        <f t="shared" si="4"/>
        <v>-23325.979913429564</v>
      </c>
      <c r="U9" s="49">
        <f t="shared" si="4"/>
        <v>-29059.032403596066</v>
      </c>
      <c r="V9" s="49">
        <f t="shared" si="4"/>
        <v>-34682.484893762557</v>
      </c>
      <c r="W9" s="49">
        <f t="shared" si="4"/>
        <v>-23468.479229049364</v>
      </c>
      <c r="X9" s="49">
        <f t="shared" si="4"/>
        <v>-29281.542962710264</v>
      </c>
      <c r="Y9" s="49">
        <f t="shared" si="4"/>
        <v>-34985.006696371158</v>
      </c>
    </row>
    <row r="10" spans="1:25">
      <c r="A10" t="s">
        <v>108</v>
      </c>
      <c r="B10">
        <f>'utility rates'!O28</f>
        <v>5.2606633403549985E-2</v>
      </c>
      <c r="C10">
        <v>2.5679999999999996</v>
      </c>
      <c r="D10" s="21">
        <f t="shared" si="2"/>
        <v>1.9375883255664528E-3</v>
      </c>
      <c r="E10">
        <f>D10*'kWh per yr'!B$22</f>
        <v>2.1790118309320325</v>
      </c>
      <c r="F10">
        <f t="shared" si="3"/>
        <v>0.57315238285919845</v>
      </c>
      <c r="G10">
        <f t="shared" si="3"/>
        <v>0.85972857428879756</v>
      </c>
      <c r="H10">
        <f t="shared" si="3"/>
        <v>1.1463047657183969</v>
      </c>
      <c r="L10">
        <v>2025</v>
      </c>
      <c r="M10" s="31">
        <f>M9+M$8*(1+input!$B$8)^($L10-2024)</f>
        <v>3316.2394465873504</v>
      </c>
      <c r="N10" s="31">
        <f>N9+N$8*(1+input!$B$8)^($L10-2024)</f>
        <v>-22489.097397293859</v>
      </c>
      <c r="O10" s="31">
        <f>O9+O$8*(1+input!$B$8)^($L10-2024)</f>
        <v>-27803.708629392502</v>
      </c>
      <c r="P10" s="31">
        <f>P9+P$8*(1+input!$B$8)^($L10-2024)</f>
        <v>-33008.719861491147</v>
      </c>
      <c r="Q10" s="31" t="e">
        <f>Q9+Q$8*(1+input!$B$8)^($L10-2024)</f>
        <v>#VALUE!</v>
      </c>
      <c r="R10" s="31" t="e">
        <f>R9+R$8*(1+input!$B$8)^($L10-2024)</f>
        <v>#VALUE!</v>
      </c>
      <c r="S10" s="31" t="e">
        <f>S9+S$8*(1+input!$B$8)^($L10-2024)</f>
        <v>#VALUE!</v>
      </c>
      <c r="T10" s="31">
        <f>T9+T$8*(1+input!$B$8)^($L10-2024)</f>
        <v>-22496.920051782727</v>
      </c>
      <c r="U10" s="31">
        <f>U9+U$8*(1+input!$B$8)^($L10-2024)</f>
        <v>-27815.442611125811</v>
      </c>
      <c r="V10" s="31">
        <f>V9+V$8*(1+input!$B$8)^($L10-2024)</f>
        <v>-33024.365170468882</v>
      </c>
      <c r="W10" s="31">
        <f>W9+W$8*(1+input!$B$8)^($L10-2024)</f>
        <v>-22781.918683022326</v>
      </c>
      <c r="X10" s="31">
        <f>X9+X$8*(1+input!$B$8)^($L10-2024)</f>
        <v>-28260.463729354211</v>
      </c>
      <c r="Y10" s="31">
        <f>Y9+Y$8*(1+input!$B$8)^($L10-2024)</f>
        <v>-33629.408775686083</v>
      </c>
    </row>
    <row r="11" spans="1:25">
      <c r="L11">
        <v>2026</v>
      </c>
      <c r="M11" s="31">
        <f>M10+M$8*(1+input!$B$8)^($L11-2024)</f>
        <v>4974.3591698810251</v>
      </c>
      <c r="N11" s="31">
        <f>N10+N$8*(1+input!$B$8)^($L11-2024)</f>
        <v>-21656.126208402588</v>
      </c>
      <c r="O11" s="31">
        <f>O10+O$8*(1+input!$B$8)^($L11-2024)</f>
        <v>-26554.251846055595</v>
      </c>
      <c r="P11" s="31">
        <f>P10+P$8*(1+input!$B$8)^($L11-2024)</f>
        <v>-31342.777483708604</v>
      </c>
      <c r="Q11" s="31" t="e">
        <f>Q10+Q$8*(1+input!$B$8)^($L11-2024)</f>
        <v>#VALUE!</v>
      </c>
      <c r="R11" s="31" t="e">
        <f>R10+R$8*(1+input!$B$8)^($L11-2024)</f>
        <v>#VALUE!</v>
      </c>
      <c r="S11" s="31" t="e">
        <f>S10+S$8*(1+input!$B$8)^($L11-2024)</f>
        <v>#VALUE!</v>
      </c>
      <c r="T11" s="31">
        <f>T10+T$8*(1+input!$B$8)^($L11-2024)</f>
        <v>-21667.860190135889</v>
      </c>
      <c r="U11" s="31">
        <f>U10+U$8*(1+input!$B$8)^($L11-2024)</f>
        <v>-26571.852818655556</v>
      </c>
      <c r="V11" s="31">
        <f>V10+V$8*(1+input!$B$8)^($L11-2024)</f>
        <v>-31366.245447175206</v>
      </c>
      <c r="W11" s="31">
        <f>W10+W$8*(1+input!$B$8)^($L11-2024)</f>
        <v>-22095.358136995288</v>
      </c>
      <c r="X11" s="31">
        <f>X10+X$8*(1+input!$B$8)^($L11-2024)</f>
        <v>-27239.384495998158</v>
      </c>
      <c r="Y11" s="31">
        <f>Y10+Y$8*(1+input!$B$8)^($L11-2024)</f>
        <v>-32273.810855001011</v>
      </c>
    </row>
    <row r="12" spans="1:25">
      <c r="A12" t="s">
        <v>109</v>
      </c>
      <c r="C12">
        <f t="shared" ref="C12:H12" si="5">SUM(C7:C10)</f>
        <v>1325.3589351851851</v>
      </c>
      <c r="D12" s="20">
        <f t="shared" si="5"/>
        <v>1</v>
      </c>
      <c r="E12" s="22">
        <f t="shared" si="5"/>
        <v>1124.5999999999999</v>
      </c>
      <c r="F12" s="22">
        <f t="shared" si="5"/>
        <v>829.05986164683759</v>
      </c>
      <c r="G12" s="22">
        <f t="shared" si="5"/>
        <v>1243.5897924702563</v>
      </c>
      <c r="H12" s="22">
        <f t="shared" si="5"/>
        <v>1658.1197232936752</v>
      </c>
      <c r="L12">
        <v>2027</v>
      </c>
      <c r="M12" s="31">
        <f>M11+M$8*(1+input!$B$8)^($L12-2024)</f>
        <v>6632.4788931747007</v>
      </c>
      <c r="N12" s="31">
        <f>N11+N$8*(1+input!$B$8)^($L12-2024)</f>
        <v>-20823.155019511316</v>
      </c>
      <c r="O12" s="31">
        <f>O11+O$8*(1+input!$B$8)^($L12-2024)</f>
        <v>-25304.795062718687</v>
      </c>
      <c r="P12" s="31">
        <f>P11+P$8*(1+input!$B$8)^($L12-2024)</f>
        <v>-29676.83510592606</v>
      </c>
      <c r="Q12" s="31" t="e">
        <f>Q11+Q$8*(1+input!$B$8)^($L12-2024)</f>
        <v>#VALUE!</v>
      </c>
      <c r="R12" s="31" t="e">
        <f>R11+R$8*(1+input!$B$8)^($L12-2024)</f>
        <v>#VALUE!</v>
      </c>
      <c r="S12" s="31" t="e">
        <f>S11+S$8*(1+input!$B$8)^($L12-2024)</f>
        <v>#VALUE!</v>
      </c>
      <c r="T12" s="31">
        <f>T11+T$8*(1+input!$B$8)^($L12-2024)</f>
        <v>-20838.800328489051</v>
      </c>
      <c r="U12" s="31">
        <f>U11+U$8*(1+input!$B$8)^($L12-2024)</f>
        <v>-25328.263026185301</v>
      </c>
      <c r="V12" s="31">
        <f>V11+V$8*(1+input!$B$8)^($L12-2024)</f>
        <v>-29708.125723881531</v>
      </c>
      <c r="W12" s="31">
        <f>W11+W$8*(1+input!$B$8)^($L12-2024)</f>
        <v>-21408.79759096825</v>
      </c>
      <c r="X12" s="31">
        <f>X11+X$8*(1+input!$B$8)^($L12-2024)</f>
        <v>-26218.305262642105</v>
      </c>
      <c r="Y12" s="31">
        <f>Y11+Y$8*(1+input!$B$8)^($L12-2024)</f>
        <v>-30918.212934315939</v>
      </c>
    </row>
    <row r="13" spans="1:25">
      <c r="A13" t="s">
        <v>188</v>
      </c>
      <c r="F13" s="2">
        <f>(input!B12+'utility rates'!$L34)/Toronto!F12</f>
        <v>24.978220190205967</v>
      </c>
      <c r="G13" s="2">
        <f>(input!B13+'utility rates'!$M34)/Toronto!G12</f>
        <v>21.026243826049832</v>
      </c>
      <c r="H13" s="2">
        <f>(input!B14+'utility rates'!$N34)/Toronto!H12</f>
        <v>19.050255643971763</v>
      </c>
      <c r="L13">
        <v>2028</v>
      </c>
      <c r="M13" s="31">
        <f>M12+M$8*(1+input!$B$8)^($L13-2024)</f>
        <v>8290.5986164683763</v>
      </c>
      <c r="N13" s="31">
        <f>N12+N$8*(1+input!$B$8)^($L13-2024)</f>
        <v>-19990.183830620044</v>
      </c>
      <c r="O13" s="31">
        <f>O12+O$8*(1+input!$B$8)^($L13-2024)</f>
        <v>-24055.33827938178</v>
      </c>
      <c r="P13" s="31">
        <f>P12+P$8*(1+input!$B$8)^($L13-2024)</f>
        <v>-28010.892728143517</v>
      </c>
      <c r="Q13" s="31" t="e">
        <f>Q12+Q$8*(1+input!$B$8)^($L13-2024)</f>
        <v>#VALUE!</v>
      </c>
      <c r="R13" s="31" t="e">
        <f>R12+R$8*(1+input!$B$8)^($L13-2024)</f>
        <v>#VALUE!</v>
      </c>
      <c r="S13" s="31" t="e">
        <f>S12+S$8*(1+input!$B$8)^($L13-2024)</f>
        <v>#VALUE!</v>
      </c>
      <c r="T13" s="31">
        <f>T12+T$8*(1+input!$B$8)^($L13-2024)</f>
        <v>-20009.740466842213</v>
      </c>
      <c r="U13" s="31">
        <f>U12+U$8*(1+input!$B$8)^($L13-2024)</f>
        <v>-24084.673233715046</v>
      </c>
      <c r="V13" s="31">
        <f>V12+V$8*(1+input!$B$8)^($L13-2024)</f>
        <v>-28050.006000587855</v>
      </c>
      <c r="W13" s="31">
        <f>W12+W$8*(1+input!$B$8)^($L13-2024)</f>
        <v>-20722.237044941212</v>
      </c>
      <c r="X13" s="31">
        <f>X12+X$8*(1+input!$B$8)^($L13-2024)</f>
        <v>-25197.226029286052</v>
      </c>
      <c r="Y13" s="31">
        <f>Y12+Y$8*(1+input!$B$8)^($L13-2024)</f>
        <v>-29562.615013630868</v>
      </c>
    </row>
    <row r="14" spans="1:25">
      <c r="A14" t="s">
        <v>189</v>
      </c>
      <c r="F14" s="2">
        <f>(input!B12+'utility rates'!$L34-5000)/Toronto!F12</f>
        <v>18.947292592205937</v>
      </c>
      <c r="G14" s="2">
        <f>(input!B13+'utility rates'!$M34-5000)/Toronto!G12</f>
        <v>17.005625427383144</v>
      </c>
      <c r="H14" s="2">
        <f>(input!B14+'utility rates'!$N34-5000)/Toronto!H12</f>
        <v>16.034791844971746</v>
      </c>
      <c r="L14">
        <v>2029</v>
      </c>
      <c r="M14" s="31">
        <f>M13+M$8*(1+input!$B$8)^($L14-2024)</f>
        <v>9948.718339762052</v>
      </c>
      <c r="N14" s="31">
        <f>N13+N$8*(1+input!$B$8)^($L14-2024)</f>
        <v>-19157.212641728773</v>
      </c>
      <c r="O14" s="31">
        <f>O13+O$8*(1+input!$B$8)^($L14-2024)</f>
        <v>-22805.881496044873</v>
      </c>
      <c r="P14" s="31">
        <f>P13+P$8*(1+input!$B$8)^($L14-2024)</f>
        <v>-26344.950350360974</v>
      </c>
      <c r="Q14" s="31" t="e">
        <f>Q13+Q$8*(1+input!$B$8)^($L14-2024)</f>
        <v>#VALUE!</v>
      </c>
      <c r="R14" s="31" t="e">
        <f>R13+R$8*(1+input!$B$8)^($L14-2024)</f>
        <v>#VALUE!</v>
      </c>
      <c r="S14" s="31" t="e">
        <f>S13+S$8*(1+input!$B$8)^($L14-2024)</f>
        <v>#VALUE!</v>
      </c>
      <c r="T14" s="31">
        <f>T13+T$8*(1+input!$B$8)^($L14-2024)</f>
        <v>-19180.680605195375</v>
      </c>
      <c r="U14" s="31">
        <f>U13+U$8*(1+input!$B$8)^($L14-2024)</f>
        <v>-22841.083441244791</v>
      </c>
      <c r="V14" s="31">
        <f>V13+V$8*(1+input!$B$8)^($L14-2024)</f>
        <v>-26391.886277294179</v>
      </c>
      <c r="W14" s="31">
        <f>W13+W$8*(1+input!$B$8)^($L14-2024)</f>
        <v>-20035.676498914174</v>
      </c>
      <c r="X14" s="31">
        <f>X13+X$8*(1+input!$B$8)^($L14-2024)</f>
        <v>-24176.146795929999</v>
      </c>
      <c r="Y14" s="31">
        <f>Y13+Y$8*(1+input!$B$8)^($L14-2024)</f>
        <v>-28207.017092945796</v>
      </c>
    </row>
    <row r="15" spans="1:25">
      <c r="L15">
        <v>2030</v>
      </c>
      <c r="M15" s="31">
        <f>M14+M$8*(1+input!$B$8)^($L15-2024)</f>
        <v>11606.838063055728</v>
      </c>
      <c r="N15" s="31">
        <f>N14+N$8*(1+input!$B$8)^($L15-2024)</f>
        <v>-18324.241452837501</v>
      </c>
      <c r="O15" s="31">
        <f>O14+O$8*(1+input!$B$8)^($L15-2024)</f>
        <v>-21556.424712707965</v>
      </c>
      <c r="P15" s="31">
        <f>P14+P$8*(1+input!$B$8)^($L15-2024)</f>
        <v>-24679.007972578431</v>
      </c>
      <c r="Q15" s="31" t="e">
        <f>Q14+Q$8*(1+input!$B$8)^($L15-2024)</f>
        <v>#VALUE!</v>
      </c>
      <c r="R15" s="31" t="e">
        <f>R14+R$8*(1+input!$B$8)^($L15-2024)</f>
        <v>#VALUE!</v>
      </c>
      <c r="S15" s="31" t="e">
        <f>S14+S$8*(1+input!$B$8)^($L15-2024)</f>
        <v>#VALUE!</v>
      </c>
      <c r="T15" s="31">
        <f>T14+T$8*(1+input!$B$8)^($L15-2024)</f>
        <v>-18351.620743548538</v>
      </c>
      <c r="U15" s="31">
        <f>U14+U$8*(1+input!$B$8)^($L15-2024)</f>
        <v>-21597.493648774536</v>
      </c>
      <c r="V15" s="31">
        <f>V14+V$8*(1+input!$B$8)^($L15-2024)</f>
        <v>-24733.766554000504</v>
      </c>
      <c r="W15" s="31">
        <f>W14+W$8*(1+input!$B$8)^($L15-2024)</f>
        <v>-19349.115952887136</v>
      </c>
      <c r="X15" s="31">
        <f>X14+X$8*(1+input!$B$8)^($L15-2024)</f>
        <v>-23155.067562573946</v>
      </c>
      <c r="Y15" s="31">
        <f>Y14+Y$8*(1+input!$B$8)^($L15-2024)</f>
        <v>-26851.419172260725</v>
      </c>
    </row>
    <row r="16" spans="1:25">
      <c r="A16" t="s">
        <v>95</v>
      </c>
      <c r="L16">
        <v>2031</v>
      </c>
      <c r="M16" s="31">
        <f>M15+M$8*(1+input!$B$8)^($L16-2024)</f>
        <v>13264.957786349403</v>
      </c>
      <c r="N16" s="31">
        <f>N15+N$8*(1+input!$B$8)^($L16-2024)</f>
        <v>-17491.27026394623</v>
      </c>
      <c r="O16" s="31">
        <f>O15+O$8*(1+input!$B$8)^($L16-2024)</f>
        <v>-20306.967929371058</v>
      </c>
      <c r="P16" s="31">
        <f>P15+P$8*(1+input!$B$8)^($L16-2024)</f>
        <v>-23013.065594795888</v>
      </c>
      <c r="Q16" s="31" t="e">
        <f>Q15+Q$8*(1+input!$B$8)^($L16-2024)</f>
        <v>#VALUE!</v>
      </c>
      <c r="R16" s="31" t="e">
        <f>R15+R$8*(1+input!$B$8)^($L16-2024)</f>
        <v>#VALUE!</v>
      </c>
      <c r="S16" s="31" t="e">
        <f>S15+S$8*(1+input!$B$8)^($L16-2024)</f>
        <v>#VALUE!</v>
      </c>
      <c r="T16" s="31">
        <f>T15+T$8*(1+input!$B$8)^($L16-2024)</f>
        <v>-17522.5608819017</v>
      </c>
      <c r="U16" s="31">
        <f>U15+U$8*(1+input!$B$8)^($L16-2024)</f>
        <v>-20353.903856304281</v>
      </c>
      <c r="V16" s="31">
        <f>V15+V$8*(1+input!$B$8)^($L16-2024)</f>
        <v>-23075.646830706828</v>
      </c>
      <c r="W16" s="31">
        <f>W15+W$8*(1+input!$B$8)^($L16-2024)</f>
        <v>-18662.555406860098</v>
      </c>
      <c r="X16" s="31">
        <f>X15+X$8*(1+input!$B$8)^($L16-2024)</f>
        <v>-22133.988329217893</v>
      </c>
      <c r="Y16" s="31">
        <f>Y15+Y$8*(1+input!$B$8)^($L16-2024)</f>
        <v>-25495.821251575653</v>
      </c>
    </row>
    <row r="17" spans="1:25">
      <c r="L17">
        <v>2032</v>
      </c>
      <c r="M17" s="31">
        <f>M16+M$8*(1+input!$B$8)^($L17-2024)</f>
        <v>14923.077509643079</v>
      </c>
      <c r="N17" s="31">
        <f>N16+N$8*(1+input!$B$8)^($L17-2024)</f>
        <v>-16658.299075054958</v>
      </c>
      <c r="O17" s="31">
        <f>O16+O$8*(1+input!$B$8)^($L17-2024)</f>
        <v>-19057.51114603415</v>
      </c>
      <c r="P17" s="31">
        <f>P16+P$8*(1+input!$B$8)^($L17-2024)</f>
        <v>-21347.123217013344</v>
      </c>
      <c r="Q17" s="31" t="e">
        <f>Q16+Q$8*(1+input!$B$8)^($L17-2024)</f>
        <v>#VALUE!</v>
      </c>
      <c r="R17" s="31" t="e">
        <f>R16+R$8*(1+input!$B$8)^($L17-2024)</f>
        <v>#VALUE!</v>
      </c>
      <c r="S17" s="31" t="e">
        <f>S16+S$8*(1+input!$B$8)^($L17-2024)</f>
        <v>#VALUE!</v>
      </c>
      <c r="T17" s="31">
        <f>T16+T$8*(1+input!$B$8)^($L17-2024)</f>
        <v>-16693.501020254862</v>
      </c>
      <c r="U17" s="31">
        <f>U16+U$8*(1+input!$B$8)^($L17-2024)</f>
        <v>-19110.314063834026</v>
      </c>
      <c r="V17" s="31">
        <f>V16+V$8*(1+input!$B$8)^($L17-2024)</f>
        <v>-21417.527107413152</v>
      </c>
      <c r="W17" s="31">
        <f>W16+W$8*(1+input!$B$8)^($L17-2024)</f>
        <v>-17975.99486083306</v>
      </c>
      <c r="X17" s="31">
        <f>X16+X$8*(1+input!$B$8)^($L17-2024)</f>
        <v>-21112.90909586184</v>
      </c>
      <c r="Y17" s="31">
        <f>Y16+Y$8*(1+input!$B$8)^($L17-2024)</f>
        <v>-24140.223330890582</v>
      </c>
    </row>
    <row r="18" spans="1:25">
      <c r="A18" t="s">
        <v>113</v>
      </c>
      <c r="B18">
        <f>'utility rates'!O23</f>
        <v>0.18889796627354993</v>
      </c>
      <c r="C18">
        <v>440.85252777777782</v>
      </c>
      <c r="D18" s="20">
        <f t="shared" ref="D18:D23" si="6">C18/C$25</f>
        <v>0.33262878158827208</v>
      </c>
      <c r="E18">
        <f>D18*'kWh per yr'!B$22</f>
        <v>374.07432777417074</v>
      </c>
      <c r="F18">
        <f>$E18*F$3*$B18</f>
        <v>353.30939875843086</v>
      </c>
      <c r="G18">
        <f>$E18*G$3*$B18</f>
        <v>529.96409813764626</v>
      </c>
      <c r="H18">
        <f>$E18*H$3*$B18</f>
        <v>706.61879751686172</v>
      </c>
      <c r="L18">
        <v>2033</v>
      </c>
      <c r="M18" s="31">
        <f>M17+M$8*(1+input!$B$8)^($L18-2024)</f>
        <v>16581.197232936753</v>
      </c>
      <c r="N18" s="31">
        <f>N17+N$8*(1+input!$B$8)^($L18-2024)</f>
        <v>-15825.327886163686</v>
      </c>
      <c r="O18" s="31">
        <f>O17+O$8*(1+input!$B$8)^($L18-2024)</f>
        <v>-17808.054362697243</v>
      </c>
      <c r="P18" s="31">
        <f>P17+P$8*(1+input!$B$8)^($L18-2024)</f>
        <v>-19681.180839230801</v>
      </c>
      <c r="Q18" s="31" t="e">
        <f>Q17+Q$8*(1+input!$B$8)^($L18-2024)</f>
        <v>#VALUE!</v>
      </c>
      <c r="R18" s="31" t="e">
        <f>R17+R$8*(1+input!$B$8)^($L18-2024)</f>
        <v>#VALUE!</v>
      </c>
      <c r="S18" s="31" t="e">
        <f>S17+S$8*(1+input!$B$8)^($L18-2024)</f>
        <v>#VALUE!</v>
      </c>
      <c r="T18" s="31">
        <f>T17+T$8*(1+input!$B$8)^($L18-2024)</f>
        <v>-15864.441158608024</v>
      </c>
      <c r="U18" s="31">
        <f>U17+U$8*(1+input!$B$8)^($L18-2024)</f>
        <v>-17866.724271363772</v>
      </c>
      <c r="V18" s="31">
        <f>V17+V$8*(1+input!$B$8)^($L18-2024)</f>
        <v>-19759.407384119477</v>
      </c>
      <c r="W18" s="31">
        <f>W17+W$8*(1+input!$B$8)^($L18-2024)</f>
        <v>-17289.434314806022</v>
      </c>
      <c r="X18" s="31">
        <f>X17+X$8*(1+input!$B$8)^($L18-2024)</f>
        <v>-20091.829862505787</v>
      </c>
      <c r="Y18" s="31">
        <f>Y17+Y$8*(1+input!$B$8)^($L18-2024)</f>
        <v>-22784.62541020551</v>
      </c>
    </row>
    <row r="19" spans="1:25">
      <c r="A19" t="s">
        <v>114</v>
      </c>
      <c r="B19">
        <f>'utility rates'!O23</f>
        <v>0.18889796627354993</v>
      </c>
      <c r="C19">
        <v>75.834037037037035</v>
      </c>
      <c r="D19" s="20">
        <f t="shared" si="6"/>
        <v>5.7217735530972341E-2</v>
      </c>
      <c r="E19">
        <f>D19*'kWh per yr'!B$22</f>
        <v>64.347065378131489</v>
      </c>
      <c r="F19">
        <f t="shared" ref="F19:H23" si="7">$E19*F$3*$B19</f>
        <v>60.775148928000974</v>
      </c>
      <c r="G19">
        <f t="shared" si="7"/>
        <v>91.162723392001467</v>
      </c>
      <c r="H19">
        <f t="shared" si="7"/>
        <v>121.55029785600195</v>
      </c>
      <c r="L19">
        <v>2034</v>
      </c>
      <c r="M19" s="31">
        <f>M18+M$8*(1+input!$B$8)^($L19-2024)</f>
        <v>18239.316956230428</v>
      </c>
      <c r="N19" s="31">
        <f>N18+N$8*(1+input!$B$8)^($L19-2024)</f>
        <v>-14992.356697272415</v>
      </c>
      <c r="O19" s="31">
        <f>O18+O$8*(1+input!$B$8)^($L19-2024)</f>
        <v>-16558.597579360336</v>
      </c>
      <c r="P19" s="31">
        <f>P18+P$8*(1+input!$B$8)^($L19-2024)</f>
        <v>-18015.238461448258</v>
      </c>
      <c r="Q19" s="31" t="e">
        <f>Q18+Q$8*(1+input!$B$8)^($L19-2024)</f>
        <v>#VALUE!</v>
      </c>
      <c r="R19" s="31" t="e">
        <f>R18+R$8*(1+input!$B$8)^($L19-2024)</f>
        <v>#VALUE!</v>
      </c>
      <c r="S19" s="31" t="e">
        <f>S18+S$8*(1+input!$B$8)^($L19-2024)</f>
        <v>#VALUE!</v>
      </c>
      <c r="T19" s="31">
        <f>T18+T$8*(1+input!$B$8)^($L19-2024)</f>
        <v>-15035.381296961186</v>
      </c>
      <c r="U19" s="31">
        <f>U18+U$8*(1+input!$B$8)^($L19-2024)</f>
        <v>-16623.134478893517</v>
      </c>
      <c r="V19" s="31">
        <f>V18+V$8*(1+input!$B$8)^($L19-2024)</f>
        <v>-18101.287660825801</v>
      </c>
      <c r="W19" s="31">
        <f>W18+W$8*(1+input!$B$8)^($L19-2024)</f>
        <v>-16602.873768778984</v>
      </c>
      <c r="X19" s="31">
        <f>X18+X$8*(1+input!$B$8)^($L19-2024)</f>
        <v>-19070.750629149734</v>
      </c>
      <c r="Y19" s="31">
        <f>Y18+Y$8*(1+input!$B$8)^($L19-2024)</f>
        <v>-21429.027489520438</v>
      </c>
    </row>
    <row r="20" spans="1:25">
      <c r="A20" t="s">
        <v>115</v>
      </c>
      <c r="B20">
        <f>'utility rates'!O24</f>
        <v>0.13579744697354998</v>
      </c>
      <c r="C20">
        <v>222.49553703703705</v>
      </c>
      <c r="D20" s="20">
        <f t="shared" si="6"/>
        <v>0.16787568343208775</v>
      </c>
      <c r="E20">
        <f>D20*'kWh per yr'!B$22</f>
        <v>188.79299358772587</v>
      </c>
      <c r="F20">
        <f t="shared" si="7"/>
        <v>128.18803267853482</v>
      </c>
      <c r="G20">
        <f t="shared" si="7"/>
        <v>192.28204901780222</v>
      </c>
      <c r="H20">
        <f t="shared" si="7"/>
        <v>256.37606535706965</v>
      </c>
      <c r="L20">
        <v>2035</v>
      </c>
      <c r="M20" s="31">
        <f>M19+M$8*(1+input!$B$8)^($L20-2024)</f>
        <v>19897.436679524104</v>
      </c>
      <c r="N20" s="31">
        <f>N19+N$8*(1+input!$B$8)^($L20-2024)</f>
        <v>-14159.385508381143</v>
      </c>
      <c r="O20" s="31">
        <f>O19+O$8*(1+input!$B$8)^($L20-2024)</f>
        <v>-15309.14079602343</v>
      </c>
      <c r="P20" s="31">
        <f>P19+P$8*(1+input!$B$8)^($L20-2024)</f>
        <v>-16349.296083665717</v>
      </c>
      <c r="Q20" s="31" t="e">
        <f>Q19+Q$8*(1+input!$B$8)^($L20-2024)</f>
        <v>#VALUE!</v>
      </c>
      <c r="R20" s="31" t="e">
        <f>R19+R$8*(1+input!$B$8)^($L20-2024)</f>
        <v>#VALUE!</v>
      </c>
      <c r="S20" s="31" t="e">
        <f>S19+S$8*(1+input!$B$8)^($L20-2024)</f>
        <v>#VALUE!</v>
      </c>
      <c r="T20" s="31">
        <f>T19+T$8*(1+input!$B$8)^($L20-2024)</f>
        <v>-14206.321435314348</v>
      </c>
      <c r="U20" s="31">
        <f>U19+U$8*(1+input!$B$8)^($L20-2024)</f>
        <v>-15379.54468642326</v>
      </c>
      <c r="V20" s="31">
        <f>V19+V$8*(1+input!$B$8)^($L20-2024)</f>
        <v>-16443.167937532126</v>
      </c>
      <c r="W20" s="31">
        <f>W19+W$8*(1+input!$B$8)^($L20-2024)</f>
        <v>-15916.313222751947</v>
      </c>
      <c r="X20" s="31">
        <f>X19+X$8*(1+input!$B$8)^($L20-2024)</f>
        <v>-18049.671395793681</v>
      </c>
      <c r="Y20" s="31">
        <f>Y19+Y$8*(1+input!$B$8)^($L20-2024)</f>
        <v>-20073.429568835367</v>
      </c>
    </row>
    <row r="21" spans="1:25">
      <c r="A21" t="s">
        <v>116</v>
      </c>
      <c r="B21">
        <f>+'utility rates'!O24</f>
        <v>0.13579744697354998</v>
      </c>
      <c r="C21">
        <v>228.38425925925927</v>
      </c>
      <c r="D21" s="20">
        <f t="shared" si="6"/>
        <v>0.17231879847503226</v>
      </c>
      <c r="E21">
        <f>D21*'kWh per yr'!B$22</f>
        <v>193.78972076502126</v>
      </c>
      <c r="F21">
        <f t="shared" si="7"/>
        <v>131.58074664803516</v>
      </c>
      <c r="G21">
        <f t="shared" si="7"/>
        <v>197.37111997205272</v>
      </c>
      <c r="H21">
        <f t="shared" si="7"/>
        <v>263.16149329607032</v>
      </c>
      <c r="L21">
        <v>2036</v>
      </c>
      <c r="M21" s="31">
        <f>M20+M$8*(1+input!$B$8)^($L21-2024)</f>
        <v>21555.55640281778</v>
      </c>
      <c r="N21" s="31">
        <f>N20+N$8*(1+input!$B$8)^($L21-2024)</f>
        <v>-13326.414319489872</v>
      </c>
      <c r="O21" s="31">
        <f>O20+O$8*(1+input!$B$8)^($L21-2024)</f>
        <v>-14059.684012686525</v>
      </c>
      <c r="P21" s="31">
        <f>P20+P$8*(1+input!$B$8)^($L21-2024)</f>
        <v>-14683.353705883175</v>
      </c>
      <c r="Q21" s="31" t="e">
        <f>Q20+Q$8*(1+input!$B$8)^($L21-2024)</f>
        <v>#VALUE!</v>
      </c>
      <c r="R21" s="31" t="e">
        <f>R20+R$8*(1+input!$B$8)^($L21-2024)</f>
        <v>#VALUE!</v>
      </c>
      <c r="S21" s="31" t="e">
        <f>S20+S$8*(1+input!$B$8)^($L21-2024)</f>
        <v>#VALUE!</v>
      </c>
      <c r="T21" s="31">
        <f>T20+T$8*(1+input!$B$8)^($L21-2024)</f>
        <v>-13377.261573667511</v>
      </c>
      <c r="U21" s="31">
        <f>U20+U$8*(1+input!$B$8)^($L21-2024)</f>
        <v>-14135.954893953003</v>
      </c>
      <c r="V21" s="31">
        <f>V20+V$8*(1+input!$B$8)^($L21-2024)</f>
        <v>-14785.04821423845</v>
      </c>
      <c r="W21" s="31">
        <f>W20+W$8*(1+input!$B$8)^($L21-2024)</f>
        <v>-15229.752676724911</v>
      </c>
      <c r="X21" s="31">
        <f>X20+X$8*(1+input!$B$8)^($L21-2024)</f>
        <v>-17028.592162437628</v>
      </c>
      <c r="Y21" s="31">
        <f>Y20+Y$8*(1+input!$B$8)^($L21-2024)</f>
        <v>-18717.831648150295</v>
      </c>
    </row>
    <row r="22" spans="1:25">
      <c r="A22" t="s">
        <v>112</v>
      </c>
      <c r="B22">
        <f>'utility rates'!O22</f>
        <v>0.10482214404854998</v>
      </c>
      <c r="C22">
        <v>344.54477777777777</v>
      </c>
      <c r="D22" s="20">
        <f t="shared" si="6"/>
        <v>0.25996337190697433</v>
      </c>
      <c r="E22">
        <f>D22*'kWh per yr'!B$22</f>
        <v>292.35480804658329</v>
      </c>
      <c r="F22">
        <f t="shared" si="7"/>
        <v>153.22628901172564</v>
      </c>
      <c r="G22">
        <f t="shared" si="7"/>
        <v>229.83943351758847</v>
      </c>
      <c r="H22">
        <f t="shared" si="7"/>
        <v>306.45257802345128</v>
      </c>
      <c r="L22">
        <v>2037</v>
      </c>
      <c r="M22" s="31">
        <f>M21+M$8*(1+input!$B$8)^($L22-2024)</f>
        <v>23213.676126111455</v>
      </c>
      <c r="N22" s="31">
        <f>N21+N$8*(1+input!$B$8)^($L22-2024)</f>
        <v>-12493.4431305986</v>
      </c>
      <c r="O22" s="31">
        <f>O21+O$8*(1+input!$B$8)^($L22-2024)</f>
        <v>-12810.227229349619</v>
      </c>
      <c r="P22" s="31">
        <f>P21+P$8*(1+input!$B$8)^($L22-2024)</f>
        <v>-13017.411328100634</v>
      </c>
      <c r="Q22" s="31" t="e">
        <f>Q21+Q$8*(1+input!$B$8)^($L22-2024)</f>
        <v>#VALUE!</v>
      </c>
      <c r="R22" s="31" t="e">
        <f>R21+R$8*(1+input!$B$8)^($L22-2024)</f>
        <v>#VALUE!</v>
      </c>
      <c r="S22" s="31" t="e">
        <f>S21+S$8*(1+input!$B$8)^($L22-2024)</f>
        <v>#VALUE!</v>
      </c>
      <c r="T22" s="31">
        <f>T21+T$8*(1+input!$B$8)^($L22-2024)</f>
        <v>-12548.201712020673</v>
      </c>
      <c r="U22" s="31">
        <f>U21+U$8*(1+input!$B$8)^($L22-2024)</f>
        <v>-12892.365101482746</v>
      </c>
      <c r="V22" s="31">
        <f>V21+V$8*(1+input!$B$8)^($L22-2024)</f>
        <v>-13126.928490944774</v>
      </c>
      <c r="W22" s="31">
        <f>W21+W$8*(1+input!$B$8)^($L22-2024)</f>
        <v>-14543.192130697875</v>
      </c>
      <c r="X22" s="31">
        <f>X21+X$8*(1+input!$B$8)^($L22-2024)</f>
        <v>-16007.512929081573</v>
      </c>
      <c r="Y22" s="31">
        <f>Y21+Y$8*(1+input!$B$8)^($L22-2024)</f>
        <v>-17362.233727465224</v>
      </c>
    </row>
    <row r="23" spans="1:25">
      <c r="A23" t="s">
        <v>141</v>
      </c>
      <c r="B23">
        <f>'utility rates'!O22</f>
        <v>0.10482214404854998</v>
      </c>
      <c r="C23">
        <v>13.247796296296295</v>
      </c>
      <c r="D23" s="20">
        <f t="shared" si="6"/>
        <v>9.9956290666612917E-3</v>
      </c>
      <c r="E23">
        <f>D23*'kWh per yr'!B$22</f>
        <v>11.241084448367287</v>
      </c>
      <c r="F23">
        <f t="shared" si="7"/>
        <v>5.8915728665433535</v>
      </c>
      <c r="G23">
        <f t="shared" si="7"/>
        <v>8.8373592998150308</v>
      </c>
      <c r="H23">
        <f t="shared" si="7"/>
        <v>11.783145733086707</v>
      </c>
      <c r="L23">
        <v>2038</v>
      </c>
      <c r="M23" s="31">
        <f>M22+M$8*(1+input!$B$8)^($L23-2024)</f>
        <v>24871.795849405131</v>
      </c>
      <c r="N23" s="31">
        <f>N22+N$8*(1+input!$B$8)^($L23-2024)</f>
        <v>-11660.471941707328</v>
      </c>
      <c r="O23" s="31">
        <f>O22+O$8*(1+input!$B$8)^($L23-2024)</f>
        <v>-11560.770446012713</v>
      </c>
      <c r="P23" s="31">
        <f>P22+P$8*(1+input!$B$8)^($L23-2024)</f>
        <v>-11351.468950318093</v>
      </c>
      <c r="Q23" s="31" t="e">
        <f>Q22+Q$8*(1+input!$B$8)^($L23-2024)</f>
        <v>#VALUE!</v>
      </c>
      <c r="R23" s="31" t="e">
        <f>R22+R$8*(1+input!$B$8)^($L23-2024)</f>
        <v>#VALUE!</v>
      </c>
      <c r="S23" s="31" t="e">
        <f>S22+S$8*(1+input!$B$8)^($L23-2024)</f>
        <v>#VALUE!</v>
      </c>
      <c r="T23" s="31">
        <f>T22+T$8*(1+input!$B$8)^($L23-2024)</f>
        <v>-11719.141850373835</v>
      </c>
      <c r="U23" s="31">
        <f>U22+U$8*(1+input!$B$8)^($L23-2024)</f>
        <v>-11648.77530901249</v>
      </c>
      <c r="V23" s="31">
        <f>V22+V$8*(1+input!$B$8)^($L23-2024)</f>
        <v>-11468.808767651099</v>
      </c>
      <c r="W23" s="31">
        <f>W22+W$8*(1+input!$B$8)^($L23-2024)</f>
        <v>-13856.631584670838</v>
      </c>
      <c r="X23" s="31">
        <f>X22+X$8*(1+input!$B$8)^($L23-2024)</f>
        <v>-14986.433695725518</v>
      </c>
      <c r="Y23" s="31">
        <f>Y22+Y$8*(1+input!$B$8)^($L23-2024)</f>
        <v>-16006.63580678015</v>
      </c>
    </row>
    <row r="24" spans="1:25">
      <c r="L24">
        <v>2039</v>
      </c>
      <c r="M24" s="31">
        <f>M23+M$8*(1+input!$B$8)^($L24-2024)</f>
        <v>26529.915572698806</v>
      </c>
      <c r="N24" s="31">
        <f>N23+N$8*(1+input!$B$8)^($L24-2024)</f>
        <v>-10827.500752816057</v>
      </c>
      <c r="O24" s="31">
        <f>O23+O$8*(1+input!$B$8)^($L24-2024)</f>
        <v>-10311.313662675808</v>
      </c>
      <c r="P24" s="31">
        <f>P23+P$8*(1+input!$B$8)^($L24-2024)</f>
        <v>-9685.5265725355512</v>
      </c>
      <c r="Q24" s="31" t="e">
        <f>Q23+Q$8*(1+input!$B$8)^($L24-2024)</f>
        <v>#VALUE!</v>
      </c>
      <c r="R24" s="31" t="e">
        <f>R23+R$8*(1+input!$B$8)^($L24-2024)</f>
        <v>#VALUE!</v>
      </c>
      <c r="S24" s="31" t="e">
        <f>S23+S$8*(1+input!$B$8)^($L24-2024)</f>
        <v>#VALUE!</v>
      </c>
      <c r="T24" s="31">
        <f>T23+T$8*(1+input!$B$8)^($L24-2024)</f>
        <v>-10890.081988726997</v>
      </c>
      <c r="U24" s="31">
        <f>U23+U$8*(1+input!$B$8)^($L24-2024)</f>
        <v>-10405.185516542233</v>
      </c>
      <c r="V24" s="31">
        <f>V23+V$8*(1+input!$B$8)^($L24-2024)</f>
        <v>-9810.689044357423</v>
      </c>
      <c r="W24" s="31">
        <f>W23+W$8*(1+input!$B$8)^($L24-2024)</f>
        <v>-13170.071038643802</v>
      </c>
      <c r="X24" s="31">
        <f>X23+X$8*(1+input!$B$8)^($L24-2024)</f>
        <v>-13965.354462369463</v>
      </c>
      <c r="Y24" s="31">
        <f>Y23+Y$8*(1+input!$B$8)^($L24-2024)</f>
        <v>-14651.037886095077</v>
      </c>
    </row>
    <row r="25" spans="1:25">
      <c r="A25" t="s">
        <v>109</v>
      </c>
      <c r="C25">
        <f t="shared" ref="C25:H25" si="8">SUM(C18:C23)</f>
        <v>1325.3589351851851</v>
      </c>
      <c r="D25" s="20">
        <f t="shared" si="8"/>
        <v>1</v>
      </c>
      <c r="E25" s="22">
        <f t="shared" si="8"/>
        <v>1124.5999999999999</v>
      </c>
      <c r="F25" s="22">
        <f t="shared" si="8"/>
        <v>832.9711888912708</v>
      </c>
      <c r="G25" s="22">
        <f t="shared" si="8"/>
        <v>1249.4567833369063</v>
      </c>
      <c r="H25" s="22">
        <f t="shared" si="8"/>
        <v>1665.9423777825416</v>
      </c>
      <c r="L25">
        <v>2040</v>
      </c>
      <c r="M25" s="31">
        <f>M24+M$8*(1+input!$B$8)^($L25-2024)</f>
        <v>28188.035295992482</v>
      </c>
      <c r="N25" s="31">
        <f>N24+N$8*(1+input!$B$8)^($L25-2024)</f>
        <v>-9994.5295639247852</v>
      </c>
      <c r="O25" s="31">
        <f>O24+O$8*(1+input!$B$8)^($L25-2024)</f>
        <v>-9061.8568793389022</v>
      </c>
      <c r="P25" s="31">
        <f>P24+P$8*(1+input!$B$8)^($L25-2024)</f>
        <v>-8019.5841947530098</v>
      </c>
      <c r="Q25" s="31" t="e">
        <f>Q24+Q$8*(1+input!$B$8)^($L25-2024)</f>
        <v>#VALUE!</v>
      </c>
      <c r="R25" s="31" t="e">
        <f>R24+R$8*(1+input!$B$8)^($L25-2024)</f>
        <v>#VALUE!</v>
      </c>
      <c r="S25" s="31" t="e">
        <f>S24+S$8*(1+input!$B$8)^($L25-2024)</f>
        <v>#VALUE!</v>
      </c>
      <c r="T25" s="31">
        <f>T24+T$8*(1+input!$B$8)^($L25-2024)</f>
        <v>-10061.022127080159</v>
      </c>
      <c r="U25" s="31">
        <f>U24+U$8*(1+input!$B$8)^($L25-2024)</f>
        <v>-9161.5957240719763</v>
      </c>
      <c r="V25" s="31">
        <f>V24+V$8*(1+input!$B$8)^($L25-2024)</f>
        <v>-8152.5693210637473</v>
      </c>
      <c r="W25" s="31">
        <f>W24+W$8*(1+input!$B$8)^($L25-2024)</f>
        <v>-12483.510492616766</v>
      </c>
      <c r="X25" s="31">
        <f>X24+X$8*(1+input!$B$8)^($L25-2024)</f>
        <v>-12944.275229013409</v>
      </c>
      <c r="Y25" s="31">
        <f>Y24+Y$8*(1+input!$B$8)^($L25-2024)</f>
        <v>-13295.439965410003</v>
      </c>
    </row>
    <row r="26" spans="1:25">
      <c r="A26" t="s">
        <v>188</v>
      </c>
      <c r="D26" s="20"/>
      <c r="E26" s="22"/>
      <c r="F26" s="2">
        <f>(input!B12+'utility rates'!$L34)/Toronto!F25</f>
        <v>24.860931627947956</v>
      </c>
      <c r="G26" s="2">
        <f>(input!B13+'utility rates'!$M34)/Toronto!G25</f>
        <v>20.927512295569898</v>
      </c>
      <c r="H26" s="2">
        <f>(input!B14+'utility rates'!$N34)/Toronto!H25</f>
        <v>18.960802629380868</v>
      </c>
      <c r="L26">
        <v>2041</v>
      </c>
      <c r="M26" s="31">
        <f>M25+M$8*(1+input!$B$8)^($L26-2024)</f>
        <v>29846.155019286158</v>
      </c>
      <c r="N26" s="31">
        <f>N25+N$8*(1+input!$B$8)^($L26-2024)</f>
        <v>-9161.5583750335136</v>
      </c>
      <c r="O26" s="31">
        <f>O25+O$8*(1+input!$B$8)^($L26-2024)</f>
        <v>-7812.4000960019957</v>
      </c>
      <c r="P26" s="31">
        <f>P25+P$8*(1+input!$B$8)^($L26-2024)</f>
        <v>-6353.6418169704684</v>
      </c>
      <c r="Q26" s="31" t="e">
        <f>Q25+Q$8*(1+input!$B$8)^($L26-2024)</f>
        <v>#VALUE!</v>
      </c>
      <c r="R26" s="31" t="e">
        <f>R25+R$8*(1+input!$B$8)^($L26-2024)</f>
        <v>#VALUE!</v>
      </c>
      <c r="S26" s="31" t="e">
        <f>S25+S$8*(1+input!$B$8)^($L26-2024)</f>
        <v>#VALUE!</v>
      </c>
      <c r="T26" s="31">
        <f>T25+T$8*(1+input!$B$8)^($L26-2024)</f>
        <v>-9231.9622654333216</v>
      </c>
      <c r="U26" s="31">
        <f>U25+U$8*(1+input!$B$8)^($L26-2024)</f>
        <v>-7918.0059316017196</v>
      </c>
      <c r="V26" s="31">
        <f>V25+V$8*(1+input!$B$8)^($L26-2024)</f>
        <v>-6494.4495977700717</v>
      </c>
      <c r="W26" s="31">
        <f>W25+W$8*(1+input!$B$8)^($L26-2024)</f>
        <v>-11796.94994658973</v>
      </c>
      <c r="X26" s="31">
        <f>X25+X$8*(1+input!$B$8)^($L26-2024)</f>
        <v>-11923.195995657354</v>
      </c>
      <c r="Y26" s="31">
        <f>Y25+Y$8*(1+input!$B$8)^($L26-2024)</f>
        <v>-11939.84204472493</v>
      </c>
    </row>
    <row r="27" spans="1:25">
      <c r="A27" t="s">
        <v>189</v>
      </c>
      <c r="F27" s="2">
        <f>(input!B12+'utility rates'!$L34-5000)/Toronto!F25</f>
        <v>18.858323054348588</v>
      </c>
      <c r="G27" s="2">
        <f>(input!B13+'utility rates'!$M34-5000)/Toronto!G25</f>
        <v>16.925773246503653</v>
      </c>
      <c r="H27" s="2">
        <f>(input!B14+'utility rates'!$N34-5000)/Toronto!H25</f>
        <v>15.959498342581186</v>
      </c>
      <c r="L27">
        <v>2042</v>
      </c>
      <c r="M27" s="31">
        <f>M26+M$8*(1+input!$B$8)^($L27-2024)</f>
        <v>31504.274742579833</v>
      </c>
      <c r="N27" s="31">
        <f>N26+N$8*(1+input!$B$8)^($L27-2024)</f>
        <v>-8328.587186142242</v>
      </c>
      <c r="O27" s="31">
        <f>O26+O$8*(1+input!$B$8)^($L27-2024)</f>
        <v>-6562.9433126650893</v>
      </c>
      <c r="P27" s="31">
        <f>P26+P$8*(1+input!$B$8)^($L27-2024)</f>
        <v>-4687.6994391879271</v>
      </c>
      <c r="Q27" s="31" t="e">
        <f>Q26+Q$8*(1+input!$B$8)^($L27-2024)</f>
        <v>#VALUE!</v>
      </c>
      <c r="R27" s="31" t="e">
        <f>R26+R$8*(1+input!$B$8)^($L27-2024)</f>
        <v>#VALUE!</v>
      </c>
      <c r="S27" s="31" t="e">
        <f>S26+S$8*(1+input!$B$8)^($L27-2024)</f>
        <v>#VALUE!</v>
      </c>
      <c r="T27" s="31">
        <f>T26+T$8*(1+input!$B$8)^($L27-2024)</f>
        <v>-8402.9024037864838</v>
      </c>
      <c r="U27" s="31">
        <f>U26+U$8*(1+input!$B$8)^($L27-2024)</f>
        <v>-6674.4161391314628</v>
      </c>
      <c r="V27" s="31">
        <f>V26+V$8*(1+input!$B$8)^($L27-2024)</f>
        <v>-4836.3298744763961</v>
      </c>
      <c r="W27" s="31">
        <f>W26+W$8*(1+input!$B$8)^($L27-2024)</f>
        <v>-11110.389400562693</v>
      </c>
      <c r="X27" s="31">
        <f>X26+X$8*(1+input!$B$8)^($L27-2024)</f>
        <v>-10902.116762301299</v>
      </c>
      <c r="Y27" s="31">
        <f>Y26+Y$8*(1+input!$B$8)^($L27-2024)</f>
        <v>-10584.244124039857</v>
      </c>
    </row>
    <row r="28" spans="1:25">
      <c r="F28" s="2"/>
      <c r="L28">
        <v>2043</v>
      </c>
      <c r="M28" s="31">
        <f>M27+M$8*(1+input!$B$8)^($L28-2024)</f>
        <v>33162.394465873505</v>
      </c>
      <c r="N28" s="31">
        <f>N27+N$8*(1+input!$B$8)^($L28-2024)</f>
        <v>-7495.6159972509713</v>
      </c>
      <c r="O28" s="31">
        <f>O27+O$8*(1+input!$B$8)^($L28-2024)</f>
        <v>-5313.4865293281828</v>
      </c>
      <c r="P28" s="31">
        <f>P27+P$8*(1+input!$B$8)^($L28-2024)</f>
        <v>-3021.7570614053857</v>
      </c>
      <c r="Q28" s="31" t="e">
        <f>Q27+Q$8*(1+input!$B$8)^($L28-2024)</f>
        <v>#VALUE!</v>
      </c>
      <c r="R28" s="31" t="e">
        <f>R27+R$8*(1+input!$B$8)^($L28-2024)</f>
        <v>#VALUE!</v>
      </c>
      <c r="S28" s="31" t="e">
        <f>S27+S$8*(1+input!$B$8)^($L28-2024)</f>
        <v>#VALUE!</v>
      </c>
      <c r="T28" s="31">
        <f>T27+T$8*(1+input!$B$8)^($L28-2024)</f>
        <v>-7573.842542139646</v>
      </c>
      <c r="U28" s="31">
        <f>U27+U$8*(1+input!$B$8)^($L28-2024)</f>
        <v>-5430.8263466612061</v>
      </c>
      <c r="V28" s="31">
        <f>V27+V$8*(1+input!$B$8)^($L28-2024)</f>
        <v>-3178.2101511827209</v>
      </c>
      <c r="W28" s="31">
        <f>W27+W$8*(1+input!$B$8)^($L28-2024)</f>
        <v>-10423.828854535657</v>
      </c>
      <c r="X28" s="31">
        <f>X27+X$8*(1+input!$B$8)^($L28-2024)</f>
        <v>-9881.037528945244</v>
      </c>
      <c r="Y28" s="31">
        <f>Y27+Y$8*(1+input!$B$8)^($L28-2024)</f>
        <v>-9228.6462033547832</v>
      </c>
    </row>
    <row r="29" spans="1:25">
      <c r="A29" t="s">
        <v>176</v>
      </c>
      <c r="L29">
        <v>2044</v>
      </c>
      <c r="M29" s="31">
        <f>M28+M$8*(1+input!$B$8)^($L29-2024)</f>
        <v>34820.514189167181</v>
      </c>
      <c r="N29" s="31">
        <f>N28+N$8*(1+input!$B$8)^($L29-2024)</f>
        <v>-6662.6448083597006</v>
      </c>
      <c r="O29" s="31">
        <f>O28+O$8*(1+input!$B$8)^($L29-2024)</f>
        <v>-4064.0297459912763</v>
      </c>
      <c r="P29" s="31">
        <f>P28+P$8*(1+input!$B$8)^($L29-2024)</f>
        <v>-1355.8146836228441</v>
      </c>
      <c r="Q29" s="31" t="e">
        <f>Q28+Q$8*(1+input!$B$8)^($L29-2024)</f>
        <v>#VALUE!</v>
      </c>
      <c r="R29" s="31" t="e">
        <f>R28+R$8*(1+input!$B$8)^($L29-2024)</f>
        <v>#VALUE!</v>
      </c>
      <c r="S29" s="31" t="e">
        <f>S28+S$8*(1+input!$B$8)^($L29-2024)</f>
        <v>#VALUE!</v>
      </c>
      <c r="T29" s="31">
        <f>T28+T$8*(1+input!$B$8)^($L29-2024)</f>
        <v>-6744.7826804928081</v>
      </c>
      <c r="U29" s="31">
        <f>U28+U$8*(1+input!$B$8)^($L29-2024)</f>
        <v>-4187.2365541909494</v>
      </c>
      <c r="V29" s="31">
        <f>V28+V$8*(1+input!$B$8)^($L29-2024)</f>
        <v>-1520.0904278890457</v>
      </c>
      <c r="W29" s="31">
        <f>W28+W$8*(1+input!$B$8)^($L29-2024)</f>
        <v>-9737.268308508621</v>
      </c>
      <c r="X29" s="31">
        <f>X28+X$8*(1+input!$B$8)^($L29-2024)</f>
        <v>-8859.9582955891892</v>
      </c>
      <c r="Y29" s="31">
        <f>Y28+Y$8*(1+input!$B$8)^($L29-2024)</f>
        <v>-7873.0482826697098</v>
      </c>
    </row>
    <row r="30" spans="1:25">
      <c r="A30" t="s">
        <v>216</v>
      </c>
      <c r="B30">
        <v>750</v>
      </c>
      <c r="L30">
        <v>2045</v>
      </c>
      <c r="M30" s="31">
        <f>M29+M$8*(1+input!$B$8)^($L30-2024)</f>
        <v>36478.633912460857</v>
      </c>
      <c r="N30" s="31">
        <f>N29+N$8*(1+input!$B$8)^($L30-2024)</f>
        <v>-5829.6736194684299</v>
      </c>
      <c r="O30" s="31">
        <f>O29+O$8*(1+input!$B$8)^($L30-2024)</f>
        <v>-2814.5729626543698</v>
      </c>
      <c r="P30" s="31">
        <f>P29+P$8*(1+input!$B$8)^($L30-2024)</f>
        <v>310.12769415969751</v>
      </c>
      <c r="Q30" s="31" t="e">
        <f>Q29+Q$8*(1+input!$B$8)^($L30-2024)</f>
        <v>#VALUE!</v>
      </c>
      <c r="R30" s="31" t="e">
        <f>R29+R$8*(1+input!$B$8)^($L30-2024)</f>
        <v>#VALUE!</v>
      </c>
      <c r="S30" s="31" t="e">
        <f>S29+S$8*(1+input!$B$8)^($L30-2024)</f>
        <v>#VALUE!</v>
      </c>
      <c r="T30" s="31">
        <f>T29+T$8*(1+input!$B$8)^($L30-2024)</f>
        <v>-5915.7228188459703</v>
      </c>
      <c r="U30" s="31">
        <f>U29+U$8*(1+input!$B$8)^($L30-2024)</f>
        <v>-2943.6467617206931</v>
      </c>
      <c r="V30" s="31">
        <f>V29+V$8*(1+input!$B$8)^($L30-2024)</f>
        <v>138.02929540462947</v>
      </c>
      <c r="W30" s="31">
        <f>W29+W$8*(1+input!$B$8)^($L30-2024)</f>
        <v>-9050.7077624815847</v>
      </c>
      <c r="X30" s="31">
        <f>X29+X$8*(1+input!$B$8)^($L30-2024)</f>
        <v>-7838.8790622331344</v>
      </c>
      <c r="Y30" s="31">
        <f>Y29+Y$8*(1+input!$B$8)^($L30-2024)</f>
        <v>-6517.4503619846364</v>
      </c>
    </row>
    <row r="31" spans="1:25">
      <c r="A31" t="s">
        <v>217</v>
      </c>
      <c r="B31">
        <v>750</v>
      </c>
      <c r="L31">
        <v>2046</v>
      </c>
      <c r="M31" s="31">
        <f>M30+M$8*(1+input!$B$8)^($L31-2024)</f>
        <v>38136.753635754532</v>
      </c>
      <c r="N31" s="31">
        <f>N30+N$8*(1+input!$B$8)^($L31-2024)</f>
        <v>-4996.7024305771592</v>
      </c>
      <c r="O31" s="31">
        <f>O30+O$8*(1+input!$B$8)^($L31-2024)</f>
        <v>-1565.1161793174635</v>
      </c>
      <c r="P31" s="31">
        <f>P30+P$8*(1+input!$B$8)^($L31-2024)</f>
        <v>1976.0700719422391</v>
      </c>
      <c r="Q31" s="31" t="e">
        <f>Q30+Q$8*(1+input!$B$8)^($L31-2024)</f>
        <v>#VALUE!</v>
      </c>
      <c r="R31" s="31" t="e">
        <f>R30+R$8*(1+input!$B$8)^($L31-2024)</f>
        <v>#VALUE!</v>
      </c>
      <c r="S31" s="31" t="e">
        <f>S30+S$8*(1+input!$B$8)^($L31-2024)</f>
        <v>#VALUE!</v>
      </c>
      <c r="T31" s="31">
        <f>T30+T$8*(1+input!$B$8)^($L31-2024)</f>
        <v>-5086.6629571991325</v>
      </c>
      <c r="U31" s="31">
        <f>U30+U$8*(1+input!$B$8)^($L31-2024)</f>
        <v>-1700.0569692504369</v>
      </c>
      <c r="V31" s="31">
        <f>V30+V$8*(1+input!$B$8)^($L31-2024)</f>
        <v>1796.1490186983046</v>
      </c>
      <c r="W31" s="31">
        <f>W30+W$8*(1+input!$B$8)^($L31-2024)</f>
        <v>-8364.1472164545485</v>
      </c>
      <c r="X31" s="31">
        <f>X30+X$8*(1+input!$B$8)^($L31-2024)</f>
        <v>-6817.7998288770796</v>
      </c>
      <c r="Y31" s="31">
        <f>Y30+Y$8*(1+input!$B$8)^($L31-2024)</f>
        <v>-5161.852441299563</v>
      </c>
    </row>
    <row r="32" spans="1:25">
      <c r="A32" t="s">
        <v>172</v>
      </c>
      <c r="B32">
        <f>'utility rates'!O29</f>
        <v>0.11898228252854996</v>
      </c>
      <c r="C32">
        <v>417.39375000000001</v>
      </c>
      <c r="D32" s="20">
        <f>C32/C$37</f>
        <v>0.31492883845965836</v>
      </c>
      <c r="E32">
        <f>D32*'kWh per yr'!B$22</f>
        <v>354.16897173173174</v>
      </c>
      <c r="F32">
        <f>MAX($E32*F$3-F33/B33,0)*($B32)</f>
        <v>210.69916328715465</v>
      </c>
      <c r="G32">
        <f>MAX($E32*G$3-G33/B33,0)*($B32)</f>
        <v>316.04874493073203</v>
      </c>
      <c r="H32">
        <f>MAX($E32*H$3-H33/B33,0)*($B32)</f>
        <v>421.39832657430929</v>
      </c>
      <c r="L32">
        <v>2047</v>
      </c>
      <c r="M32" s="31">
        <f>M31+M$8*(1+input!$B$8)^($L32-2024)</f>
        <v>39794.873359048208</v>
      </c>
      <c r="N32" s="31">
        <f>N31+N$8*(1+input!$B$8)^($L32-2024)</f>
        <v>-4163.7312416858886</v>
      </c>
      <c r="O32" s="31">
        <f>O31+O$8*(1+input!$B$8)^($L32-2024)</f>
        <v>-315.65939598055729</v>
      </c>
      <c r="P32" s="31">
        <f>P31+P$8*(1+input!$B$8)^($L32-2024)</f>
        <v>3642.0124497247807</v>
      </c>
      <c r="Q32" s="31" t="e">
        <f>Q31+Q$8*(1+input!$B$8)^($L32-2024)</f>
        <v>#VALUE!</v>
      </c>
      <c r="R32" s="31" t="e">
        <f>R31+R$8*(1+input!$B$8)^($L32-2024)</f>
        <v>#VALUE!</v>
      </c>
      <c r="S32" s="31" t="e">
        <f>S31+S$8*(1+input!$B$8)^($L32-2024)</f>
        <v>#VALUE!</v>
      </c>
      <c r="T32" s="31">
        <f>T31+T$8*(1+input!$B$8)^($L32-2024)</f>
        <v>-4257.6030955522947</v>
      </c>
      <c r="U32" s="31">
        <f>U31+U$8*(1+input!$B$8)^($L32-2024)</f>
        <v>-456.46717678018058</v>
      </c>
      <c r="V32" s="31">
        <f>V31+V$8*(1+input!$B$8)^($L32-2024)</f>
        <v>3454.2687419919798</v>
      </c>
      <c r="W32" s="31">
        <f>W31+W$8*(1+input!$B$8)^($L32-2024)</f>
        <v>-7677.5866704275122</v>
      </c>
      <c r="X32" s="31">
        <f>X31+X$8*(1+input!$B$8)^($L32-2024)</f>
        <v>-5796.7205955210247</v>
      </c>
      <c r="Y32" s="31">
        <f>Y31+Y$8*(1+input!$B$8)^($L32-2024)</f>
        <v>-3806.25452061449</v>
      </c>
    </row>
    <row r="33" spans="1:25">
      <c r="A33" t="s">
        <v>173</v>
      </c>
      <c r="B33">
        <f>'utility rates'!O30</f>
        <v>0.13845247293854998</v>
      </c>
      <c r="C33">
        <v>417.39375000000001</v>
      </c>
      <c r="D33" s="20">
        <f>C33/C$37</f>
        <v>0.31492883845965836</v>
      </c>
      <c r="E33">
        <f>D33*'kWh per yr'!B$22</f>
        <v>354.16897173173174</v>
      </c>
      <c r="F33">
        <f>MIN(MAX(($B31-1000)*6,0),$E33*F$3)*($B33)</f>
        <v>0</v>
      </c>
      <c r="G33">
        <f>MIN(MAX(($B31-1000)*6,0),$E33*G$3)*($B33)</f>
        <v>0</v>
      </c>
      <c r="H33">
        <f>MIN(MAX(($B31-1000)*6,0),$E33*H$3)*($B33)</f>
        <v>0</v>
      </c>
      <c r="L33">
        <v>2048</v>
      </c>
      <c r="M33" s="31">
        <f>M32+M$8*(1+input!$B$8)^($L33-2024)</f>
        <v>41452.993082341884</v>
      </c>
      <c r="N33" s="31">
        <f>N32+N$8*(1+input!$B$8)^($L33-2024)</f>
        <v>-3330.7600527946179</v>
      </c>
      <c r="O33" s="31">
        <f>O32+O$8*(1+input!$B$8)^($L33-2024)</f>
        <v>933.79738735634896</v>
      </c>
      <c r="P33" s="31">
        <f>P32+P$8*(1+input!$B$8)^($L33-2024)</f>
        <v>5307.9548275073221</v>
      </c>
      <c r="Q33" s="31" t="e">
        <f>Q32+Q$8*(1+input!$B$8)^($L33-2024)</f>
        <v>#VALUE!</v>
      </c>
      <c r="R33" s="31" t="e">
        <f>R32+R$8*(1+input!$B$8)^($L33-2024)</f>
        <v>#VALUE!</v>
      </c>
      <c r="S33" s="31" t="e">
        <f>S32+S$8*(1+input!$B$8)^($L33-2024)</f>
        <v>#VALUE!</v>
      </c>
      <c r="T33" s="31">
        <f>T32+T$8*(1+input!$B$8)^($L33-2024)</f>
        <v>-3428.5432339054569</v>
      </c>
      <c r="U33" s="31">
        <f>U32+U$8*(1+input!$B$8)^($L33-2024)</f>
        <v>787.12261569007569</v>
      </c>
      <c r="V33" s="31">
        <f>V32+V$8*(1+input!$B$8)^($L33-2024)</f>
        <v>5112.388465285655</v>
      </c>
      <c r="W33" s="31">
        <f>W32+W$8*(1+input!$B$8)^($L33-2024)</f>
        <v>-6991.026124400476</v>
      </c>
      <c r="X33" s="31">
        <f>X32+X$8*(1+input!$B$8)^($L33-2024)</f>
        <v>-4775.6413621649699</v>
      </c>
      <c r="Y33" s="31">
        <f>Y32+Y$8*(1+input!$B$8)^($L33-2024)</f>
        <v>-2450.6565999294171</v>
      </c>
    </row>
    <row r="34" spans="1:25">
      <c r="A34" t="s">
        <v>174</v>
      </c>
      <c r="B34">
        <f>'utility rates'!O29</f>
        <v>0.11898228252854996</v>
      </c>
      <c r="C34">
        <v>907.96518518518519</v>
      </c>
      <c r="D34" s="20">
        <f>C34/C$37</f>
        <v>0.68507116154034164</v>
      </c>
      <c r="E34">
        <f>D34*'kWh per yr'!B$22</f>
        <v>770.43102826826816</v>
      </c>
      <c r="F34">
        <f>MAX($E34*F$3-F35/B35,0)*($B34)</f>
        <v>351.25415709518677</v>
      </c>
      <c r="G34">
        <f>MAX($E34*G$3-G35/B35,0)*($B34)</f>
        <v>580.42326278062762</v>
      </c>
      <c r="H34">
        <f>MAX($E34*H$3-H35/B35,0)*($B34)</f>
        <v>809.59236846606848</v>
      </c>
      <c r="L34">
        <v>2049</v>
      </c>
      <c r="M34" s="31">
        <f>M33+M$8*(1+input!$B$8)^($L34-2024)</f>
        <v>43111.112805635559</v>
      </c>
      <c r="N34" s="31">
        <f>N33+N$8*(1+input!$B$8)^($L34-2024)</f>
        <v>-2497.7888639033472</v>
      </c>
      <c r="O34" s="31">
        <f>O33+O$8*(1+input!$B$8)^($L34-2024)</f>
        <v>2183.2541706932552</v>
      </c>
      <c r="P34" s="31">
        <f>P33+P$8*(1+input!$B$8)^($L34-2024)</f>
        <v>6973.8972052898635</v>
      </c>
      <c r="Q34" s="31" t="e">
        <f>Q33+Q$8*(1+input!$B$8)^($L34-2024)</f>
        <v>#VALUE!</v>
      </c>
      <c r="R34" s="31" t="e">
        <f>R33+R$8*(1+input!$B$8)^($L34-2024)</f>
        <v>#VALUE!</v>
      </c>
      <c r="S34" s="31" t="e">
        <f>S33+S$8*(1+input!$B$8)^($L34-2024)</f>
        <v>#VALUE!</v>
      </c>
      <c r="T34" s="31">
        <f>T33+T$8*(1+input!$B$8)^($L34-2024)</f>
        <v>-2599.4833722586191</v>
      </c>
      <c r="U34" s="31">
        <f>U33+U$8*(1+input!$B$8)^($L34-2024)</f>
        <v>2030.712408160332</v>
      </c>
      <c r="V34" s="31">
        <f>V33+V$8*(1+input!$B$8)^($L34-2024)</f>
        <v>6770.5081885793297</v>
      </c>
      <c r="W34" s="31">
        <f>W33+W$8*(1+input!$B$8)^($L34-2024)</f>
        <v>-6304.4655783734397</v>
      </c>
      <c r="X34" s="31">
        <f>X33+X$8*(1+input!$B$8)^($L34-2024)</f>
        <v>-3754.5621288089151</v>
      </c>
      <c r="Y34" s="31">
        <f>Y33+Y$8*(1+input!$B$8)^($L34-2024)</f>
        <v>-1095.0586792443441</v>
      </c>
    </row>
    <row r="35" spans="1:25">
      <c r="A35" t="s">
        <v>175</v>
      </c>
      <c r="B35">
        <f>'utility rates'!O30</f>
        <v>0.13845247293854998</v>
      </c>
      <c r="C35">
        <v>907.96518518518519</v>
      </c>
      <c r="D35" s="20">
        <f>C35/C$37</f>
        <v>0.68507116154034164</v>
      </c>
      <c r="E35">
        <f>D35*'kWh per yr'!B$22</f>
        <v>770.43102826826816</v>
      </c>
      <c r="F35">
        <f>MIN(MAX(($B30-600)*6,0),$E35*F$3)*($B35)</f>
        <v>124.60722564469498</v>
      </c>
      <c r="G35">
        <f>MIN(MAX(($B30-600)*6,0),$E35*G$3)*($B35)</f>
        <v>124.60722564469498</v>
      </c>
      <c r="H35">
        <f>MIN(MAX(($B30-600)*6,0),$E35*H$3)*($B35)</f>
        <v>124.60722564469498</v>
      </c>
      <c r="L35">
        <v>2050</v>
      </c>
      <c r="M35" s="31">
        <f>M34+M$8*(1+input!$B$8)^($L35-2024)</f>
        <v>44769.232528929235</v>
      </c>
      <c r="N35" s="31">
        <f>N34+N$8*(1+input!$B$8)^($L35-2024)</f>
        <v>-1664.8176750120765</v>
      </c>
      <c r="O35" s="31">
        <f>O34+O$8*(1+input!$B$8)^($L35-2024)</f>
        <v>3432.7109540301617</v>
      </c>
      <c r="P35" s="31">
        <f>P34+P$8*(1+input!$B$8)^($L35-2024)</f>
        <v>8639.8395830724057</v>
      </c>
      <c r="Q35" s="31" t="e">
        <f>Q34+Q$8*(1+input!$B$8)^($L35-2024)</f>
        <v>#VALUE!</v>
      </c>
      <c r="R35" s="31" t="e">
        <f>R34+R$8*(1+input!$B$8)^($L35-2024)</f>
        <v>#VALUE!</v>
      </c>
      <c r="S35" s="31" t="e">
        <f>S34+S$8*(1+input!$B$8)^($L35-2024)</f>
        <v>#VALUE!</v>
      </c>
      <c r="T35" s="31">
        <f>T34+T$8*(1+input!$B$8)^($L35-2024)</f>
        <v>-1770.4235106117815</v>
      </c>
      <c r="U35" s="31">
        <f>U34+U$8*(1+input!$B$8)^($L35-2024)</f>
        <v>3274.3022006305882</v>
      </c>
      <c r="V35" s="31">
        <f>V34+V$8*(1+input!$B$8)^($L35-2024)</f>
        <v>8428.6279118730054</v>
      </c>
      <c r="W35" s="31">
        <f>W34+W$8*(1+input!$B$8)^($L35-2024)</f>
        <v>-5617.9050323464035</v>
      </c>
      <c r="X35" s="31">
        <f>X34+X$8*(1+input!$B$8)^($L35-2024)</f>
        <v>-2733.4828954528602</v>
      </c>
      <c r="Y35" s="31">
        <f>Y34+Y$8*(1+input!$B$8)^($L35-2024)</f>
        <v>260.5392414407288</v>
      </c>
    </row>
    <row r="36" spans="1:25">
      <c r="L36">
        <v>2051</v>
      </c>
      <c r="M36" s="31">
        <f>M35+M$8*(1+input!$B$8)^($L36-2024)</f>
        <v>46427.35225222291</v>
      </c>
      <c r="N36" s="31">
        <f>N35+N$8*(1+input!$B$8)^($L36-2024)</f>
        <v>-831.84648612080571</v>
      </c>
      <c r="O36" s="31">
        <f>O35+O$8*(1+input!$B$8)^($L36-2024)</f>
        <v>4682.1677373670682</v>
      </c>
      <c r="P36" s="31">
        <f>P35+P$8*(1+input!$B$8)^($L36-2024)</f>
        <v>10305.781960854947</v>
      </c>
      <c r="Q36" s="31" t="e">
        <f>Q35+Q$8*(1+input!$B$8)^($L36-2024)</f>
        <v>#VALUE!</v>
      </c>
      <c r="R36" s="31" t="e">
        <f>R35+R$8*(1+input!$B$8)^($L36-2024)</f>
        <v>#VALUE!</v>
      </c>
      <c r="S36" s="31" t="e">
        <f>S35+S$8*(1+input!$B$8)^($L36-2024)</f>
        <v>#VALUE!</v>
      </c>
      <c r="T36" s="31">
        <f>T35+T$8*(1+input!$B$8)^($L36-2024)</f>
        <v>-941.36364896494388</v>
      </c>
      <c r="U36" s="31">
        <f>U35+U$8*(1+input!$B$8)^($L36-2024)</f>
        <v>4517.891993100844</v>
      </c>
      <c r="V36" s="31">
        <f>V35+V$8*(1+input!$B$8)^($L36-2024)</f>
        <v>10086.747635166681</v>
      </c>
      <c r="W36" s="31">
        <f>W35+W$8*(1+input!$B$8)^($L36-2024)</f>
        <v>-4931.3444863193672</v>
      </c>
      <c r="X36" s="31">
        <f>X35+X$8*(1+input!$B$8)^($L36-2024)</f>
        <v>-1712.4036620968056</v>
      </c>
      <c r="Y36" s="31">
        <f>Y35+Y$8*(1+input!$B$8)^($L36-2024)</f>
        <v>1616.1371621258018</v>
      </c>
    </row>
    <row r="37" spans="1:25">
      <c r="A37" t="s">
        <v>109</v>
      </c>
      <c r="C37">
        <f>SUM(C32:C35)/2</f>
        <v>1325.3589351851851</v>
      </c>
      <c r="D37">
        <f t="shared" ref="D37:E37" si="9">SUM(D32:D35)/2</f>
        <v>1</v>
      </c>
      <c r="E37">
        <f t="shared" si="9"/>
        <v>1124.5999999999999</v>
      </c>
      <c r="F37">
        <f>SUM(F32:F35)</f>
        <v>686.56054602703637</v>
      </c>
      <c r="G37">
        <f>SUM(G32:G35)</f>
        <v>1021.0792333560546</v>
      </c>
      <c r="H37">
        <f>SUM(H32:H35)</f>
        <v>1355.5979206850729</v>
      </c>
      <c r="L37">
        <v>2052</v>
      </c>
      <c r="M37" s="31">
        <f>M36+M$8*(1+input!$B$8)^($L37-2024)</f>
        <v>48085.471975516586</v>
      </c>
      <c r="N37" s="31">
        <f>N36+N$8*(1+input!$B$8)^($L37-2024)</f>
        <v>1.1247027704650918</v>
      </c>
      <c r="O37" s="31">
        <f>O36+O$8*(1+input!$B$8)^($L37-2024)</f>
        <v>5931.6245207039747</v>
      </c>
      <c r="P37" s="31">
        <f>P36+P$8*(1+input!$B$8)^($L37-2024)</f>
        <v>11971.724338637488</v>
      </c>
      <c r="Q37" s="31" t="e">
        <f>Q36+Q$8*(1+input!$B$8)^($L37-2024)</f>
        <v>#VALUE!</v>
      </c>
      <c r="R37" s="31" t="e">
        <f>R36+R$8*(1+input!$B$8)^($L37-2024)</f>
        <v>#VALUE!</v>
      </c>
      <c r="S37" s="31" t="e">
        <f>S36+S$8*(1+input!$B$8)^($L37-2024)</f>
        <v>#VALUE!</v>
      </c>
      <c r="T37" s="31">
        <f>T36+T$8*(1+input!$B$8)^($L37-2024)</f>
        <v>-112.30378731810629</v>
      </c>
      <c r="U37" s="31">
        <f>U36+U$8*(1+input!$B$8)^($L37-2024)</f>
        <v>5761.4817855711008</v>
      </c>
      <c r="V37" s="31">
        <f>V36+V$8*(1+input!$B$8)^($L37-2024)</f>
        <v>11744.867358460357</v>
      </c>
      <c r="W37" s="31">
        <f>W36+W$8*(1+input!$B$8)^($L37-2024)</f>
        <v>-4244.783940292331</v>
      </c>
      <c r="X37" s="31">
        <f>X36+X$8*(1+input!$B$8)^($L37-2024)</f>
        <v>-691.32442874075105</v>
      </c>
      <c r="Y37" s="31">
        <f>Y36+Y$8*(1+input!$B$8)^($L37-2024)</f>
        <v>2971.7350828108747</v>
      </c>
    </row>
    <row r="38" spans="1:25">
      <c r="A38" t="s">
        <v>188</v>
      </c>
      <c r="F38">
        <f>(input!$B12+'utility rates'!$L34)/Toronto!F37</f>
        <v>30.162583467563422</v>
      </c>
      <c r="G38">
        <f>(input!$B13+'utility rates'!$L34)/Toronto!G37</f>
        <v>25.60822053948128</v>
      </c>
      <c r="H38">
        <f>(input!$B14+'utility rates'!$L34)/Toronto!H37</f>
        <v>23.301603030707611</v>
      </c>
      <c r="L38">
        <v>2053</v>
      </c>
      <c r="M38" s="31">
        <f>M37+M$8*(1+input!$B$8)^($L38-2024)</f>
        <v>49743.591698810262</v>
      </c>
      <c r="N38" s="31">
        <f>N37+N$8*(1+input!$B$8)^($L38-2024)</f>
        <v>834.09589166173589</v>
      </c>
      <c r="O38" s="31">
        <f>O37+O$8*(1+input!$B$8)^($L38-2024)</f>
        <v>7181.0813040408812</v>
      </c>
      <c r="P38" s="31">
        <f>P37+P$8*(1+input!$B$8)^($L38-2024)</f>
        <v>13637.66671642003</v>
      </c>
      <c r="Q38" s="31" t="e">
        <f>Q37+Q$8*(1+input!$B$8)^($L38-2024)</f>
        <v>#VALUE!</v>
      </c>
      <c r="R38" s="31" t="e">
        <f>R37+R$8*(1+input!$B$8)^($L38-2024)</f>
        <v>#VALUE!</v>
      </c>
      <c r="S38" s="31" t="e">
        <f>S37+S$8*(1+input!$B$8)^($L38-2024)</f>
        <v>#VALUE!</v>
      </c>
      <c r="T38" s="31">
        <f>T37+T$8*(1+input!$B$8)^($L38-2024)</f>
        <v>716.7560743287313</v>
      </c>
      <c r="U38" s="31">
        <f>U37+U$8*(1+input!$B$8)^($L38-2024)</f>
        <v>7005.0715780413575</v>
      </c>
      <c r="V38" s="31">
        <f>V37+V$8*(1+input!$B$8)^($L38-2024)</f>
        <v>13402.987081754032</v>
      </c>
      <c r="W38" s="31">
        <f>W37+W$8*(1+input!$B$8)^($L38-2024)</f>
        <v>-3558.2233942652947</v>
      </c>
      <c r="X38" s="31">
        <f>X37+X$8*(1+input!$B$8)^($L38-2024)</f>
        <v>329.75480461530356</v>
      </c>
      <c r="Y38" s="31">
        <f>Y37+Y$8*(1+input!$B$8)^($L38-2024)</f>
        <v>4327.3330034959472</v>
      </c>
    </row>
    <row r="39" spans="1:25">
      <c r="A39" t="s">
        <v>189</v>
      </c>
      <c r="F39">
        <f>(input!$B12+'utility rates'!$L34-5000)/F37</f>
        <v>22.879904570656489</v>
      </c>
      <c r="G39">
        <f>(input!$B13+'utility rates'!$L34-5000)/G37</f>
        <v>20.711440900191057</v>
      </c>
      <c r="H39">
        <f>(input!$B14+'utility rates'!$L34-5000)/H37</f>
        <v>19.613193714268728</v>
      </c>
      <c r="L39">
        <v>2054</v>
      </c>
      <c r="M39" s="31">
        <f>M38+M$8*(1+input!$B$8)^($L39-2024)</f>
        <v>51401.711422103937</v>
      </c>
      <c r="N39" s="31">
        <f>N38+N$8*(1+input!$B$8)^($L39-2024)</f>
        <v>1667.0670805530067</v>
      </c>
      <c r="O39" s="31">
        <f>O38+O$8*(1+input!$B$8)^($L39-2024)</f>
        <v>8430.5380873777867</v>
      </c>
      <c r="P39" s="31">
        <f>P38+P$8*(1+input!$B$8)^($L39-2024)</f>
        <v>15303.609094202571</v>
      </c>
      <c r="Q39" s="31" t="e">
        <f>Q38+Q$8*(1+input!$B$8)^($L39-2024)</f>
        <v>#VALUE!</v>
      </c>
      <c r="R39" s="31" t="e">
        <f>R38+R$8*(1+input!$B$8)^($L39-2024)</f>
        <v>#VALUE!</v>
      </c>
      <c r="S39" s="31" t="e">
        <f>S38+S$8*(1+input!$B$8)^($L39-2024)</f>
        <v>#VALUE!</v>
      </c>
      <c r="T39" s="31">
        <f>T38+T$8*(1+input!$B$8)^($L39-2024)</f>
        <v>1545.8159359755689</v>
      </c>
      <c r="U39" s="31">
        <f>U38+U$8*(1+input!$B$8)^($L39-2024)</f>
        <v>8248.6613705116142</v>
      </c>
      <c r="V39" s="31">
        <f>V38+V$8*(1+input!$B$8)^($L39-2024)</f>
        <v>15061.106805047708</v>
      </c>
      <c r="W39" s="31">
        <f>W38+W$8*(1+input!$B$8)^($L39-2024)</f>
        <v>-2871.6628482382584</v>
      </c>
      <c r="X39" s="31">
        <f>X38+X$8*(1+input!$B$8)^($L39-2024)</f>
        <v>1350.8340379713582</v>
      </c>
      <c r="Y39" s="31">
        <f>Y38+Y$8*(1+input!$B$8)^($L39-2024)</f>
        <v>5682.9309241810206</v>
      </c>
    </row>
    <row r="40" spans="1:25">
      <c r="A40" t="s">
        <v>203</v>
      </c>
      <c r="F40">
        <f>(input!$B12+'utility rates'!$L34-10000)/F37</f>
        <v>15.597225673749554</v>
      </c>
      <c r="G40">
        <f>(input!$B13+'utility rates'!$L34-10000)/G37</f>
        <v>15.814661260900833</v>
      </c>
      <c r="H40">
        <f>(input!$B14+'utility rates'!$L34-10000)/H37</f>
        <v>15.924784397829848</v>
      </c>
      <c r="L40">
        <v>2055</v>
      </c>
      <c r="M40" s="31">
        <f>M39+M$8*(1+input!$B$8)^($L40-2024)</f>
        <v>53059.831145397613</v>
      </c>
      <c r="N40" s="31">
        <f>N39+N$8*(1+input!$B$8)^($L40-2024)</f>
        <v>2500.0382694442774</v>
      </c>
      <c r="O40" s="31">
        <f>O39+O$8*(1+input!$B$8)^($L40-2024)</f>
        <v>9679.9948707146923</v>
      </c>
      <c r="P40" s="31">
        <f>P39+P$8*(1+input!$B$8)^($L40-2024)</f>
        <v>16969.551471985113</v>
      </c>
      <c r="Q40" s="31" t="e">
        <f>Q39+Q$8*(1+input!$B$8)^($L40-2024)</f>
        <v>#VALUE!</v>
      </c>
      <c r="R40" s="31" t="e">
        <f>R39+R$8*(1+input!$B$8)^($L40-2024)</f>
        <v>#VALUE!</v>
      </c>
      <c r="S40" s="31" t="e">
        <f>S39+S$8*(1+input!$B$8)^($L40-2024)</f>
        <v>#VALUE!</v>
      </c>
      <c r="T40" s="31">
        <f>T39+T$8*(1+input!$B$8)^($L40-2024)</f>
        <v>2374.8757976224065</v>
      </c>
      <c r="U40" s="31">
        <f>U39+U$8*(1+input!$B$8)^($L40-2024)</f>
        <v>9492.2511629818709</v>
      </c>
      <c r="V40" s="31">
        <f>V39+V$8*(1+input!$B$8)^($L40-2024)</f>
        <v>16719.226528341384</v>
      </c>
      <c r="W40" s="31">
        <f>W39+W$8*(1+input!$B$8)^($L40-2024)</f>
        <v>-2185.1023022112222</v>
      </c>
      <c r="X40" s="31">
        <f>X39+X$8*(1+input!$B$8)^($L40-2024)</f>
        <v>2371.913271327413</v>
      </c>
      <c r="Y40" s="31">
        <f>Y39+Y$8*(1+input!$B$8)^($L40-2024)</f>
        <v>7038.528844866094</v>
      </c>
    </row>
    <row r="41" spans="1:25">
      <c r="L41">
        <v>2056</v>
      </c>
      <c r="M41" s="31">
        <f>M40+M$8*(1+input!$B$8)^($L41-2024)</f>
        <v>54717.950868691289</v>
      </c>
      <c r="N41" s="31">
        <f>N40+N$8*(1+input!$B$8)^($L41-2024)</f>
        <v>3333.0094583355481</v>
      </c>
      <c r="O41" s="31">
        <f>O40+O$8*(1+input!$B$8)^($L41-2024)</f>
        <v>10929.451654051598</v>
      </c>
      <c r="P41" s="31">
        <f>P40+P$8*(1+input!$B$8)^($L41-2024)</f>
        <v>18635.493849767656</v>
      </c>
      <c r="Q41" s="31" t="e">
        <f>Q40+Q$8*(1+input!$B$8)^($L41-2024)</f>
        <v>#VALUE!</v>
      </c>
      <c r="R41" s="31" t="e">
        <f>R40+R$8*(1+input!$B$8)^($L41-2024)</f>
        <v>#VALUE!</v>
      </c>
      <c r="S41" s="31" t="e">
        <f>S40+S$8*(1+input!$B$8)^($L41-2024)</f>
        <v>#VALUE!</v>
      </c>
      <c r="T41" s="31">
        <f>T40+T$8*(1+input!$B$8)^($L41-2024)</f>
        <v>3203.9356592692438</v>
      </c>
      <c r="U41" s="31">
        <f>U40+U$8*(1+input!$B$8)^($L41-2024)</f>
        <v>10735.840955452128</v>
      </c>
      <c r="V41" s="31">
        <f>V40+V$8*(1+input!$B$8)^($L41-2024)</f>
        <v>18377.346251635059</v>
      </c>
      <c r="W41" s="31">
        <f>W40+W$8*(1+input!$B$8)^($L41-2024)</f>
        <v>-1498.5417561841859</v>
      </c>
      <c r="X41" s="31">
        <f>X40+X$8*(1+input!$B$8)^($L41-2024)</f>
        <v>3392.9925046834678</v>
      </c>
      <c r="Y41" s="31">
        <f>Y40+Y$8*(1+input!$B$8)^($L41-2024)</f>
        <v>8394.1267655511674</v>
      </c>
    </row>
    <row r="42" spans="1:25">
      <c r="L42">
        <v>2057</v>
      </c>
      <c r="M42" s="31">
        <f>M41+M$8*(1+input!$B$8)^($L42-2024)</f>
        <v>56376.070591984964</v>
      </c>
      <c r="N42" s="31">
        <f>N41+N$8*(1+input!$B$8)^($L42-2024)</f>
        <v>4165.9806472268192</v>
      </c>
      <c r="O42" s="31">
        <f>O41+O$8*(1+input!$B$8)^($L42-2024)</f>
        <v>12178.908437388503</v>
      </c>
      <c r="P42" s="31">
        <f>P41+P$8*(1+input!$B$8)^($L42-2024)</f>
        <v>20301.436227550199</v>
      </c>
      <c r="Q42" s="31" t="e">
        <f>Q41+Q$8*(1+input!$B$8)^($L42-2024)</f>
        <v>#VALUE!</v>
      </c>
      <c r="R42" s="31" t="e">
        <f>R41+R$8*(1+input!$B$8)^($L42-2024)</f>
        <v>#VALUE!</v>
      </c>
      <c r="S42" s="31" t="e">
        <f>S41+S$8*(1+input!$B$8)^($L42-2024)</f>
        <v>#VALUE!</v>
      </c>
      <c r="T42" s="31">
        <f>T41+T$8*(1+input!$B$8)^($L42-2024)</f>
        <v>4032.9955209160817</v>
      </c>
      <c r="U42" s="31">
        <f>U41+U$8*(1+input!$B$8)^($L42-2024)</f>
        <v>11979.430747922384</v>
      </c>
      <c r="V42" s="31">
        <f>V41+V$8*(1+input!$B$8)^($L42-2024)</f>
        <v>20035.465974928735</v>
      </c>
      <c r="W42" s="31">
        <f>W41+W$8*(1+input!$B$8)^($L42-2024)</f>
        <v>-811.98121015714958</v>
      </c>
      <c r="X42" s="31">
        <f>X41+X$8*(1+input!$B$8)^($L42-2024)</f>
        <v>4414.0717380395226</v>
      </c>
      <c r="Y42" s="31">
        <f>Y41+Y$8*(1+input!$B$8)^($L42-2024)</f>
        <v>9749.7246862362408</v>
      </c>
    </row>
    <row r="43" spans="1:25">
      <c r="D43" s="6"/>
      <c r="E43" s="6"/>
      <c r="F43" s="6"/>
      <c r="G43" s="6"/>
      <c r="H43" s="6"/>
      <c r="I43" s="6"/>
      <c r="L43">
        <v>2058</v>
      </c>
      <c r="M43" s="31">
        <f>M42+M$8*(1+input!$B$8)^($L43-2024)</f>
        <v>58034.19031527864</v>
      </c>
      <c r="N43" s="31">
        <f>N42+N$8*(1+input!$B$8)^($L43-2024)</f>
        <v>4998.9518361180899</v>
      </c>
      <c r="O43" s="31">
        <f>O42+O$8*(1+input!$B$8)^($L43-2024)</f>
        <v>13428.365220725409</v>
      </c>
      <c r="P43" s="31">
        <f>P42+P$8*(1+input!$B$8)^($L43-2024)</f>
        <v>21967.378605332742</v>
      </c>
      <c r="Q43" s="31" t="e">
        <f>Q42+Q$8*(1+input!$B$8)^($L43-2024)</f>
        <v>#VALUE!</v>
      </c>
      <c r="R43" s="31" t="e">
        <f>R42+R$8*(1+input!$B$8)^($L43-2024)</f>
        <v>#VALUE!</v>
      </c>
      <c r="S43" s="31" t="e">
        <f>S42+S$8*(1+input!$B$8)^($L43-2024)</f>
        <v>#VALUE!</v>
      </c>
      <c r="T43" s="31">
        <f>T42+T$8*(1+input!$B$8)^($L43-2024)</f>
        <v>4862.0553825629195</v>
      </c>
      <c r="U43" s="31">
        <f>U42+U$8*(1+input!$B$8)^($L43-2024)</f>
        <v>13223.020540392641</v>
      </c>
      <c r="V43" s="31">
        <f>V42+V$8*(1+input!$B$8)^($L43-2024)</f>
        <v>21693.58569822241</v>
      </c>
      <c r="W43" s="31">
        <f>W42+W$8*(1+input!$B$8)^($L43-2024)</f>
        <v>-125.42066413011321</v>
      </c>
      <c r="X43" s="31">
        <f>X42+X$8*(1+input!$B$8)^($L43-2024)</f>
        <v>5435.1509713955775</v>
      </c>
      <c r="Y43" s="31">
        <f>Y42+Y$8*(1+input!$B$8)^($L43-2024)</f>
        <v>11105.322606921314</v>
      </c>
    </row>
    <row r="44" spans="1:25">
      <c r="D44" s="6"/>
      <c r="E44" s="6"/>
      <c r="F44" s="6"/>
      <c r="G44" s="6"/>
      <c r="H44" s="6"/>
      <c r="I44" s="6"/>
      <c r="L44">
        <v>2059</v>
      </c>
      <c r="M44" s="31">
        <f>M43+M$8*(1+input!$B$8)^($L44-2024)</f>
        <v>59692.310038572316</v>
      </c>
      <c r="N44" s="31">
        <f>N43+N$8*(1+input!$B$8)^($L44-2024)</f>
        <v>5831.9230250093606</v>
      </c>
      <c r="O44" s="31">
        <f>O43+O$8*(1+input!$B$8)^($L44-2024)</f>
        <v>14677.822004062315</v>
      </c>
      <c r="P44" s="31">
        <f>P43+P$8*(1+input!$B$8)^($L44-2024)</f>
        <v>23633.320983115285</v>
      </c>
      <c r="Q44" s="31" t="e">
        <f>Q43+Q$8*(1+input!$B$8)^($L44-2024)</f>
        <v>#VALUE!</v>
      </c>
      <c r="R44" s="31" t="e">
        <f>R43+R$8*(1+input!$B$8)^($L44-2024)</f>
        <v>#VALUE!</v>
      </c>
      <c r="S44" s="31" t="e">
        <f>S43+S$8*(1+input!$B$8)^($L44-2024)</f>
        <v>#VALUE!</v>
      </c>
      <c r="T44" s="31">
        <f>T43+T$8*(1+input!$B$8)^($L44-2024)</f>
        <v>5691.1152442097573</v>
      </c>
      <c r="U44" s="31">
        <f>U43+U$8*(1+input!$B$8)^($L44-2024)</f>
        <v>14466.610332862898</v>
      </c>
      <c r="V44" s="31">
        <f>V43+V$8*(1+input!$B$8)^($L44-2024)</f>
        <v>23351.705421516086</v>
      </c>
      <c r="W44" s="31">
        <f>W43+W$8*(1+input!$B$8)^($L44-2024)</f>
        <v>561.13988189692316</v>
      </c>
      <c r="X44" s="31">
        <f>X43+X$8*(1+input!$B$8)^($L44-2024)</f>
        <v>6456.2302047516323</v>
      </c>
      <c r="Y44" s="31">
        <f>Y43+Y$8*(1+input!$B$8)^($L44-2024)</f>
        <v>12460.920527606388</v>
      </c>
    </row>
    <row r="45" spans="1:25">
      <c r="D45" s="6"/>
      <c r="E45" s="6"/>
      <c r="F45" s="6"/>
      <c r="G45" s="6"/>
      <c r="H45" s="6"/>
      <c r="I45" s="6"/>
      <c r="L45">
        <v>2060</v>
      </c>
      <c r="M45" s="31">
        <f>M44+M$8*(1+input!$B$8)^($L45-2024)</f>
        <v>61350.429761865991</v>
      </c>
      <c r="N45" s="31">
        <f>N44+N$8*(1+input!$B$8)^($L45-2024)</f>
        <v>6664.8942139006313</v>
      </c>
      <c r="O45" s="31">
        <f>O44+O$8*(1+input!$B$8)^($L45-2024)</f>
        <v>15927.27878739922</v>
      </c>
      <c r="P45" s="31">
        <f>P44+P$8*(1+input!$B$8)^($L45-2024)</f>
        <v>25299.263360897829</v>
      </c>
      <c r="Q45" s="31" t="e">
        <f>Q44+Q$8*(1+input!$B$8)^($L45-2024)</f>
        <v>#VALUE!</v>
      </c>
      <c r="R45" s="31" t="e">
        <f>R44+R$8*(1+input!$B$8)^($L45-2024)</f>
        <v>#VALUE!</v>
      </c>
      <c r="S45" s="31" t="e">
        <f>S44+S$8*(1+input!$B$8)^($L45-2024)</f>
        <v>#VALUE!</v>
      </c>
      <c r="T45" s="31">
        <f>T44+T$8*(1+input!$B$8)^($L45-2024)</f>
        <v>6520.1751058565951</v>
      </c>
      <c r="U45" s="31">
        <f>U44+U$8*(1+input!$B$8)^($L45-2024)</f>
        <v>15710.200125333155</v>
      </c>
      <c r="V45" s="31">
        <f>V44+V$8*(1+input!$B$8)^($L45-2024)</f>
        <v>25009.825144809762</v>
      </c>
      <c r="W45" s="31">
        <f>W44+W$8*(1+input!$B$8)^($L45-2024)</f>
        <v>1247.7004279239595</v>
      </c>
      <c r="X45" s="31">
        <f>X44+X$8*(1+input!$B$8)^($L45-2024)</f>
        <v>7477.3094381076871</v>
      </c>
      <c r="Y45" s="31">
        <f>Y44+Y$8*(1+input!$B$8)^($L45-2024)</f>
        <v>13816.518448291461</v>
      </c>
    </row>
    <row r="46" spans="1:25">
      <c r="L46">
        <v>2061</v>
      </c>
      <c r="M46" s="31">
        <f>M45+M$8*(1+input!$B$8)^($L46-2024)</f>
        <v>63008.549485159667</v>
      </c>
      <c r="N46" s="31">
        <f>N45+N$8*(1+input!$B$8)^($L46-2024)</f>
        <v>7497.8654027919019</v>
      </c>
      <c r="O46" s="31">
        <f>O45+O$8*(1+input!$B$8)^($L46-2024)</f>
        <v>17176.735570736128</v>
      </c>
      <c r="P46" s="31">
        <f>P45+P$8*(1+input!$B$8)^($L46-2024)</f>
        <v>26965.205738680372</v>
      </c>
      <c r="Q46" s="31" t="e">
        <f>Q45+Q$8*(1+input!$B$8)^($L46-2024)</f>
        <v>#VALUE!</v>
      </c>
      <c r="R46" s="31" t="e">
        <f>R45+R$8*(1+input!$B$8)^($L46-2024)</f>
        <v>#VALUE!</v>
      </c>
      <c r="S46" s="31" t="e">
        <f>S45+S$8*(1+input!$B$8)^($L46-2024)</f>
        <v>#VALUE!</v>
      </c>
      <c r="T46" s="31">
        <f>T45+T$8*(1+input!$B$8)^($L46-2024)</f>
        <v>7349.2349675034329</v>
      </c>
      <c r="U46" s="31">
        <f>U45+U$8*(1+input!$B$8)^($L46-2024)</f>
        <v>16953.789917803409</v>
      </c>
      <c r="V46" s="31">
        <f>V45+V$8*(1+input!$B$8)^($L46-2024)</f>
        <v>26667.944868103437</v>
      </c>
      <c r="W46" s="31">
        <f>W45+W$8*(1+input!$B$8)^($L46-2024)</f>
        <v>1934.2609739509958</v>
      </c>
      <c r="X46" s="31">
        <f>X45+X$8*(1+input!$B$8)^($L46-2024)</f>
        <v>8498.388671463741</v>
      </c>
      <c r="Y46" s="31">
        <f>Y45+Y$8*(1+input!$B$8)^($L46-2024)</f>
        <v>15172.116368976534</v>
      </c>
    </row>
    <row r="47" spans="1:25">
      <c r="L47">
        <v>2062</v>
      </c>
      <c r="M47" s="31">
        <f>M46+M$8*(1+input!$B$8)^($L47-2024)</f>
        <v>64666.669208453342</v>
      </c>
      <c r="N47" s="31">
        <f>N46+N$8*(1+input!$B$8)^($L47-2024)</f>
        <v>8330.8365916831735</v>
      </c>
      <c r="O47" s="31">
        <f>O46+O$8*(1+input!$B$8)^($L47-2024)</f>
        <v>18426.192354073035</v>
      </c>
      <c r="P47" s="31">
        <f>P46+P$8*(1+input!$B$8)^($L47-2024)</f>
        <v>28631.148116462915</v>
      </c>
      <c r="Q47" s="31" t="e">
        <f>Q46+Q$8*(1+input!$B$8)^($L47-2024)</f>
        <v>#VALUE!</v>
      </c>
      <c r="R47" s="31" t="e">
        <f>R46+R$8*(1+input!$B$8)^($L47-2024)</f>
        <v>#VALUE!</v>
      </c>
      <c r="S47" s="31" t="e">
        <f>S46+S$8*(1+input!$B$8)^($L47-2024)</f>
        <v>#VALUE!</v>
      </c>
      <c r="T47" s="31">
        <f>T46+T$8*(1+input!$B$8)^($L47-2024)</f>
        <v>8178.2948291502707</v>
      </c>
      <c r="U47" s="31">
        <f>U46+U$8*(1+input!$B$8)^($L47-2024)</f>
        <v>18197.379710273664</v>
      </c>
      <c r="V47" s="31">
        <f>V46+V$8*(1+input!$B$8)^($L47-2024)</f>
        <v>28326.064591397113</v>
      </c>
      <c r="W47" s="31">
        <f>W46+W$8*(1+input!$B$8)^($L47-2024)</f>
        <v>2620.821519978032</v>
      </c>
      <c r="X47" s="31">
        <f>X46+X$8*(1+input!$B$8)^($L47-2024)</f>
        <v>9519.4679048197959</v>
      </c>
      <c r="Y47" s="31">
        <f>Y46+Y$8*(1+input!$B$8)^($L47-2024)</f>
        <v>16527.714289661606</v>
      </c>
    </row>
    <row r="48" spans="1:25">
      <c r="L48">
        <v>2063</v>
      </c>
      <c r="M48" s="31">
        <f>M47+M$8*(1+input!$B$8)^($L48-2024)</f>
        <v>66324.788931747011</v>
      </c>
      <c r="N48" s="31">
        <f>N47+N$8*(1+input!$B$8)^($L48-2024)</f>
        <v>9163.8077805744451</v>
      </c>
      <c r="O48" s="31">
        <f>O47+O$8*(1+input!$B$8)^($L48-2024)</f>
        <v>19675.649137409942</v>
      </c>
      <c r="P48" s="31">
        <f>P47+P$8*(1+input!$B$8)^($L48-2024)</f>
        <v>30297.090494245458</v>
      </c>
      <c r="Q48" s="31" t="e">
        <f>Q47+Q$8*(1+input!$B$8)^($L48-2024)</f>
        <v>#VALUE!</v>
      </c>
      <c r="R48" s="31" t="e">
        <f>R47+R$8*(1+input!$B$8)^($L48-2024)</f>
        <v>#VALUE!</v>
      </c>
      <c r="S48" s="31" t="e">
        <f>S47+S$8*(1+input!$B$8)^($L48-2024)</f>
        <v>#VALUE!</v>
      </c>
      <c r="T48" s="31">
        <f>T47+T$8*(1+input!$B$8)^($L48-2024)</f>
        <v>9007.3546907971086</v>
      </c>
      <c r="U48" s="31">
        <f>U47+U$8*(1+input!$B$8)^($L48-2024)</f>
        <v>19440.969502743919</v>
      </c>
      <c r="V48" s="31">
        <f>V47+V$8*(1+input!$B$8)^($L48-2024)</f>
        <v>29984.184314690789</v>
      </c>
      <c r="W48" s="31">
        <f>W47+W$8*(1+input!$B$8)^($L48-2024)</f>
        <v>3307.3820660050683</v>
      </c>
      <c r="X48" s="31">
        <f>X47+X$8*(1+input!$B$8)^($L48-2024)</f>
        <v>10540.547138175851</v>
      </c>
      <c r="Y48" s="31">
        <f>Y47+Y$8*(1+input!$B$8)^($L48-2024)</f>
        <v>17883.312210346678</v>
      </c>
    </row>
    <row r="49" spans="12:25">
      <c r="L49">
        <v>2064</v>
      </c>
      <c r="M49" s="31">
        <f>M48+M$8*(1+input!$B$8)^($L49-2024)</f>
        <v>67982.908655040679</v>
      </c>
      <c r="N49" s="31">
        <f>N48+N$8*(1+input!$B$8)^($L49-2024)</f>
        <v>9996.7789694657167</v>
      </c>
      <c r="O49" s="31">
        <f>O48+O$8*(1+input!$B$8)^($L49-2024)</f>
        <v>20925.10592074685</v>
      </c>
      <c r="P49" s="31">
        <f>P48+P$8*(1+input!$B$8)^($L49-2024)</f>
        <v>31963.032872028001</v>
      </c>
      <c r="Q49" s="31" t="e">
        <f>Q48+Q$8*(1+input!$B$8)^($L49-2024)</f>
        <v>#VALUE!</v>
      </c>
      <c r="R49" s="31" t="e">
        <f>R48+R$8*(1+input!$B$8)^($L49-2024)</f>
        <v>#VALUE!</v>
      </c>
      <c r="S49" s="31" t="e">
        <f>S48+S$8*(1+input!$B$8)^($L49-2024)</f>
        <v>#VALUE!</v>
      </c>
      <c r="T49" s="31">
        <f>T48+T$8*(1+input!$B$8)^($L49-2024)</f>
        <v>9836.4145524439464</v>
      </c>
      <c r="U49" s="31">
        <f>U48+U$8*(1+input!$B$8)^($L49-2024)</f>
        <v>20684.559295214174</v>
      </c>
      <c r="V49" s="31">
        <f>V48+V$8*(1+input!$B$8)^($L49-2024)</f>
        <v>31642.304037984464</v>
      </c>
      <c r="W49" s="31">
        <f>W48+W$8*(1+input!$B$8)^($L49-2024)</f>
        <v>3993.9426120321045</v>
      </c>
      <c r="X49" s="31">
        <f>X48+X$8*(1+input!$B$8)^($L49-2024)</f>
        <v>11561.626371531906</v>
      </c>
      <c r="Y49" s="31">
        <f>Y48+Y$8*(1+input!$B$8)^($L49-2024)</f>
        <v>19238.910131031749</v>
      </c>
    </row>
    <row r="50" spans="12:25">
      <c r="L50">
        <v>2065</v>
      </c>
      <c r="M50" s="31">
        <f>M49+M$8*(1+input!$B$8)^($L50-2024)</f>
        <v>69641.028378334348</v>
      </c>
      <c r="N50" s="31">
        <f>N49+N$8*(1+input!$B$8)^($L50-2024)</f>
        <v>10829.750158356988</v>
      </c>
      <c r="O50" s="31">
        <f>O49+O$8*(1+input!$B$8)^($L50-2024)</f>
        <v>22174.562704083757</v>
      </c>
      <c r="P50" s="31">
        <f>P49+P$8*(1+input!$B$8)^($L50-2024)</f>
        <v>33628.975249810544</v>
      </c>
      <c r="Q50" s="31" t="e">
        <f>Q49+Q$8*(1+input!$B$8)^($L50-2024)</f>
        <v>#VALUE!</v>
      </c>
      <c r="R50" s="31" t="e">
        <f>R49+R$8*(1+input!$B$8)^($L50-2024)</f>
        <v>#VALUE!</v>
      </c>
      <c r="S50" s="31" t="e">
        <f>S49+S$8*(1+input!$B$8)^($L50-2024)</f>
        <v>#VALUE!</v>
      </c>
      <c r="T50" s="31">
        <f>T49+T$8*(1+input!$B$8)^($L50-2024)</f>
        <v>10665.474414090784</v>
      </c>
      <c r="U50" s="31">
        <f>U49+U$8*(1+input!$B$8)^($L50-2024)</f>
        <v>21928.149087684429</v>
      </c>
      <c r="V50" s="31">
        <f>V49+V$8*(1+input!$B$8)^($L50-2024)</f>
        <v>33300.423761278136</v>
      </c>
      <c r="W50" s="31">
        <f>W49+W$8*(1+input!$B$8)^($L50-2024)</f>
        <v>4680.5031580591412</v>
      </c>
      <c r="X50" s="31">
        <f>X49+X$8*(1+input!$B$8)^($L50-2024)</f>
        <v>12582.70560488796</v>
      </c>
      <c r="Y50" s="31">
        <f>Y49+Y$8*(1+input!$B$8)^($L50-2024)</f>
        <v>20594.508051716821</v>
      </c>
    </row>
    <row r="51" spans="12:25">
      <c r="L51">
        <v>2066</v>
      </c>
      <c r="M51" s="31">
        <f>M50+M$8*(1+input!$B$8)^($L51-2024)</f>
        <v>71299.148101628016</v>
      </c>
      <c r="N51" s="31">
        <f>N50+N$8*(1+input!$B$8)^($L51-2024)</f>
        <v>11662.72134724826</v>
      </c>
      <c r="O51" s="31">
        <f>O50+O$8*(1+input!$B$8)^($L51-2024)</f>
        <v>23424.019487420665</v>
      </c>
      <c r="P51" s="31">
        <f>P50+P$8*(1+input!$B$8)^($L51-2024)</f>
        <v>35294.917627593088</v>
      </c>
      <c r="Q51" s="31" t="e">
        <f>Q50+Q$8*(1+input!$B$8)^($L51-2024)</f>
        <v>#VALUE!</v>
      </c>
      <c r="R51" s="31" t="e">
        <f>R50+R$8*(1+input!$B$8)^($L51-2024)</f>
        <v>#VALUE!</v>
      </c>
      <c r="S51" s="31" t="e">
        <f>S50+S$8*(1+input!$B$8)^($L51-2024)</f>
        <v>#VALUE!</v>
      </c>
      <c r="T51" s="31">
        <f>T50+T$8*(1+input!$B$8)^($L51-2024)</f>
        <v>11494.534275737622</v>
      </c>
      <c r="U51" s="31">
        <f>U50+U$8*(1+input!$B$8)^($L51-2024)</f>
        <v>23171.738880154684</v>
      </c>
      <c r="V51" s="31">
        <f>V50+V$8*(1+input!$B$8)^($L51-2024)</f>
        <v>34958.543484571812</v>
      </c>
      <c r="W51" s="31">
        <f>W50+W$8*(1+input!$B$8)^($L51-2024)</f>
        <v>5367.0637040861775</v>
      </c>
      <c r="X51" s="31">
        <f>X50+X$8*(1+input!$B$8)^($L51-2024)</f>
        <v>13603.784838244015</v>
      </c>
      <c r="Y51" s="31">
        <f>Y50+Y$8*(1+input!$B$8)^($L51-2024)</f>
        <v>21950.105972401892</v>
      </c>
    </row>
  </sheetData>
  <mergeCells count="4">
    <mergeCell ref="T2:V2"/>
    <mergeCell ref="Q2:S2"/>
    <mergeCell ref="N2:P2"/>
    <mergeCell ref="W2:Y2"/>
  </mergeCells>
  <conditionalFormatting sqref="N8:Y51">
    <cfRule type="cellIs" dxfId="3" priority="1" operator="lessThan">
      <formula>0</formula>
    </cfRule>
  </conditionalFormatting>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68501-A2CE-4109-88F9-447374A29447}">
  <sheetPr>
    <tabColor theme="6"/>
  </sheetPr>
  <dimension ref="A1:AB51"/>
  <sheetViews>
    <sheetView topLeftCell="J1" zoomScale="87" workbookViewId="0">
      <selection activeCell="N2" sqref="N2:Y2"/>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4" max="15" width="9.26953125" bestFit="1" customWidth="1"/>
    <col min="16" max="16" width="10.26953125" bestFit="1" customWidth="1"/>
    <col min="17" max="17" width="10.1796875" bestFit="1" customWidth="1"/>
    <col min="18" max="19" width="10.81640625" bestFit="1" customWidth="1"/>
    <col min="20" max="20" width="12.453125" bestFit="1" customWidth="1"/>
    <col min="21" max="22" width="12.81640625" bestFit="1" customWidth="1"/>
    <col min="23" max="27" width="9.26953125" bestFit="1" customWidth="1"/>
  </cols>
  <sheetData>
    <row r="1" spans="1:28" ht="26">
      <c r="A1" s="23" t="s">
        <v>199</v>
      </c>
    </row>
    <row r="2" spans="1:28" ht="26">
      <c r="A2" s="23"/>
      <c r="N2" s="100" t="s">
        <v>95</v>
      </c>
      <c r="O2" s="100"/>
      <c r="P2" s="100"/>
      <c r="Q2" s="100"/>
      <c r="R2" s="100"/>
      <c r="S2" s="100"/>
      <c r="T2" s="100" t="s">
        <v>98</v>
      </c>
      <c r="U2" s="100"/>
      <c r="V2" s="100"/>
      <c r="W2" s="100" t="s">
        <v>324</v>
      </c>
      <c r="X2" s="100"/>
      <c r="Y2" s="100"/>
      <c r="Z2" s="100"/>
      <c r="AA2" s="100"/>
      <c r="AB2" s="100"/>
    </row>
    <row r="3" spans="1:28">
      <c r="F3">
        <f>input!$B$3</f>
        <v>5</v>
      </c>
      <c r="G3">
        <f>input!$B$4</f>
        <v>7.5</v>
      </c>
      <c r="H3">
        <f>input!$B$5</f>
        <v>10</v>
      </c>
      <c r="N3">
        <v>5</v>
      </c>
      <c r="O3">
        <v>7.5</v>
      </c>
      <c r="P3">
        <v>10</v>
      </c>
      <c r="Q3">
        <v>15</v>
      </c>
      <c r="R3">
        <v>20</v>
      </c>
      <c r="S3">
        <v>25</v>
      </c>
      <c r="T3">
        <v>5</v>
      </c>
      <c r="U3">
        <v>7.5</v>
      </c>
      <c r="V3">
        <v>10</v>
      </c>
      <c r="W3">
        <v>5</v>
      </c>
      <c r="X3">
        <v>7.5</v>
      </c>
      <c r="Y3">
        <v>10</v>
      </c>
    </row>
    <row r="4" spans="1:28">
      <c r="B4" t="s">
        <v>186</v>
      </c>
      <c r="C4" t="s">
        <v>111</v>
      </c>
      <c r="D4" t="s">
        <v>110</v>
      </c>
      <c r="E4" t="s">
        <v>117</v>
      </c>
      <c r="F4" t="s">
        <v>157</v>
      </c>
      <c r="G4" t="s">
        <v>157</v>
      </c>
      <c r="H4" t="s">
        <v>157</v>
      </c>
      <c r="M4" t="s">
        <v>249</v>
      </c>
      <c r="N4" s="31">
        <f>input!$B12+'utility rates'!$L35-input!$B30*N3</f>
        <v>20212.603558275638</v>
      </c>
      <c r="O4" s="31">
        <f>input!$B13+'utility rates'!$M35-input!$B30*O3</f>
        <v>25739.767870865169</v>
      </c>
      <c r="P4" s="31">
        <f>input!$B14+'utility rates'!$N35-input!$B30*P3</f>
        <v>31266.932183454701</v>
      </c>
      <c r="Q4" s="31" t="e">
        <f>input!$B15+'utility rates'!$O35-input!$B30*Q3</f>
        <v>#VALUE!</v>
      </c>
      <c r="R4" s="31" t="e">
        <f>input!$B16+'utility rates'!$P35-input!$B30*R3</f>
        <v>#VALUE!</v>
      </c>
      <c r="S4" s="31" t="e">
        <f>input!$B17+'utility rates'!$Q35-input!$B30*S3</f>
        <v>#VALUE!</v>
      </c>
      <c r="T4" s="31">
        <f>input!$B12+'utility rates'!$L35-input!$B30*T3</f>
        <v>20212.603558275638</v>
      </c>
      <c r="U4" s="31">
        <f>input!$B13+'utility rates'!$M35-input!$B30*U3</f>
        <v>25739.767870865169</v>
      </c>
      <c r="V4" s="31">
        <f>input!$B14+'utility rates'!$N35-input!$B30*V3</f>
        <v>31266.932183454701</v>
      </c>
      <c r="W4" s="31">
        <f>input!$B12+'utility rates'!$L35-input!$B30*W3</f>
        <v>20212.603558275638</v>
      </c>
      <c r="X4" s="31">
        <f>input!$B13+'utility rates'!$M35-input!$B30*X3</f>
        <v>25739.767870865169</v>
      </c>
      <c r="Y4" s="31">
        <f>input!$B14+'utility rates'!$N35-input!$B30*Y3</f>
        <v>31266.932183454701</v>
      </c>
      <c r="Z4" s="49"/>
      <c r="AA4" s="49"/>
      <c r="AB4" s="49"/>
    </row>
    <row r="5" spans="1:28">
      <c r="A5" t="s">
        <v>98</v>
      </c>
      <c r="C5" s="24" t="s">
        <v>179</v>
      </c>
      <c r="M5" t="s">
        <v>250</v>
      </c>
      <c r="N5">
        <f>input!$B22</f>
        <v>3446.6</v>
      </c>
      <c r="O5">
        <f>input!$B23</f>
        <v>4154.6000000000004</v>
      </c>
      <c r="P5">
        <f>input!$B24</f>
        <v>4753</v>
      </c>
      <c r="Q5" s="31">
        <f>input!$B25</f>
        <v>6077.6666666666661</v>
      </c>
      <c r="R5" s="31">
        <f>input!$B26</f>
        <v>7384.0666666666657</v>
      </c>
      <c r="S5" s="31">
        <f>input!$B27</f>
        <v>8690.4666666666653</v>
      </c>
      <c r="T5">
        <f>input!$B22</f>
        <v>3446.6</v>
      </c>
      <c r="U5">
        <f>input!$B23</f>
        <v>4154.6000000000004</v>
      </c>
      <c r="V5">
        <f>input!$B24</f>
        <v>4753</v>
      </c>
      <c r="W5">
        <f>input!$B22</f>
        <v>3446.6</v>
      </c>
      <c r="X5">
        <f>input!$B23</f>
        <v>4154.6000000000004</v>
      </c>
      <c r="Y5">
        <f>input!$B24</f>
        <v>4753</v>
      </c>
    </row>
    <row r="6" spans="1:28">
      <c r="L6" t="s">
        <v>187</v>
      </c>
      <c r="N6" s="6">
        <f>COUNTIF(N8:N45, "&lt;0")+1</f>
        <v>32</v>
      </c>
      <c r="O6" s="6">
        <f>COUNTIF(O8:O45, "&lt;0")+1</f>
        <v>27</v>
      </c>
      <c r="P6" s="6">
        <f>COUNTIF(P8:P45, "&lt;0")+1</f>
        <v>24</v>
      </c>
      <c r="Q6" s="6">
        <f t="shared" ref="Q6:S6" si="0">COUNTIF(Q8:Q45, "&lt;0")+1</f>
        <v>1</v>
      </c>
      <c r="R6" s="6">
        <f t="shared" si="0"/>
        <v>1</v>
      </c>
      <c r="S6" s="6">
        <f t="shared" si="0"/>
        <v>1</v>
      </c>
      <c r="T6" s="6">
        <f>COUNTIF(T8:T45, "&lt;0")+1</f>
        <v>32</v>
      </c>
      <c r="U6" s="6">
        <f>COUNTIF(U8:U45, "&lt;0")+1</f>
        <v>27</v>
      </c>
      <c r="V6" s="6">
        <f>COUNTIF(V8:V45, "&lt;0")+1</f>
        <v>25</v>
      </c>
      <c r="W6" s="6">
        <f t="shared" ref="W6:Y6" si="1">COUNTIF(W8:W45, "&lt;0")+1</f>
        <v>38</v>
      </c>
      <c r="X6" s="6">
        <f t="shared" si="1"/>
        <v>33</v>
      </c>
      <c r="Y6" s="6">
        <f t="shared" si="1"/>
        <v>30</v>
      </c>
      <c r="Z6" s="6"/>
      <c r="AA6" s="6"/>
      <c r="AB6" s="6"/>
    </row>
    <row r="7" spans="1:28">
      <c r="A7" t="s">
        <v>89</v>
      </c>
      <c r="B7">
        <f>'utility rates'!P25</f>
        <v>0.2765525382575999</v>
      </c>
      <c r="C7">
        <v>155.57906944444446</v>
      </c>
      <c r="D7" s="21">
        <f>C7/C$12</f>
        <v>0.1197881669680648</v>
      </c>
      <c r="E7">
        <f>D7*'kWh per yr'!C$22</f>
        <v>126.52026195167004</v>
      </c>
      <c r="F7">
        <f>$E7*F$3*$B7</f>
        <v>174.94749791875395</v>
      </c>
      <c r="G7">
        <f>$E7*G$3*$B7</f>
        <v>262.42124687813089</v>
      </c>
      <c r="H7">
        <f>$E7*H$3*$B7</f>
        <v>349.89499583750791</v>
      </c>
      <c r="L7" t="s">
        <v>178</v>
      </c>
      <c r="N7" t="s">
        <v>190</v>
      </c>
      <c r="O7" t="s">
        <v>191</v>
      </c>
      <c r="P7" t="s">
        <v>192</v>
      </c>
      <c r="T7" t="s">
        <v>190</v>
      </c>
      <c r="U7" t="s">
        <v>191</v>
      </c>
      <c r="V7" t="s">
        <v>192</v>
      </c>
      <c r="W7" t="s">
        <v>190</v>
      </c>
      <c r="X7" t="s">
        <v>191</v>
      </c>
      <c r="Y7" t="s">
        <v>192</v>
      </c>
    </row>
    <row r="8" spans="1:28">
      <c r="A8" t="s">
        <v>90</v>
      </c>
      <c r="B8">
        <f>'utility rates'!P26</f>
        <v>0.13205419776959998</v>
      </c>
      <c r="C8">
        <v>800.11200694444449</v>
      </c>
      <c r="D8" s="21">
        <f t="shared" ref="D8:D10" si="2">C8/C$12</f>
        <v>0.61604656091119858</v>
      </c>
      <c r="E8">
        <f>D8*'kWh per yr'!C$22</f>
        <v>650.66837763440799</v>
      </c>
      <c r="F8">
        <f t="shared" ref="F8:H10" si="3">$E8*F$3*$B8</f>
        <v>429.61745311279441</v>
      </c>
      <c r="G8">
        <f t="shared" si="3"/>
        <v>644.42617966919158</v>
      </c>
      <c r="H8">
        <f t="shared" si="3"/>
        <v>859.23490622558882</v>
      </c>
      <c r="L8" t="s">
        <v>193</v>
      </c>
      <c r="M8" s="49">
        <f>V8</f>
        <v>1489.1186627844904</v>
      </c>
      <c r="N8" s="31">
        <f>F25</f>
        <v>760.34172513668966</v>
      </c>
      <c r="O8" s="31">
        <f>G25</f>
        <v>1140.5125877050345</v>
      </c>
      <c r="P8" s="31">
        <f>H25</f>
        <v>1520.6834502733793</v>
      </c>
      <c r="Q8" s="31">
        <f>N8*3</f>
        <v>2281.0251754100691</v>
      </c>
      <c r="R8" s="31">
        <f>N8*4</f>
        <v>3041.3669005467586</v>
      </c>
      <c r="S8" s="31">
        <f>N8*5</f>
        <v>3801.7086256834482</v>
      </c>
      <c r="T8" s="31">
        <f>F12</f>
        <v>744.55933139224521</v>
      </c>
      <c r="U8" s="31">
        <f>G12</f>
        <v>1116.8389970883677</v>
      </c>
      <c r="V8" s="31">
        <f>H12</f>
        <v>1489.1186627844904</v>
      </c>
      <c r="W8" s="31">
        <f>F37</f>
        <v>626.41631693001943</v>
      </c>
      <c r="X8" s="31">
        <f>G37</f>
        <v>930.90170971922919</v>
      </c>
      <c r="Y8" s="31">
        <f>H37</f>
        <v>1235.3871025084388</v>
      </c>
      <c r="Z8" s="31"/>
      <c r="AA8" s="31"/>
      <c r="AB8" s="31"/>
    </row>
    <row r="9" spans="1:28">
      <c r="A9" t="s">
        <v>107</v>
      </c>
      <c r="B9">
        <f>'utility rates'!P27</f>
        <v>0.10121613729959998</v>
      </c>
      <c r="C9">
        <v>337.37943750000005</v>
      </c>
      <c r="D9" s="21">
        <f t="shared" si="2"/>
        <v>0.25976543332696306</v>
      </c>
      <c r="E9">
        <f>D9*'kWh per yr'!C$22</f>
        <v>274.36425067993838</v>
      </c>
      <c r="F9">
        <f t="shared" si="3"/>
        <v>138.85044833461254</v>
      </c>
      <c r="G9">
        <f t="shared" si="3"/>
        <v>208.27567250191882</v>
      </c>
      <c r="H9">
        <f t="shared" si="3"/>
        <v>277.70089666922507</v>
      </c>
      <c r="L9">
        <v>2024</v>
      </c>
      <c r="M9" s="49">
        <f>M8</f>
        <v>1489.1186627844904</v>
      </c>
      <c r="N9" s="49">
        <f>N8-N4-N5</f>
        <v>-22898.861833138948</v>
      </c>
      <c r="O9" s="49">
        <f t="shared" ref="O9:Y9" si="4">O8-O4-O5</f>
        <v>-28753.855283160134</v>
      </c>
      <c r="P9" s="49">
        <f t="shared" si="4"/>
        <v>-34499.248733181317</v>
      </c>
      <c r="Q9" s="49" t="e">
        <f t="shared" si="4"/>
        <v>#VALUE!</v>
      </c>
      <c r="R9" s="49" t="e">
        <f t="shared" si="4"/>
        <v>#VALUE!</v>
      </c>
      <c r="S9" s="49" t="e">
        <f t="shared" si="4"/>
        <v>#VALUE!</v>
      </c>
      <c r="T9" s="49">
        <f t="shared" si="4"/>
        <v>-22914.644226883393</v>
      </c>
      <c r="U9" s="49">
        <f t="shared" si="4"/>
        <v>-28777.528873776799</v>
      </c>
      <c r="V9" s="49">
        <f t="shared" si="4"/>
        <v>-34530.813520670214</v>
      </c>
      <c r="W9" s="49">
        <f t="shared" si="4"/>
        <v>-23032.787241345617</v>
      </c>
      <c r="X9" s="49">
        <f t="shared" si="4"/>
        <v>-28963.466161145938</v>
      </c>
      <c r="Y9" s="49">
        <f t="shared" si="4"/>
        <v>-34784.545080946264</v>
      </c>
      <c r="Z9" s="49"/>
      <c r="AA9" s="49"/>
      <c r="AB9" s="49"/>
    </row>
    <row r="10" spans="1:28">
      <c r="A10" t="s">
        <v>108</v>
      </c>
      <c r="B10">
        <f>'utility rates'!P28</f>
        <v>4.9231978221599991E-2</v>
      </c>
      <c r="C10">
        <v>5.7144444444444442</v>
      </c>
      <c r="D10" s="21">
        <f t="shared" si="2"/>
        <v>4.3998387937734572E-3</v>
      </c>
      <c r="E10">
        <f>D10*'kWh per yr'!C$22</f>
        <v>4.6471097339835259</v>
      </c>
      <c r="F10">
        <f t="shared" si="3"/>
        <v>1.1439320260843113</v>
      </c>
      <c r="G10">
        <f t="shared" si="3"/>
        <v>1.7158980391264671</v>
      </c>
      <c r="H10">
        <f t="shared" si="3"/>
        <v>2.2878640521686227</v>
      </c>
      <c r="L10">
        <v>2025</v>
      </c>
      <c r="M10" s="31">
        <f>M9+M$8*(1+input!$B$8)^($L10-2024)</f>
        <v>2978.2373255689809</v>
      </c>
      <c r="N10" s="31">
        <f>N9+N$8*(1+input!$B$8)^($L10-2024)</f>
        <v>-22138.52010800226</v>
      </c>
      <c r="O10" s="31">
        <f>O9+O$8*(1+input!$B$8)^($L10-2024)</f>
        <v>-27613.3426954551</v>
      </c>
      <c r="P10" s="31">
        <f>P9+P$8*(1+input!$B$8)^($L10-2024)</f>
        <v>-32978.565282907941</v>
      </c>
      <c r="Q10" s="31" t="e">
        <f>Q9+Q$8*(1+input!$B$8)^($L10-2024)</f>
        <v>#VALUE!</v>
      </c>
      <c r="R10" s="31" t="e">
        <f>R9+R$8*(1+input!$B$8)^($L10-2024)</f>
        <v>#VALUE!</v>
      </c>
      <c r="S10" s="31" t="e">
        <f>S9+S$8*(1+input!$B$8)^($L10-2024)</f>
        <v>#VALUE!</v>
      </c>
      <c r="T10" s="31">
        <f>T9+T$8*(1+input!$B$8)^($L10-2024)</f>
        <v>-22170.084895491149</v>
      </c>
      <c r="U10" s="31">
        <f>U9+U$8*(1+input!$B$8)^($L10-2024)</f>
        <v>-27660.68987668843</v>
      </c>
      <c r="V10" s="31">
        <f>V9+V$8*(1+input!$B$8)^($L10-2024)</f>
        <v>-33041.694857885726</v>
      </c>
      <c r="W10" s="31">
        <f>W9+W$8*(1+input!$B$8)^($L10-2024)</f>
        <v>-22406.370924415598</v>
      </c>
      <c r="X10" s="31">
        <f>X9+X$8*(1+input!$B$8)^($L10-2024)</f>
        <v>-28032.564451426708</v>
      </c>
      <c r="Y10" s="31">
        <f>Y9+Y$8*(1+input!$B$8)^($L10-2024)</f>
        <v>-33549.157978437826</v>
      </c>
      <c r="Z10" s="31"/>
      <c r="AA10" s="31"/>
      <c r="AB10" s="31"/>
    </row>
    <row r="11" spans="1:28">
      <c r="L11">
        <v>2026</v>
      </c>
      <c r="M11" s="31">
        <f>M10+M$8*(1+input!$B$8)^($L11-2024)</f>
        <v>4467.3559883534708</v>
      </c>
      <c r="N11" s="31">
        <f>N10+N$8*(1+input!$B$8)^($L11-2024)</f>
        <v>-21378.178382865572</v>
      </c>
      <c r="O11" s="31">
        <f>O10+O$8*(1+input!$B$8)^($L11-2024)</f>
        <v>-26472.830107750066</v>
      </c>
      <c r="P11" s="31">
        <f>P10+P$8*(1+input!$B$8)^($L11-2024)</f>
        <v>-31457.881832634561</v>
      </c>
      <c r="Q11" s="31" t="e">
        <f>Q10+Q$8*(1+input!$B$8)^($L11-2024)</f>
        <v>#VALUE!</v>
      </c>
      <c r="R11" s="31" t="e">
        <f>R10+R$8*(1+input!$B$8)^($L11-2024)</f>
        <v>#VALUE!</v>
      </c>
      <c r="S11" s="31" t="e">
        <f>S10+S$8*(1+input!$B$8)^($L11-2024)</f>
        <v>#VALUE!</v>
      </c>
      <c r="T11" s="31">
        <f>T10+T$8*(1+input!$B$8)^($L11-2024)</f>
        <v>-21425.525564098905</v>
      </c>
      <c r="U11" s="31">
        <f>U10+U$8*(1+input!$B$8)^($L11-2024)</f>
        <v>-26543.850879600061</v>
      </c>
      <c r="V11" s="31">
        <f>V10+V$8*(1+input!$B$8)^($L11-2024)</f>
        <v>-31552.576195101235</v>
      </c>
      <c r="W11" s="31">
        <f>W10+W$8*(1+input!$B$8)^($L11-2024)</f>
        <v>-21779.954607485579</v>
      </c>
      <c r="X11" s="31">
        <f>X10+X$8*(1+input!$B$8)^($L11-2024)</f>
        <v>-27101.662741707478</v>
      </c>
      <c r="Y11" s="31">
        <f>Y10+Y$8*(1+input!$B$8)^($L11-2024)</f>
        <v>-32313.770875929389</v>
      </c>
      <c r="Z11" s="31"/>
      <c r="AA11" s="31"/>
      <c r="AB11" s="31"/>
    </row>
    <row r="12" spans="1:28">
      <c r="A12" t="s">
        <v>109</v>
      </c>
      <c r="C12">
        <f t="shared" ref="C12:H12" si="5">SUM(C7:C10)</f>
        <v>1298.7849583333336</v>
      </c>
      <c r="D12" s="20">
        <f t="shared" si="5"/>
        <v>0.99999999999999989</v>
      </c>
      <c r="E12" s="22">
        <f t="shared" si="5"/>
        <v>1056.2</v>
      </c>
      <c r="F12" s="22">
        <f t="shared" si="5"/>
        <v>744.55933139224521</v>
      </c>
      <c r="G12" s="22">
        <f t="shared" si="5"/>
        <v>1116.8389970883677</v>
      </c>
      <c r="H12" s="22">
        <f t="shared" si="5"/>
        <v>1489.1186627844904</v>
      </c>
      <c r="L12">
        <v>2027</v>
      </c>
      <c r="M12" s="31">
        <f>M11+M$8*(1+input!$B$8)^($L12-2024)</f>
        <v>5956.4746511379617</v>
      </c>
      <c r="N12" s="31">
        <f>N11+N$8*(1+input!$B$8)^($L12-2024)</f>
        <v>-20617.836657728883</v>
      </c>
      <c r="O12" s="31">
        <f>O11+O$8*(1+input!$B$8)^($L12-2024)</f>
        <v>-25332.317520045031</v>
      </c>
      <c r="P12" s="31">
        <f>P11+P$8*(1+input!$B$8)^($L12-2024)</f>
        <v>-29937.198382361181</v>
      </c>
      <c r="Q12" s="31" t="e">
        <f>Q11+Q$8*(1+input!$B$8)^($L12-2024)</f>
        <v>#VALUE!</v>
      </c>
      <c r="R12" s="31" t="e">
        <f>R11+R$8*(1+input!$B$8)^($L12-2024)</f>
        <v>#VALUE!</v>
      </c>
      <c r="S12" s="31" t="e">
        <f>S11+S$8*(1+input!$B$8)^($L12-2024)</f>
        <v>#VALUE!</v>
      </c>
      <c r="T12" s="31">
        <f>T11+T$8*(1+input!$B$8)^($L12-2024)</f>
        <v>-20680.966232706662</v>
      </c>
      <c r="U12" s="31">
        <f>U11+U$8*(1+input!$B$8)^($L12-2024)</f>
        <v>-25427.011882511692</v>
      </c>
      <c r="V12" s="31">
        <f>V11+V$8*(1+input!$B$8)^($L12-2024)</f>
        <v>-30063.457532316745</v>
      </c>
      <c r="W12" s="31">
        <f>W11+W$8*(1+input!$B$8)^($L12-2024)</f>
        <v>-21153.53829055556</v>
      </c>
      <c r="X12" s="31">
        <f>X11+X$8*(1+input!$B$8)^($L12-2024)</f>
        <v>-26170.761031988248</v>
      </c>
      <c r="Y12" s="31">
        <f>Y11+Y$8*(1+input!$B$8)^($L12-2024)</f>
        <v>-31078.383773420952</v>
      </c>
      <c r="Z12" s="31"/>
      <c r="AA12" s="31"/>
      <c r="AB12" s="31"/>
    </row>
    <row r="13" spans="1:28">
      <c r="A13" t="s">
        <v>188</v>
      </c>
      <c r="F13" s="2">
        <f>(input!B12+'utility rates'!$L35)/Ottawa!F12</f>
        <v>27.147069019308724</v>
      </c>
      <c r="G13" s="2">
        <f>(input!B13+'utility rates'!$M35)/Ottawa!G12</f>
        <v>23.046981649073416</v>
      </c>
      <c r="H13" s="2">
        <f>(input!B14+'utility rates'!$N35)/Ottawa!H12</f>
        <v>20.996937963955759</v>
      </c>
      <c r="L13">
        <v>2028</v>
      </c>
      <c r="M13" s="31">
        <f>M12+M$8*(1+input!$B$8)^($L13-2024)</f>
        <v>7445.5933139224526</v>
      </c>
      <c r="N13" s="31">
        <f>N12+N$8*(1+input!$B$8)^($L13-2024)</f>
        <v>-19857.494932592195</v>
      </c>
      <c r="O13" s="31">
        <f>O12+O$8*(1+input!$B$8)^($L13-2024)</f>
        <v>-24191.804932339997</v>
      </c>
      <c r="P13" s="31">
        <f>P12+P$8*(1+input!$B$8)^($L13-2024)</f>
        <v>-28416.514932087801</v>
      </c>
      <c r="Q13" s="31" t="e">
        <f>Q12+Q$8*(1+input!$B$8)^($L13-2024)</f>
        <v>#VALUE!</v>
      </c>
      <c r="R13" s="31" t="e">
        <f>R12+R$8*(1+input!$B$8)^($L13-2024)</f>
        <v>#VALUE!</v>
      </c>
      <c r="S13" s="31" t="e">
        <f>S12+S$8*(1+input!$B$8)^($L13-2024)</f>
        <v>#VALUE!</v>
      </c>
      <c r="T13" s="31">
        <f>T12+T$8*(1+input!$B$8)^($L13-2024)</f>
        <v>-19936.406901314418</v>
      </c>
      <c r="U13" s="31">
        <f>U12+U$8*(1+input!$B$8)^($L13-2024)</f>
        <v>-24310.172885423322</v>
      </c>
      <c r="V13" s="31">
        <f>V12+V$8*(1+input!$B$8)^($L13-2024)</f>
        <v>-28574.338869532254</v>
      </c>
      <c r="W13" s="31">
        <f>W12+W$8*(1+input!$B$8)^($L13-2024)</f>
        <v>-20527.121973625541</v>
      </c>
      <c r="X13" s="31">
        <f>X12+X$8*(1+input!$B$8)^($L13-2024)</f>
        <v>-25239.859322269018</v>
      </c>
      <c r="Y13" s="31">
        <f>Y12+Y$8*(1+input!$B$8)^($L13-2024)</f>
        <v>-29842.996670912515</v>
      </c>
      <c r="Z13" s="31"/>
      <c r="AA13" s="31"/>
      <c r="AB13" s="31"/>
    </row>
    <row r="14" spans="1:28">
      <c r="A14" t="s">
        <v>189</v>
      </c>
      <c r="F14" s="2">
        <f>(input!B12+'utility rates'!$L35-5000)/Ottawa!F12</f>
        <v>20.431687465161062</v>
      </c>
      <c r="G14" s="2">
        <f>(input!B13+'utility rates'!$M35-5000)/Ottawa!G12</f>
        <v>18.570060612974974</v>
      </c>
      <c r="H14" s="2">
        <f>(input!B14+'utility rates'!$N35-5000)/Ottawa!H12</f>
        <v>17.639247186881928</v>
      </c>
      <c r="L14">
        <v>2029</v>
      </c>
      <c r="M14" s="31">
        <f>M13+M$8*(1+input!$B$8)^($L14-2024)</f>
        <v>8934.7119767069435</v>
      </c>
      <c r="N14" s="31">
        <f>N13+N$8*(1+input!$B$8)^($L14-2024)</f>
        <v>-19097.153207455507</v>
      </c>
      <c r="O14" s="31">
        <f>O13+O$8*(1+input!$B$8)^($L14-2024)</f>
        <v>-23051.292344634963</v>
      </c>
      <c r="P14" s="31">
        <f>P13+P$8*(1+input!$B$8)^($L14-2024)</f>
        <v>-26895.831481814421</v>
      </c>
      <c r="Q14" s="31" t="e">
        <f>Q13+Q$8*(1+input!$B$8)^($L14-2024)</f>
        <v>#VALUE!</v>
      </c>
      <c r="R14" s="31" t="e">
        <f>R13+R$8*(1+input!$B$8)^($L14-2024)</f>
        <v>#VALUE!</v>
      </c>
      <c r="S14" s="31" t="e">
        <f>S13+S$8*(1+input!$B$8)^($L14-2024)</f>
        <v>#VALUE!</v>
      </c>
      <c r="T14" s="31">
        <f>T13+T$8*(1+input!$B$8)^($L14-2024)</f>
        <v>-19191.847569922174</v>
      </c>
      <c r="U14" s="31">
        <f>U13+U$8*(1+input!$B$8)^($L14-2024)</f>
        <v>-23193.333888334953</v>
      </c>
      <c r="V14" s="31">
        <f>V13+V$8*(1+input!$B$8)^($L14-2024)</f>
        <v>-27085.220206747763</v>
      </c>
      <c r="W14" s="31">
        <f>W13+W$8*(1+input!$B$8)^($L14-2024)</f>
        <v>-19900.705656695522</v>
      </c>
      <c r="X14" s="31">
        <f>X13+X$8*(1+input!$B$8)^($L14-2024)</f>
        <v>-24308.957612549788</v>
      </c>
      <c r="Y14" s="31">
        <f>Y13+Y$8*(1+input!$B$8)^($L14-2024)</f>
        <v>-28607.609568404077</v>
      </c>
      <c r="Z14" s="31"/>
      <c r="AA14" s="31"/>
      <c r="AB14" s="31"/>
    </row>
    <row r="15" spans="1:28">
      <c r="L15">
        <v>2030</v>
      </c>
      <c r="M15" s="31">
        <f>M14+M$8*(1+input!$B$8)^($L15-2024)</f>
        <v>10423.830639491434</v>
      </c>
      <c r="N15" s="31">
        <f>N14+N$8*(1+input!$B$8)^($L15-2024)</f>
        <v>-18336.811482318819</v>
      </c>
      <c r="O15" s="31">
        <f>O14+O$8*(1+input!$B$8)^($L15-2024)</f>
        <v>-21910.779756929929</v>
      </c>
      <c r="P15" s="31">
        <f>P14+P$8*(1+input!$B$8)^($L15-2024)</f>
        <v>-25375.148031541041</v>
      </c>
      <c r="Q15" s="31" t="e">
        <f>Q14+Q$8*(1+input!$B$8)^($L15-2024)</f>
        <v>#VALUE!</v>
      </c>
      <c r="R15" s="31" t="e">
        <f>R14+R$8*(1+input!$B$8)^($L15-2024)</f>
        <v>#VALUE!</v>
      </c>
      <c r="S15" s="31" t="e">
        <f>S14+S$8*(1+input!$B$8)^($L15-2024)</f>
        <v>#VALUE!</v>
      </c>
      <c r="T15" s="31">
        <f>T14+T$8*(1+input!$B$8)^($L15-2024)</f>
        <v>-18447.288238529931</v>
      </c>
      <c r="U15" s="31">
        <f>U14+U$8*(1+input!$B$8)^($L15-2024)</f>
        <v>-22076.494891246584</v>
      </c>
      <c r="V15" s="31">
        <f>V14+V$8*(1+input!$B$8)^($L15-2024)</f>
        <v>-25596.101543963272</v>
      </c>
      <c r="W15" s="31">
        <f>W14+W$8*(1+input!$B$8)^($L15-2024)</f>
        <v>-19274.289339765503</v>
      </c>
      <c r="X15" s="31">
        <f>X14+X$8*(1+input!$B$8)^($L15-2024)</f>
        <v>-23378.055902830558</v>
      </c>
      <c r="Y15" s="31">
        <f>Y14+Y$8*(1+input!$B$8)^($L15-2024)</f>
        <v>-27372.22246589564</v>
      </c>
      <c r="Z15" s="31"/>
      <c r="AA15" s="31"/>
      <c r="AB15" s="31"/>
    </row>
    <row r="16" spans="1:28">
      <c r="A16" t="s">
        <v>95</v>
      </c>
      <c r="L16">
        <v>2031</v>
      </c>
      <c r="M16" s="31">
        <f>M15+M$8*(1+input!$B$8)^($L16-2024)</f>
        <v>11912.949302275925</v>
      </c>
      <c r="N16" s="31">
        <f>N15+N$8*(1+input!$B$8)^($L16-2024)</f>
        <v>-17576.469757182131</v>
      </c>
      <c r="O16" s="31">
        <f>O15+O$8*(1+input!$B$8)^($L16-2024)</f>
        <v>-20770.267169224895</v>
      </c>
      <c r="P16" s="31">
        <f>P15+P$8*(1+input!$B$8)^($L16-2024)</f>
        <v>-23854.464581267661</v>
      </c>
      <c r="Q16" s="31" t="e">
        <f>Q15+Q$8*(1+input!$B$8)^($L16-2024)</f>
        <v>#VALUE!</v>
      </c>
      <c r="R16" s="31" t="e">
        <f>R15+R$8*(1+input!$B$8)^($L16-2024)</f>
        <v>#VALUE!</v>
      </c>
      <c r="S16" s="31" t="e">
        <f>S15+S$8*(1+input!$B$8)^($L16-2024)</f>
        <v>#VALUE!</v>
      </c>
      <c r="T16" s="31">
        <f>T15+T$8*(1+input!$B$8)^($L16-2024)</f>
        <v>-17702.728907137687</v>
      </c>
      <c r="U16" s="31">
        <f>U15+U$8*(1+input!$B$8)^($L16-2024)</f>
        <v>-20959.655894158215</v>
      </c>
      <c r="V16" s="31">
        <f>V15+V$8*(1+input!$B$8)^($L16-2024)</f>
        <v>-24106.982881178781</v>
      </c>
      <c r="W16" s="31">
        <f>W15+W$8*(1+input!$B$8)^($L16-2024)</f>
        <v>-18647.873022835483</v>
      </c>
      <c r="X16" s="31">
        <f>X15+X$8*(1+input!$B$8)^($L16-2024)</f>
        <v>-22447.154193111328</v>
      </c>
      <c r="Y16" s="31">
        <f>Y15+Y$8*(1+input!$B$8)^($L16-2024)</f>
        <v>-26136.835363387203</v>
      </c>
      <c r="Z16" s="31"/>
      <c r="AA16" s="31"/>
      <c r="AB16" s="31"/>
    </row>
    <row r="17" spans="1:28">
      <c r="L17">
        <v>2032</v>
      </c>
      <c r="M17" s="31">
        <f>M16+M$8*(1+input!$B$8)^($L17-2024)</f>
        <v>13402.067965060416</v>
      </c>
      <c r="N17" s="31">
        <f>N16+N$8*(1+input!$B$8)^($L17-2024)</f>
        <v>-16816.128032045443</v>
      </c>
      <c r="O17" s="31">
        <f>O16+O$8*(1+input!$B$8)^($L17-2024)</f>
        <v>-19629.754581519861</v>
      </c>
      <c r="P17" s="31">
        <f>P16+P$8*(1+input!$B$8)^($L17-2024)</f>
        <v>-22333.781130994281</v>
      </c>
      <c r="Q17" s="31" t="e">
        <f>Q16+Q$8*(1+input!$B$8)^($L17-2024)</f>
        <v>#VALUE!</v>
      </c>
      <c r="R17" s="31" t="e">
        <f>R16+R$8*(1+input!$B$8)^($L17-2024)</f>
        <v>#VALUE!</v>
      </c>
      <c r="S17" s="31" t="e">
        <f>S16+S$8*(1+input!$B$8)^($L17-2024)</f>
        <v>#VALUE!</v>
      </c>
      <c r="T17" s="31">
        <f>T16+T$8*(1+input!$B$8)^($L17-2024)</f>
        <v>-16958.169575745444</v>
      </c>
      <c r="U17" s="31">
        <f>U16+U$8*(1+input!$B$8)^($L17-2024)</f>
        <v>-19842.816897069846</v>
      </c>
      <c r="V17" s="31">
        <f>V16+V$8*(1+input!$B$8)^($L17-2024)</f>
        <v>-22617.86421839429</v>
      </c>
      <c r="W17" s="31">
        <f>W16+W$8*(1+input!$B$8)^($L17-2024)</f>
        <v>-18021.456705905464</v>
      </c>
      <c r="X17" s="31">
        <f>X16+X$8*(1+input!$B$8)^($L17-2024)</f>
        <v>-21516.252483392098</v>
      </c>
      <c r="Y17" s="31">
        <f>Y16+Y$8*(1+input!$B$8)^($L17-2024)</f>
        <v>-24901.448260878766</v>
      </c>
      <c r="Z17" s="31"/>
      <c r="AA17" s="31"/>
      <c r="AB17" s="31"/>
    </row>
    <row r="18" spans="1:28">
      <c r="A18" t="s">
        <v>113</v>
      </c>
      <c r="B18">
        <f>'utility rates'!P23</f>
        <v>0.18491944428959994</v>
      </c>
      <c r="C18">
        <v>415.92230555555557</v>
      </c>
      <c r="D18" s="20">
        <f t="shared" ref="D18:D23" si="6">C18/C$25</f>
        <v>0.32023954611338284</v>
      </c>
      <c r="E18">
        <f>D18*'kWh per yr'!C$22</f>
        <v>338.23700860495495</v>
      </c>
      <c r="F18">
        <f>$E18*F$3*$B18</f>
        <v>312.73299834702453</v>
      </c>
      <c r="G18">
        <f>$E18*G$3*$B18</f>
        <v>469.09949752053677</v>
      </c>
      <c r="H18">
        <f>$E18*H$3*$B18</f>
        <v>625.46599669404907</v>
      </c>
      <c r="L18">
        <v>2033</v>
      </c>
      <c r="M18" s="31">
        <f>M17+M$8*(1+input!$B$8)^($L18-2024)</f>
        <v>14891.186627844907</v>
      </c>
      <c r="N18" s="31">
        <f>N17+N$8*(1+input!$B$8)^($L18-2024)</f>
        <v>-16055.786306908753</v>
      </c>
      <c r="O18" s="31">
        <f>O17+O$8*(1+input!$B$8)^($L18-2024)</f>
        <v>-18489.241993814827</v>
      </c>
      <c r="P18" s="31">
        <f>P17+P$8*(1+input!$B$8)^($L18-2024)</f>
        <v>-20813.097680720901</v>
      </c>
      <c r="Q18" s="31" t="e">
        <f>Q17+Q$8*(1+input!$B$8)^($L18-2024)</f>
        <v>#VALUE!</v>
      </c>
      <c r="R18" s="31" t="e">
        <f>R17+R$8*(1+input!$B$8)^($L18-2024)</f>
        <v>#VALUE!</v>
      </c>
      <c r="S18" s="31" t="e">
        <f>S17+S$8*(1+input!$B$8)^($L18-2024)</f>
        <v>#VALUE!</v>
      </c>
      <c r="T18" s="31">
        <f>T17+T$8*(1+input!$B$8)^($L18-2024)</f>
        <v>-16213.610244353198</v>
      </c>
      <c r="U18" s="31">
        <f>U17+U$8*(1+input!$B$8)^($L18-2024)</f>
        <v>-18725.977899981477</v>
      </c>
      <c r="V18" s="31">
        <f>V17+V$8*(1+input!$B$8)^($L18-2024)</f>
        <v>-21128.745555609799</v>
      </c>
      <c r="W18" s="31">
        <f>W17+W$8*(1+input!$B$8)^($L18-2024)</f>
        <v>-17395.040388975445</v>
      </c>
      <c r="X18" s="31">
        <f>X17+X$8*(1+input!$B$8)^($L18-2024)</f>
        <v>-20585.350773672868</v>
      </c>
      <c r="Y18" s="31">
        <f>Y17+Y$8*(1+input!$B$8)^($L18-2024)</f>
        <v>-23666.061158370328</v>
      </c>
      <c r="Z18" s="31"/>
      <c r="AA18" s="31"/>
      <c r="AB18" s="31"/>
    </row>
    <row r="19" spans="1:28">
      <c r="A19" t="s">
        <v>114</v>
      </c>
      <c r="B19">
        <f>'utility rates'!P23</f>
        <v>0.18491944428959994</v>
      </c>
      <c r="C19">
        <v>81.867930555555546</v>
      </c>
      <c r="D19" s="20">
        <f t="shared" si="6"/>
        <v>6.3034245992972249E-2</v>
      </c>
      <c r="E19">
        <f>D19*'kWh per yr'!C$22</f>
        <v>66.576770617777285</v>
      </c>
      <c r="F19">
        <f t="shared" ref="F19:H23" si="7">$E19*F$3*$B19</f>
        <v>61.55669712617771</v>
      </c>
      <c r="G19">
        <f t="shared" si="7"/>
        <v>92.335045689266565</v>
      </c>
      <c r="H19">
        <f t="shared" si="7"/>
        <v>123.11339425235542</v>
      </c>
      <c r="L19">
        <v>2034</v>
      </c>
      <c r="M19" s="31">
        <f>M18+M$8*(1+input!$B$8)^($L19-2024)</f>
        <v>16380.305290629398</v>
      </c>
      <c r="N19" s="31">
        <f>N18+N$8*(1+input!$B$8)^($L19-2024)</f>
        <v>-15295.444581772063</v>
      </c>
      <c r="O19" s="31">
        <f>O18+O$8*(1+input!$B$8)^($L19-2024)</f>
        <v>-17348.729406109793</v>
      </c>
      <c r="P19" s="31">
        <f>P18+P$8*(1+input!$B$8)^($L19-2024)</f>
        <v>-19292.414230447521</v>
      </c>
      <c r="Q19" s="31" t="e">
        <f>Q18+Q$8*(1+input!$B$8)^($L19-2024)</f>
        <v>#VALUE!</v>
      </c>
      <c r="R19" s="31" t="e">
        <f>R18+R$8*(1+input!$B$8)^($L19-2024)</f>
        <v>#VALUE!</v>
      </c>
      <c r="S19" s="31" t="e">
        <f>S18+S$8*(1+input!$B$8)^($L19-2024)</f>
        <v>#VALUE!</v>
      </c>
      <c r="T19" s="31">
        <f>T18+T$8*(1+input!$B$8)^($L19-2024)</f>
        <v>-15469.050912960953</v>
      </c>
      <c r="U19" s="31">
        <f>U18+U$8*(1+input!$B$8)^($L19-2024)</f>
        <v>-17609.138902893108</v>
      </c>
      <c r="V19" s="31">
        <f>V18+V$8*(1+input!$B$8)^($L19-2024)</f>
        <v>-19639.626892825308</v>
      </c>
      <c r="W19" s="31">
        <f>W18+W$8*(1+input!$B$8)^($L19-2024)</f>
        <v>-16768.624072045426</v>
      </c>
      <c r="X19" s="31">
        <f>X18+X$8*(1+input!$B$8)^($L19-2024)</f>
        <v>-19654.449063953638</v>
      </c>
      <c r="Y19" s="31">
        <f>Y18+Y$8*(1+input!$B$8)^($L19-2024)</f>
        <v>-22430.674055861891</v>
      </c>
      <c r="Z19" s="31"/>
      <c r="AA19" s="31"/>
      <c r="AB19" s="31"/>
    </row>
    <row r="20" spans="1:28">
      <c r="A20" t="s">
        <v>115</v>
      </c>
      <c r="B20">
        <f>'utility rates'!P24</f>
        <v>0.13205419776959998</v>
      </c>
      <c r="C20">
        <v>223.38303472222225</v>
      </c>
      <c r="D20" s="20">
        <f t="shared" si="6"/>
        <v>0.1719938572501476</v>
      </c>
      <c r="E20">
        <f>D20*'kWh per yr'!C$22</f>
        <v>181.65991202760591</v>
      </c>
      <c r="F20">
        <f t="shared" si="7"/>
        <v>119.94476974850804</v>
      </c>
      <c r="G20">
        <f t="shared" si="7"/>
        <v>179.91715462276204</v>
      </c>
      <c r="H20">
        <f t="shared" si="7"/>
        <v>239.88953949701607</v>
      </c>
      <c r="L20">
        <v>2035</v>
      </c>
      <c r="M20" s="31">
        <f>M19+M$8*(1+input!$B$8)^($L20-2024)</f>
        <v>17869.423953413887</v>
      </c>
      <c r="N20" s="31">
        <f>N19+N$8*(1+input!$B$8)^($L20-2024)</f>
        <v>-14535.102856635373</v>
      </c>
      <c r="O20" s="31">
        <f>O19+O$8*(1+input!$B$8)^($L20-2024)</f>
        <v>-16208.216818404759</v>
      </c>
      <c r="P20" s="31">
        <f>P19+P$8*(1+input!$B$8)^($L20-2024)</f>
        <v>-17771.730780174141</v>
      </c>
      <c r="Q20" s="31" t="e">
        <f>Q19+Q$8*(1+input!$B$8)^($L20-2024)</f>
        <v>#VALUE!</v>
      </c>
      <c r="R20" s="31" t="e">
        <f>R19+R$8*(1+input!$B$8)^($L20-2024)</f>
        <v>#VALUE!</v>
      </c>
      <c r="S20" s="31" t="e">
        <f>S19+S$8*(1+input!$B$8)^($L20-2024)</f>
        <v>#VALUE!</v>
      </c>
      <c r="T20" s="31">
        <f>T19+T$8*(1+input!$B$8)^($L20-2024)</f>
        <v>-14724.491581568707</v>
      </c>
      <c r="U20" s="31">
        <f>U19+U$8*(1+input!$B$8)^($L20-2024)</f>
        <v>-16492.299905804739</v>
      </c>
      <c r="V20" s="31">
        <f>V19+V$8*(1+input!$B$8)^($L20-2024)</f>
        <v>-18150.508230040818</v>
      </c>
      <c r="W20" s="31">
        <f>W19+W$8*(1+input!$B$8)^($L20-2024)</f>
        <v>-16142.207755115407</v>
      </c>
      <c r="X20" s="31">
        <f>X19+X$8*(1+input!$B$8)^($L20-2024)</f>
        <v>-18723.547354234408</v>
      </c>
      <c r="Y20" s="31">
        <f>Y19+Y$8*(1+input!$B$8)^($L20-2024)</f>
        <v>-21195.286953353454</v>
      </c>
      <c r="Z20" s="31"/>
      <c r="AA20" s="31"/>
      <c r="AB20" s="31"/>
    </row>
    <row r="21" spans="1:28">
      <c r="A21" t="s">
        <v>116</v>
      </c>
      <c r="B21">
        <f>+'utility rates'!P24</f>
        <v>0.13205419776959998</v>
      </c>
      <c r="C21">
        <v>226.39481944444444</v>
      </c>
      <c r="D21" s="20">
        <f t="shared" si="6"/>
        <v>0.17431278210595058</v>
      </c>
      <c r="E21">
        <f>D21*'kWh per yr'!C$22</f>
        <v>184.10916046030502</v>
      </c>
      <c r="F21">
        <f t="shared" si="7"/>
        <v>121.56193743310068</v>
      </c>
      <c r="G21">
        <f t="shared" si="7"/>
        <v>182.34290614965101</v>
      </c>
      <c r="H21">
        <f t="shared" si="7"/>
        <v>243.12387486620136</v>
      </c>
      <c r="L21">
        <v>2036</v>
      </c>
      <c r="M21" s="31">
        <f>M20+M$8*(1+input!$B$8)^($L21-2024)</f>
        <v>19358.542616198378</v>
      </c>
      <c r="N21" s="31">
        <f>N20+N$8*(1+input!$B$8)^($L21-2024)</f>
        <v>-13774.761131498683</v>
      </c>
      <c r="O21" s="31">
        <f>O20+O$8*(1+input!$B$8)^($L21-2024)</f>
        <v>-15067.704230699725</v>
      </c>
      <c r="P21" s="31">
        <f>P20+P$8*(1+input!$B$8)^($L21-2024)</f>
        <v>-16251.047329900761</v>
      </c>
      <c r="Q21" s="31" t="e">
        <f>Q20+Q$8*(1+input!$B$8)^($L21-2024)</f>
        <v>#VALUE!</v>
      </c>
      <c r="R21" s="31" t="e">
        <f>R20+R$8*(1+input!$B$8)^($L21-2024)</f>
        <v>#VALUE!</v>
      </c>
      <c r="S21" s="31" t="e">
        <f>S20+S$8*(1+input!$B$8)^($L21-2024)</f>
        <v>#VALUE!</v>
      </c>
      <c r="T21" s="31">
        <f>T20+T$8*(1+input!$B$8)^($L21-2024)</f>
        <v>-13979.932250176462</v>
      </c>
      <c r="U21" s="31">
        <f>U20+U$8*(1+input!$B$8)^($L21-2024)</f>
        <v>-15375.460908716372</v>
      </c>
      <c r="V21" s="31">
        <f>V20+V$8*(1+input!$B$8)^($L21-2024)</f>
        <v>-16661.389567256327</v>
      </c>
      <c r="W21" s="31">
        <f>W20+W$8*(1+input!$B$8)^($L21-2024)</f>
        <v>-15515.791438185388</v>
      </c>
      <c r="X21" s="31">
        <f>X20+X$8*(1+input!$B$8)^($L21-2024)</f>
        <v>-17792.645644515178</v>
      </c>
      <c r="Y21" s="31">
        <f>Y20+Y$8*(1+input!$B$8)^($L21-2024)</f>
        <v>-19959.899850845017</v>
      </c>
      <c r="Z21" s="31"/>
      <c r="AA21" s="31"/>
      <c r="AB21" s="31"/>
    </row>
    <row r="22" spans="1:28">
      <c r="A22" t="s">
        <v>112</v>
      </c>
      <c r="B22">
        <f>'utility rates'!P22</f>
        <v>0.10121613729959998</v>
      </c>
      <c r="C22">
        <v>338.90228472222225</v>
      </c>
      <c r="D22" s="20">
        <f t="shared" si="6"/>
        <v>0.26093795015698273</v>
      </c>
      <c r="E22">
        <f>D22*'kWh per yr'!C$22</f>
        <v>275.60266295580516</v>
      </c>
      <c r="F22">
        <f t="shared" si="7"/>
        <v>139.47718486935076</v>
      </c>
      <c r="G22">
        <f t="shared" si="7"/>
        <v>209.21577730402612</v>
      </c>
      <c r="H22">
        <f t="shared" si="7"/>
        <v>278.95436973870153</v>
      </c>
      <c r="L22">
        <v>2037</v>
      </c>
      <c r="M22" s="31">
        <f>M21+M$8*(1+input!$B$8)^($L22-2024)</f>
        <v>20847.661278982869</v>
      </c>
      <c r="N22" s="31">
        <f>N21+N$8*(1+input!$B$8)^($L22-2024)</f>
        <v>-13014.419406361993</v>
      </c>
      <c r="O22" s="31">
        <f>O21+O$8*(1+input!$B$8)^($L22-2024)</f>
        <v>-13927.19164299469</v>
      </c>
      <c r="P22" s="31">
        <f>P21+P$8*(1+input!$B$8)^($L22-2024)</f>
        <v>-14730.363879627381</v>
      </c>
      <c r="Q22" s="31" t="e">
        <f>Q21+Q$8*(1+input!$B$8)^($L22-2024)</f>
        <v>#VALUE!</v>
      </c>
      <c r="R22" s="31" t="e">
        <f>R21+R$8*(1+input!$B$8)^($L22-2024)</f>
        <v>#VALUE!</v>
      </c>
      <c r="S22" s="31" t="e">
        <f>S21+S$8*(1+input!$B$8)^($L22-2024)</f>
        <v>#VALUE!</v>
      </c>
      <c r="T22" s="31">
        <f>T21+T$8*(1+input!$B$8)^($L22-2024)</f>
        <v>-13235.372918784216</v>
      </c>
      <c r="U22" s="31">
        <f>U21+U$8*(1+input!$B$8)^($L22-2024)</f>
        <v>-14258.621911628004</v>
      </c>
      <c r="V22" s="31">
        <f>V21+V$8*(1+input!$B$8)^($L22-2024)</f>
        <v>-15172.270904471836</v>
      </c>
      <c r="W22" s="31">
        <f>W21+W$8*(1+input!$B$8)^($L22-2024)</f>
        <v>-14889.375121255369</v>
      </c>
      <c r="X22" s="31">
        <f>X21+X$8*(1+input!$B$8)^($L22-2024)</f>
        <v>-16861.743934795948</v>
      </c>
      <c r="Y22" s="31">
        <f>Y21+Y$8*(1+input!$B$8)^($L22-2024)</f>
        <v>-18724.51274833658</v>
      </c>
      <c r="Z22" s="31"/>
      <c r="AA22" s="31"/>
      <c r="AB22" s="31"/>
    </row>
    <row r="23" spans="1:28">
      <c r="A23" t="s">
        <v>141</v>
      </c>
      <c r="B23">
        <f>'utility rates'!P22</f>
        <v>0.10121613729959998</v>
      </c>
      <c r="C23">
        <v>12.314583333333333</v>
      </c>
      <c r="D23" s="20">
        <f t="shared" si="6"/>
        <v>9.4816183805639612E-3</v>
      </c>
      <c r="E23">
        <f>D23*'kWh per yr'!C$22</f>
        <v>10.014485333551656</v>
      </c>
      <c r="F23">
        <f t="shared" si="7"/>
        <v>5.0681376125279733</v>
      </c>
      <c r="G23">
        <f t="shared" si="7"/>
        <v>7.6022064187919609</v>
      </c>
      <c r="H23">
        <f t="shared" si="7"/>
        <v>10.136275225055947</v>
      </c>
      <c r="L23">
        <v>2038</v>
      </c>
      <c r="M23" s="31">
        <f>M22+M$8*(1+input!$B$8)^($L23-2024)</f>
        <v>22336.77994176736</v>
      </c>
      <c r="N23" s="31">
        <f>N22+N$8*(1+input!$B$8)^($L23-2024)</f>
        <v>-12254.077681225303</v>
      </c>
      <c r="O23" s="31">
        <f>O22+O$8*(1+input!$B$8)^($L23-2024)</f>
        <v>-12786.679055289656</v>
      </c>
      <c r="P23" s="31">
        <f>P22+P$8*(1+input!$B$8)^($L23-2024)</f>
        <v>-13209.680429354001</v>
      </c>
      <c r="Q23" s="31" t="e">
        <f>Q22+Q$8*(1+input!$B$8)^($L23-2024)</f>
        <v>#VALUE!</v>
      </c>
      <c r="R23" s="31" t="e">
        <f>R22+R$8*(1+input!$B$8)^($L23-2024)</f>
        <v>#VALUE!</v>
      </c>
      <c r="S23" s="31" t="e">
        <f>S22+S$8*(1+input!$B$8)^($L23-2024)</f>
        <v>#VALUE!</v>
      </c>
      <c r="T23" s="31">
        <f>T22+T$8*(1+input!$B$8)^($L23-2024)</f>
        <v>-12490.813587391971</v>
      </c>
      <c r="U23" s="31">
        <f>U22+U$8*(1+input!$B$8)^($L23-2024)</f>
        <v>-13141.782914539637</v>
      </c>
      <c r="V23" s="31">
        <f>V22+V$8*(1+input!$B$8)^($L23-2024)</f>
        <v>-13683.152241687345</v>
      </c>
      <c r="W23" s="31">
        <f>W22+W$8*(1+input!$B$8)^($L23-2024)</f>
        <v>-14262.95880432535</v>
      </c>
      <c r="X23" s="31">
        <f>X22+X$8*(1+input!$B$8)^($L23-2024)</f>
        <v>-15930.842225076718</v>
      </c>
      <c r="Y23" s="31">
        <f>Y22+Y$8*(1+input!$B$8)^($L23-2024)</f>
        <v>-17489.125645828142</v>
      </c>
      <c r="Z23" s="31"/>
      <c r="AA23" s="31"/>
      <c r="AB23" s="31"/>
    </row>
    <row r="24" spans="1:28">
      <c r="L24">
        <v>2039</v>
      </c>
      <c r="M24" s="31">
        <f>M23+M$8*(1+input!$B$8)^($L24-2024)</f>
        <v>23825.89860455185</v>
      </c>
      <c r="N24" s="31">
        <f>N23+N$8*(1+input!$B$8)^($L24-2024)</f>
        <v>-11493.735956088613</v>
      </c>
      <c r="O24" s="31">
        <f>O23+O$8*(1+input!$B$8)^($L24-2024)</f>
        <v>-11646.166467584622</v>
      </c>
      <c r="P24" s="31">
        <f>P23+P$8*(1+input!$B$8)^($L24-2024)</f>
        <v>-11688.996979080621</v>
      </c>
      <c r="Q24" s="31" t="e">
        <f>Q23+Q$8*(1+input!$B$8)^($L24-2024)</f>
        <v>#VALUE!</v>
      </c>
      <c r="R24" s="31" t="e">
        <f>R23+R$8*(1+input!$B$8)^($L24-2024)</f>
        <v>#VALUE!</v>
      </c>
      <c r="S24" s="31" t="e">
        <f>S23+S$8*(1+input!$B$8)^($L24-2024)</f>
        <v>#VALUE!</v>
      </c>
      <c r="T24" s="31">
        <f>T23+T$8*(1+input!$B$8)^($L24-2024)</f>
        <v>-11746.254255999726</v>
      </c>
      <c r="U24" s="31">
        <f>U23+U$8*(1+input!$B$8)^($L24-2024)</f>
        <v>-12024.94391745127</v>
      </c>
      <c r="V24" s="31">
        <f>V23+V$8*(1+input!$B$8)^($L24-2024)</f>
        <v>-12194.033578902854</v>
      </c>
      <c r="W24" s="31">
        <f>W23+W$8*(1+input!$B$8)^($L24-2024)</f>
        <v>-13636.542487395331</v>
      </c>
      <c r="X24" s="31">
        <f>X23+X$8*(1+input!$B$8)^($L24-2024)</f>
        <v>-14999.940515357488</v>
      </c>
      <c r="Y24" s="31">
        <f>Y23+Y$8*(1+input!$B$8)^($L24-2024)</f>
        <v>-16253.738543319703</v>
      </c>
      <c r="Z24" s="69"/>
      <c r="AA24" s="69"/>
      <c r="AB24" s="69"/>
    </row>
    <row r="25" spans="1:28">
      <c r="A25" t="s">
        <v>109</v>
      </c>
      <c r="C25">
        <f t="shared" ref="C25:H25" si="8">SUM(C18:C23)</f>
        <v>1298.7849583333334</v>
      </c>
      <c r="D25" s="20">
        <f t="shared" si="8"/>
        <v>1</v>
      </c>
      <c r="E25" s="22">
        <f t="shared" si="8"/>
        <v>1056.2</v>
      </c>
      <c r="F25" s="22">
        <f t="shared" si="8"/>
        <v>760.34172513668966</v>
      </c>
      <c r="G25" s="22">
        <f t="shared" si="8"/>
        <v>1140.5125877050345</v>
      </c>
      <c r="H25" s="22">
        <f t="shared" si="8"/>
        <v>1520.6834502733793</v>
      </c>
      <c r="L25">
        <v>2040</v>
      </c>
      <c r="M25" s="31">
        <f>M24+M$8*(1+input!$B$8)^($L25-2024)</f>
        <v>25315.017267336341</v>
      </c>
      <c r="N25" s="31">
        <f>N24+N$8*(1+input!$B$8)^($L25-2024)</f>
        <v>-10733.394230951923</v>
      </c>
      <c r="O25" s="31">
        <f>O24+O$8*(1+input!$B$8)^($L25-2024)</f>
        <v>-10505.653879879588</v>
      </c>
      <c r="P25" s="31">
        <f>P24+P$8*(1+input!$B$8)^($L25-2024)</f>
        <v>-10168.313528807241</v>
      </c>
      <c r="Q25" s="31" t="e">
        <f>Q24+Q$8*(1+input!$B$8)^($L25-2024)</f>
        <v>#VALUE!</v>
      </c>
      <c r="R25" s="31" t="e">
        <f>R24+R$8*(1+input!$B$8)^($L25-2024)</f>
        <v>#VALUE!</v>
      </c>
      <c r="S25" s="31" t="e">
        <f>S24+S$8*(1+input!$B$8)^($L25-2024)</f>
        <v>#VALUE!</v>
      </c>
      <c r="T25" s="31">
        <f>T24+T$8*(1+input!$B$8)^($L25-2024)</f>
        <v>-11001.69492460748</v>
      </c>
      <c r="U25" s="31">
        <f>U24+U$8*(1+input!$B$8)^($L25-2024)</f>
        <v>-10908.104920362903</v>
      </c>
      <c r="V25" s="31">
        <f>V24+V$8*(1+input!$B$8)^($L25-2024)</f>
        <v>-10704.914916118363</v>
      </c>
      <c r="W25" s="31">
        <f>W24+W$8*(1+input!$B$8)^($L25-2024)</f>
        <v>-13010.126170465312</v>
      </c>
      <c r="X25" s="31">
        <f>X24+X$8*(1+input!$B$8)^($L25-2024)</f>
        <v>-14069.038805638258</v>
      </c>
      <c r="Y25" s="31">
        <f>Y24+Y$8*(1+input!$B$8)^($L25-2024)</f>
        <v>-15018.351440811264</v>
      </c>
      <c r="Z25" s="31"/>
      <c r="AA25" s="31"/>
      <c r="AB25" s="31"/>
    </row>
    <row r="26" spans="1:28">
      <c r="A26" t="s">
        <v>188</v>
      </c>
      <c r="D26" s="20"/>
      <c r="E26" s="22"/>
      <c r="F26" s="2">
        <f>(input!B12+'utility rates'!$L35)/Ottawa!F25</f>
        <v>26.58357800190689</v>
      </c>
      <c r="G26" s="2">
        <f>(input!B13+'utility rates'!$M35)/Ottawa!G25</f>
        <v>22.568596040364024</v>
      </c>
      <c r="H26" s="2">
        <f>(input!B14+'utility rates'!$N35)/Ottawa!H25</f>
        <v>20.561105059592592</v>
      </c>
      <c r="L26">
        <v>2041</v>
      </c>
      <c r="M26" s="31">
        <f>M25+M$8*(1+input!$B$8)^($L26-2024)</f>
        <v>26804.135930120832</v>
      </c>
      <c r="N26" s="31">
        <f>N25+N$8*(1+input!$B$8)^($L26-2024)</f>
        <v>-9973.0525058152325</v>
      </c>
      <c r="O26" s="31">
        <f>O25+O$8*(1+input!$B$8)^($L26-2024)</f>
        <v>-9365.1412921745541</v>
      </c>
      <c r="P26" s="31">
        <f>P25+P$8*(1+input!$B$8)^($L26-2024)</f>
        <v>-8647.6300785338608</v>
      </c>
      <c r="Q26" s="31" t="e">
        <f>Q25+Q$8*(1+input!$B$8)^($L26-2024)</f>
        <v>#VALUE!</v>
      </c>
      <c r="R26" s="31" t="e">
        <f>R25+R$8*(1+input!$B$8)^($L26-2024)</f>
        <v>#VALUE!</v>
      </c>
      <c r="S26" s="31" t="e">
        <f>S25+S$8*(1+input!$B$8)^($L26-2024)</f>
        <v>#VALUE!</v>
      </c>
      <c r="T26" s="31">
        <f>T25+T$8*(1+input!$B$8)^($L26-2024)</f>
        <v>-10257.135593215235</v>
      </c>
      <c r="U26" s="31">
        <f>U25+U$8*(1+input!$B$8)^($L26-2024)</f>
        <v>-9791.2659232745355</v>
      </c>
      <c r="V26" s="31">
        <f>V25+V$8*(1+input!$B$8)^($L26-2024)</f>
        <v>-9215.7962533338723</v>
      </c>
      <c r="W26" s="31">
        <f>W25+W$8*(1+input!$B$8)^($L26-2024)</f>
        <v>-12383.709853535292</v>
      </c>
      <c r="X26" s="31">
        <f>X25+X$8*(1+input!$B$8)^($L26-2024)</f>
        <v>-13138.137095919028</v>
      </c>
      <c r="Y26" s="31">
        <f>Y25+Y$8*(1+input!$B$8)^($L26-2024)</f>
        <v>-13782.964338302825</v>
      </c>
      <c r="Z26" s="31"/>
      <c r="AA26" s="31"/>
      <c r="AB26" s="31"/>
    </row>
    <row r="27" spans="1:28">
      <c r="A27" t="s">
        <v>189</v>
      </c>
      <c r="F27" s="2">
        <f>(input!B12+'utility rates'!$L35-5000)/Ottawa!F25</f>
        <v>20.007587450946229</v>
      </c>
      <c r="G27" s="2">
        <f>(input!B13+'utility rates'!$M35-5000)/Ottawa!G25</f>
        <v>18.184602339723583</v>
      </c>
      <c r="H27" s="2">
        <f>(input!B14+'utility rates'!$N35-5000)/Ottawa!H25</f>
        <v>17.273109784112261</v>
      </c>
      <c r="L27">
        <v>2042</v>
      </c>
      <c r="M27" s="31">
        <f>M26+M$8*(1+input!$B$8)^($L27-2024)</f>
        <v>28293.254592905323</v>
      </c>
      <c r="N27" s="31">
        <f>N26+N$8*(1+input!$B$8)^($L27-2024)</f>
        <v>-9212.7107806785425</v>
      </c>
      <c r="O27" s="31">
        <f>O26+O$8*(1+input!$B$8)^($L27-2024)</f>
        <v>-8224.62870446952</v>
      </c>
      <c r="P27" s="31">
        <f>P26+P$8*(1+input!$B$8)^($L27-2024)</f>
        <v>-7126.9466282604817</v>
      </c>
      <c r="Q27" s="31" t="e">
        <f>Q26+Q$8*(1+input!$B$8)^($L27-2024)</f>
        <v>#VALUE!</v>
      </c>
      <c r="R27" s="31" t="e">
        <f>R26+R$8*(1+input!$B$8)^($L27-2024)</f>
        <v>#VALUE!</v>
      </c>
      <c r="S27" s="31" t="e">
        <f>S26+S$8*(1+input!$B$8)^($L27-2024)</f>
        <v>#VALUE!</v>
      </c>
      <c r="T27" s="31">
        <f>T26+T$8*(1+input!$B$8)^($L27-2024)</f>
        <v>-9512.5762618229892</v>
      </c>
      <c r="U27" s="31">
        <f>U26+U$8*(1+input!$B$8)^($L27-2024)</f>
        <v>-8674.4269261861682</v>
      </c>
      <c r="V27" s="31">
        <f>V26+V$8*(1+input!$B$8)^($L27-2024)</f>
        <v>-7726.6775905493814</v>
      </c>
      <c r="W27" s="31">
        <f>W26+W$8*(1+input!$B$8)^($L27-2024)</f>
        <v>-11757.293536605273</v>
      </c>
      <c r="X27" s="31">
        <f>X26+X$8*(1+input!$B$8)^($L27-2024)</f>
        <v>-12207.235386199798</v>
      </c>
      <c r="Y27" s="31">
        <f>Y26+Y$8*(1+input!$B$8)^($L27-2024)</f>
        <v>-12547.577235794386</v>
      </c>
      <c r="Z27" s="31"/>
      <c r="AA27" s="31"/>
      <c r="AB27" s="31"/>
    </row>
    <row r="28" spans="1:28">
      <c r="F28" s="2"/>
      <c r="L28">
        <v>2043</v>
      </c>
      <c r="M28" s="31">
        <f>M27+M$8*(1+input!$B$8)^($L28-2024)</f>
        <v>29782.373255689814</v>
      </c>
      <c r="N28" s="31">
        <f>N27+N$8*(1+input!$B$8)^($L28-2024)</f>
        <v>-8452.3690555418525</v>
      </c>
      <c r="O28" s="31">
        <f>O27+O$8*(1+input!$B$8)^($L28-2024)</f>
        <v>-7084.1161167644859</v>
      </c>
      <c r="P28" s="31">
        <f>P27+P$8*(1+input!$B$8)^($L28-2024)</f>
        <v>-5606.2631779871026</v>
      </c>
      <c r="Q28" s="31" t="e">
        <f>Q27+Q$8*(1+input!$B$8)^($L28-2024)</f>
        <v>#VALUE!</v>
      </c>
      <c r="R28" s="31" t="e">
        <f>R27+R$8*(1+input!$B$8)^($L28-2024)</f>
        <v>#VALUE!</v>
      </c>
      <c r="S28" s="31" t="e">
        <f>S27+S$8*(1+input!$B$8)^($L28-2024)</f>
        <v>#VALUE!</v>
      </c>
      <c r="T28" s="31">
        <f>T27+T$8*(1+input!$B$8)^($L28-2024)</f>
        <v>-8768.0169304307437</v>
      </c>
      <c r="U28" s="31">
        <f>U27+U$8*(1+input!$B$8)^($L28-2024)</f>
        <v>-7557.587929097801</v>
      </c>
      <c r="V28" s="31">
        <f>V27+V$8*(1+input!$B$8)^($L28-2024)</f>
        <v>-6237.5589277648905</v>
      </c>
      <c r="W28" s="31">
        <f>W27+W$8*(1+input!$B$8)^($L28-2024)</f>
        <v>-11130.877219675254</v>
      </c>
      <c r="X28" s="31">
        <f>X27+X$8*(1+input!$B$8)^($L28-2024)</f>
        <v>-11276.333676480568</v>
      </c>
      <c r="Y28" s="31">
        <f>Y27+Y$8*(1+input!$B$8)^($L28-2024)</f>
        <v>-11312.190133285947</v>
      </c>
      <c r="Z28" s="31"/>
      <c r="AA28" s="31"/>
      <c r="AB28" s="31"/>
    </row>
    <row r="29" spans="1:28">
      <c r="A29" t="s">
        <v>176</v>
      </c>
      <c r="L29">
        <v>2044</v>
      </c>
      <c r="M29" s="31">
        <f>M28+M$8*(1+input!$B$8)^($L29-2024)</f>
        <v>31271.491918474305</v>
      </c>
      <c r="N29" s="31">
        <f>N28+N$8*(1+input!$B$8)^($L29-2024)</f>
        <v>-7692.0273304051625</v>
      </c>
      <c r="O29" s="31">
        <f>O28+O$8*(1+input!$B$8)^($L29-2024)</f>
        <v>-5943.6035290594518</v>
      </c>
      <c r="P29" s="31">
        <f>P28+P$8*(1+input!$B$8)^($L29-2024)</f>
        <v>-4085.5797277137235</v>
      </c>
      <c r="Q29" s="31" t="e">
        <f>Q28+Q$8*(1+input!$B$8)^($L29-2024)</f>
        <v>#VALUE!</v>
      </c>
      <c r="R29" s="31" t="e">
        <f>R28+R$8*(1+input!$B$8)^($L29-2024)</f>
        <v>#VALUE!</v>
      </c>
      <c r="S29" s="31" t="e">
        <f>S28+S$8*(1+input!$B$8)^($L29-2024)</f>
        <v>#VALUE!</v>
      </c>
      <c r="T29" s="31">
        <f>T28+T$8*(1+input!$B$8)^($L29-2024)</f>
        <v>-8023.4575990384983</v>
      </c>
      <c r="U29" s="31">
        <f>U28+U$8*(1+input!$B$8)^($L29-2024)</f>
        <v>-6440.7489320094337</v>
      </c>
      <c r="V29" s="31">
        <f>V28+V$8*(1+input!$B$8)^($L29-2024)</f>
        <v>-4748.4402649803997</v>
      </c>
      <c r="W29" s="31">
        <f>W28+W$8*(1+input!$B$8)^($L29-2024)</f>
        <v>-10504.460902745235</v>
      </c>
      <c r="X29" s="31">
        <f>X28+X$8*(1+input!$B$8)^($L29-2024)</f>
        <v>-10345.431966761338</v>
      </c>
      <c r="Y29" s="31">
        <f>Y28+Y$8*(1+input!$B$8)^($L29-2024)</f>
        <v>-10076.803030777508</v>
      </c>
      <c r="Z29" s="31"/>
      <c r="AA29" s="31"/>
      <c r="AB29" s="31"/>
    </row>
    <row r="30" spans="1:28">
      <c r="A30" t="s">
        <v>216</v>
      </c>
      <c r="B30">
        <v>750</v>
      </c>
      <c r="L30">
        <v>2045</v>
      </c>
      <c r="M30" s="31">
        <f>M29+M$8*(1+input!$B$8)^($L30-2024)</f>
        <v>32760.610581258796</v>
      </c>
      <c r="N30" s="31">
        <f>N29+N$8*(1+input!$B$8)^($L30-2024)</f>
        <v>-6931.6856052684725</v>
      </c>
      <c r="O30" s="31">
        <f>O29+O$8*(1+input!$B$8)^($L30-2024)</f>
        <v>-4803.0909413544177</v>
      </c>
      <c r="P30" s="31">
        <f>P29+P$8*(1+input!$B$8)^($L30-2024)</f>
        <v>-2564.8962774403444</v>
      </c>
      <c r="Q30" s="31" t="e">
        <f>Q29+Q$8*(1+input!$B$8)^($L30-2024)</f>
        <v>#VALUE!</v>
      </c>
      <c r="R30" s="31" t="e">
        <f>R29+R$8*(1+input!$B$8)^($L30-2024)</f>
        <v>#VALUE!</v>
      </c>
      <c r="S30" s="31" t="e">
        <f>S29+S$8*(1+input!$B$8)^($L30-2024)</f>
        <v>#VALUE!</v>
      </c>
      <c r="T30" s="31">
        <f>T29+T$8*(1+input!$B$8)^($L30-2024)</f>
        <v>-7278.8982676462529</v>
      </c>
      <c r="U30" s="31">
        <f>U29+U$8*(1+input!$B$8)^($L30-2024)</f>
        <v>-5323.9099349210665</v>
      </c>
      <c r="V30" s="31">
        <f>V29+V$8*(1+input!$B$8)^($L30-2024)</f>
        <v>-3259.3216021959092</v>
      </c>
      <c r="W30" s="31">
        <f>W29+W$8*(1+input!$B$8)^($L30-2024)</f>
        <v>-9878.0445858152161</v>
      </c>
      <c r="X30" s="31">
        <f>X29+X$8*(1+input!$B$8)^($L30-2024)</f>
        <v>-9414.5302570421081</v>
      </c>
      <c r="Y30" s="31">
        <f>Y29+Y$8*(1+input!$B$8)^($L30-2024)</f>
        <v>-8841.4159282690689</v>
      </c>
      <c r="Z30" s="31"/>
      <c r="AA30" s="31"/>
      <c r="AB30" s="31"/>
    </row>
    <row r="31" spans="1:28">
      <c r="A31" t="s">
        <v>217</v>
      </c>
      <c r="B31">
        <v>750</v>
      </c>
      <c r="L31">
        <v>2046</v>
      </c>
      <c r="M31" s="31">
        <f>M30+M$8*(1+input!$B$8)^($L31-2024)</f>
        <v>34249.729244043287</v>
      </c>
      <c r="N31" s="31">
        <f>N30+N$8*(1+input!$B$8)^($L31-2024)</f>
        <v>-6171.3438801317825</v>
      </c>
      <c r="O31" s="31">
        <f>O30+O$8*(1+input!$B$8)^($L31-2024)</f>
        <v>-3662.5783536493832</v>
      </c>
      <c r="P31" s="31">
        <f>P30+P$8*(1+input!$B$8)^($L31-2024)</f>
        <v>-1044.2128271669651</v>
      </c>
      <c r="Q31" s="31" t="e">
        <f>Q30+Q$8*(1+input!$B$8)^($L31-2024)</f>
        <v>#VALUE!</v>
      </c>
      <c r="R31" s="31" t="e">
        <f>R30+R$8*(1+input!$B$8)^($L31-2024)</f>
        <v>#VALUE!</v>
      </c>
      <c r="S31" s="31" t="e">
        <f>S30+S$8*(1+input!$B$8)^($L31-2024)</f>
        <v>#VALUE!</v>
      </c>
      <c r="T31" s="31">
        <f>T30+T$8*(1+input!$B$8)^($L31-2024)</f>
        <v>-6534.3389362540074</v>
      </c>
      <c r="U31" s="31">
        <f>U30+U$8*(1+input!$B$8)^($L31-2024)</f>
        <v>-4207.0709378326992</v>
      </c>
      <c r="V31" s="31">
        <f>V30+V$8*(1+input!$B$8)^($L31-2024)</f>
        <v>-1770.2029394114188</v>
      </c>
      <c r="W31" s="31">
        <f>W30+W$8*(1+input!$B$8)^($L31-2024)</f>
        <v>-9251.628268885197</v>
      </c>
      <c r="X31" s="31">
        <f>X30+X$8*(1+input!$B$8)^($L31-2024)</f>
        <v>-8483.6285473228781</v>
      </c>
      <c r="Y31" s="31">
        <f>Y30+Y$8*(1+input!$B$8)^($L31-2024)</f>
        <v>-7606.0288257606298</v>
      </c>
      <c r="Z31" s="31"/>
      <c r="AA31" s="31"/>
      <c r="AB31" s="31"/>
    </row>
    <row r="32" spans="1:28">
      <c r="A32" t="s">
        <v>172</v>
      </c>
      <c r="B32">
        <f>'utility rates'!P29</f>
        <v>0.11531353637159997</v>
      </c>
      <c r="C32">
        <v>420.68851388888885</v>
      </c>
      <c r="D32" s="50">
        <f>C32/C$37</f>
        <v>0.32390929013278508</v>
      </c>
      <c r="E32">
        <f>D32*'kWh per yr'!C$22</f>
        <v>342.11299223824761</v>
      </c>
      <c r="F32">
        <f>MAX($E32*F$3-F33/B33,0)*($B32)</f>
        <v>197.25129486831031</v>
      </c>
      <c r="G32">
        <f>MAX($E32*G$3-G33/B33,0)*($B32)</f>
        <v>295.87694230246547</v>
      </c>
      <c r="H32">
        <f>MAX($E32*H$3-H33/B33,0)*($B32)</f>
        <v>394.50258973662062</v>
      </c>
      <c r="L32">
        <v>2047</v>
      </c>
      <c r="M32" s="31">
        <f>M31+M$8*(1+input!$B$8)^($L32-2024)</f>
        <v>35738.847906827774</v>
      </c>
      <c r="N32" s="31">
        <f>N31+N$8*(1+input!$B$8)^($L32-2024)</f>
        <v>-5411.0021549950925</v>
      </c>
      <c r="O32" s="31">
        <f>O31+O$8*(1+input!$B$8)^($L32-2024)</f>
        <v>-2522.0657659443486</v>
      </c>
      <c r="P32" s="31">
        <f>P31+P$8*(1+input!$B$8)^($L32-2024)</f>
        <v>476.47062310641422</v>
      </c>
      <c r="Q32" s="31" t="e">
        <f>Q31+Q$8*(1+input!$B$8)^($L32-2024)</f>
        <v>#VALUE!</v>
      </c>
      <c r="R32" s="31" t="e">
        <f>R31+R$8*(1+input!$B$8)^($L32-2024)</f>
        <v>#VALUE!</v>
      </c>
      <c r="S32" s="31" t="e">
        <f>S31+S$8*(1+input!$B$8)^($L32-2024)</f>
        <v>#VALUE!</v>
      </c>
      <c r="T32" s="31">
        <f>T31+T$8*(1+input!$B$8)^($L32-2024)</f>
        <v>-5789.779604861762</v>
      </c>
      <c r="U32" s="31">
        <f>U31+U$8*(1+input!$B$8)^($L32-2024)</f>
        <v>-3090.2319407443315</v>
      </c>
      <c r="V32" s="31">
        <f>V31+V$8*(1+input!$B$8)^($L32-2024)</f>
        <v>-281.08427662692839</v>
      </c>
      <c r="W32" s="31">
        <f>W31+W$8*(1+input!$B$8)^($L32-2024)</f>
        <v>-8625.2119519551779</v>
      </c>
      <c r="X32" s="31">
        <f>X31+X$8*(1+input!$B$8)^($L32-2024)</f>
        <v>-7552.7268376036491</v>
      </c>
      <c r="Y32" s="31">
        <f>Y31+Y$8*(1+input!$B$8)^($L32-2024)</f>
        <v>-6370.6417232521908</v>
      </c>
      <c r="Z32" s="31"/>
      <c r="AA32" s="31"/>
      <c r="AB32" s="31"/>
    </row>
    <row r="33" spans="1:28">
      <c r="A33" t="s">
        <v>173</v>
      </c>
      <c r="B33">
        <f>'utility rates'!P30</f>
        <v>0.13469746009559996</v>
      </c>
      <c r="C33">
        <v>420.68851388888885</v>
      </c>
      <c r="D33" s="50">
        <f>C33/C$37</f>
        <v>0.32390929013278508</v>
      </c>
      <c r="E33">
        <f>D33*'kWh per yr'!C$22</f>
        <v>342.11299223824761</v>
      </c>
      <c r="F33">
        <f>MIN(MAX(($B31-1000)*6,0),$E33*F$3)*($B33)</f>
        <v>0</v>
      </c>
      <c r="G33">
        <f>MIN(MAX(($B31-1000)*6,0),$E33*G$3)*($B33)</f>
        <v>0</v>
      </c>
      <c r="H33">
        <f>MIN(MAX(($B31-1000)*6,0),$E33*H$3)*($B33)</f>
        <v>0</v>
      </c>
      <c r="L33">
        <v>2048</v>
      </c>
      <c r="M33" s="31">
        <f>M32+M$8*(1+input!$B$8)^($L33-2024)</f>
        <v>37227.966569612261</v>
      </c>
      <c r="N33" s="31">
        <f>N32+N$8*(1+input!$B$8)^($L33-2024)</f>
        <v>-4650.6604298584025</v>
      </c>
      <c r="O33" s="31">
        <f>O32+O$8*(1+input!$B$8)^($L33-2024)</f>
        <v>-1381.5531782393141</v>
      </c>
      <c r="P33" s="31">
        <f>P32+P$8*(1+input!$B$8)^($L33-2024)</f>
        <v>1997.1540733797935</v>
      </c>
      <c r="Q33" s="31" t="e">
        <f>Q32+Q$8*(1+input!$B$8)^($L33-2024)</f>
        <v>#VALUE!</v>
      </c>
      <c r="R33" s="31" t="e">
        <f>R32+R$8*(1+input!$B$8)^($L33-2024)</f>
        <v>#VALUE!</v>
      </c>
      <c r="S33" s="31" t="e">
        <f>S32+S$8*(1+input!$B$8)^($L33-2024)</f>
        <v>#VALUE!</v>
      </c>
      <c r="T33" s="31">
        <f>T32+T$8*(1+input!$B$8)^($L33-2024)</f>
        <v>-5045.2202734695165</v>
      </c>
      <c r="U33" s="31">
        <f>U32+U$8*(1+input!$B$8)^($L33-2024)</f>
        <v>-1973.3929436559638</v>
      </c>
      <c r="V33" s="31">
        <f>V32+V$8*(1+input!$B$8)^($L33-2024)</f>
        <v>1208.034386157562</v>
      </c>
      <c r="W33" s="31">
        <f>W32+W$8*(1+input!$B$8)^($L33-2024)</f>
        <v>-7998.7956350251588</v>
      </c>
      <c r="X33" s="31">
        <f>X32+X$8*(1+input!$B$8)^($L33-2024)</f>
        <v>-6621.82512788442</v>
      </c>
      <c r="Y33" s="31">
        <f>Y32+Y$8*(1+input!$B$8)^($L33-2024)</f>
        <v>-5135.2546207437517</v>
      </c>
      <c r="Z33" s="31"/>
      <c r="AA33" s="31"/>
      <c r="AB33" s="31"/>
    </row>
    <row r="34" spans="1:28">
      <c r="A34" t="s">
        <v>174</v>
      </c>
      <c r="B34">
        <f>'utility rates'!P29</f>
        <v>0.11531353637159997</v>
      </c>
      <c r="C34">
        <v>878.0964444444445</v>
      </c>
      <c r="D34" s="50">
        <f>C34/C$37</f>
        <v>0.67609070986721487</v>
      </c>
      <c r="E34">
        <f>D34*'kWh per yr'!C$22</f>
        <v>714.08700776175237</v>
      </c>
      <c r="F34">
        <f>MAX($E34*F$3-F35/B35,0)*($B34)</f>
        <v>307.93730797566911</v>
      </c>
      <c r="G34">
        <f>MAX($E34*G$3-G35/B35,0)*($B34)</f>
        <v>513.79705333072366</v>
      </c>
      <c r="H34">
        <f>MAX($E34*H$3-H35/B35,0)*($B34)</f>
        <v>719.6567986857782</v>
      </c>
      <c r="L34">
        <v>2049</v>
      </c>
      <c r="M34" s="31">
        <f>M33+M$8*(1+input!$B$8)^($L34-2024)</f>
        <v>38717.085232396748</v>
      </c>
      <c r="N34" s="31">
        <f>N33+N$8*(1+input!$B$8)^($L34-2024)</f>
        <v>-3890.3187047217129</v>
      </c>
      <c r="O34" s="31">
        <f>O33+O$8*(1+input!$B$8)^($L34-2024)</f>
        <v>-241.04059053427954</v>
      </c>
      <c r="P34" s="31">
        <f>P33+P$8*(1+input!$B$8)^($L34-2024)</f>
        <v>3517.8375236531729</v>
      </c>
      <c r="Q34" s="31" t="e">
        <f>Q33+Q$8*(1+input!$B$8)^($L34-2024)</f>
        <v>#VALUE!</v>
      </c>
      <c r="R34" s="31" t="e">
        <f>R33+R$8*(1+input!$B$8)^($L34-2024)</f>
        <v>#VALUE!</v>
      </c>
      <c r="S34" s="31" t="e">
        <f>S33+S$8*(1+input!$B$8)^($L34-2024)</f>
        <v>#VALUE!</v>
      </c>
      <c r="T34" s="31">
        <f>T33+T$8*(1+input!$B$8)^($L34-2024)</f>
        <v>-4300.6609420772711</v>
      </c>
      <c r="U34" s="31">
        <f>U33+U$8*(1+input!$B$8)^($L34-2024)</f>
        <v>-856.55394656759609</v>
      </c>
      <c r="V34" s="31">
        <f>V33+V$8*(1+input!$B$8)^($L34-2024)</f>
        <v>2697.1530489420525</v>
      </c>
      <c r="W34" s="31">
        <f>W33+W$8*(1+input!$B$8)^($L34-2024)</f>
        <v>-7372.3793180951398</v>
      </c>
      <c r="X34" s="31">
        <f>X33+X$8*(1+input!$B$8)^($L34-2024)</f>
        <v>-5690.9234181651909</v>
      </c>
      <c r="Y34" s="31">
        <f>Y33+Y$8*(1+input!$B$8)^($L34-2024)</f>
        <v>-3899.8675182353127</v>
      </c>
      <c r="Z34" s="31"/>
      <c r="AA34" s="31"/>
      <c r="AB34" s="31"/>
    </row>
    <row r="35" spans="1:28">
      <c r="A35" t="s">
        <v>175</v>
      </c>
      <c r="B35">
        <f>'utility rates'!P30</f>
        <v>0.13469746009559996</v>
      </c>
      <c r="C35">
        <v>878.0964444444445</v>
      </c>
      <c r="D35" s="50">
        <f>C35/C$37</f>
        <v>0.67609070986721487</v>
      </c>
      <c r="E35">
        <f>D35*'kWh per yr'!C$22</f>
        <v>714.08700776175237</v>
      </c>
      <c r="F35">
        <f>MIN(MAX(($B30-600)*6,0),$E35*F$3)*($B35)</f>
        <v>121.22771408603997</v>
      </c>
      <c r="G35">
        <f>MIN(MAX(($B30-600)*6,0),$E35*G$3)*($B35)</f>
        <v>121.22771408603997</v>
      </c>
      <c r="H35">
        <f>MIN(MAX(($B30-600)*6,0),$E35*H$3)*($B35)</f>
        <v>121.22771408603997</v>
      </c>
      <c r="L35">
        <v>2050</v>
      </c>
      <c r="M35" s="31">
        <f>M34+M$8*(1+input!$B$8)^($L35-2024)</f>
        <v>40206.203895181236</v>
      </c>
      <c r="N35" s="31">
        <f>N34+N$8*(1+input!$B$8)^($L35-2024)</f>
        <v>-3129.9769795850234</v>
      </c>
      <c r="O35" s="31">
        <f>O34+O$8*(1+input!$B$8)^($L35-2024)</f>
        <v>899.471997170755</v>
      </c>
      <c r="P35" s="31">
        <f>P34+P$8*(1+input!$B$8)^($L35-2024)</f>
        <v>5038.520973926552</v>
      </c>
      <c r="Q35" s="31" t="e">
        <f>Q34+Q$8*(1+input!$B$8)^($L35-2024)</f>
        <v>#VALUE!</v>
      </c>
      <c r="R35" s="31" t="e">
        <f>R34+R$8*(1+input!$B$8)^($L35-2024)</f>
        <v>#VALUE!</v>
      </c>
      <c r="S35" s="31" t="e">
        <f>S34+S$8*(1+input!$B$8)^($L35-2024)</f>
        <v>#VALUE!</v>
      </c>
      <c r="T35" s="31">
        <f>T34+T$8*(1+input!$B$8)^($L35-2024)</f>
        <v>-3556.1016106850257</v>
      </c>
      <c r="U35" s="31">
        <f>U34+U$8*(1+input!$B$8)^($L35-2024)</f>
        <v>260.28505052077162</v>
      </c>
      <c r="V35" s="31">
        <f>V34+V$8*(1+input!$B$8)^($L35-2024)</f>
        <v>4186.2717117265429</v>
      </c>
      <c r="W35" s="31">
        <f>W34+W$8*(1+input!$B$8)^($L35-2024)</f>
        <v>-6745.9630011651207</v>
      </c>
      <c r="X35" s="31">
        <f>X34+X$8*(1+input!$B$8)^($L35-2024)</f>
        <v>-4760.0217084459618</v>
      </c>
      <c r="Y35" s="31">
        <f>Y34+Y$8*(1+input!$B$8)^($L35-2024)</f>
        <v>-2664.4804157268736</v>
      </c>
      <c r="Z35" s="31"/>
      <c r="AA35" s="31"/>
      <c r="AB35" s="31"/>
    </row>
    <row r="36" spans="1:28">
      <c r="L36">
        <v>2051</v>
      </c>
      <c r="M36" s="31">
        <f>M35+M$8*(1+input!$B$8)^($L36-2024)</f>
        <v>41695.322557965723</v>
      </c>
      <c r="N36" s="31">
        <f>N35+N$8*(1+input!$B$8)^($L36-2024)</f>
        <v>-2369.6352544483339</v>
      </c>
      <c r="O36" s="31">
        <f>O35+O$8*(1+input!$B$8)^($L36-2024)</f>
        <v>2039.9845848757896</v>
      </c>
      <c r="P36" s="31">
        <f>P35+P$8*(1+input!$B$8)^($L36-2024)</f>
        <v>6559.2044241999311</v>
      </c>
      <c r="Q36" s="31" t="e">
        <f>Q35+Q$8*(1+input!$B$8)^($L36-2024)</f>
        <v>#VALUE!</v>
      </c>
      <c r="R36" s="31" t="e">
        <f>R35+R$8*(1+input!$B$8)^($L36-2024)</f>
        <v>#VALUE!</v>
      </c>
      <c r="S36" s="31" t="e">
        <f>S35+S$8*(1+input!$B$8)^($L36-2024)</f>
        <v>#VALUE!</v>
      </c>
      <c r="T36" s="31">
        <f>T35+T$8*(1+input!$B$8)^($L36-2024)</f>
        <v>-2811.5422792927802</v>
      </c>
      <c r="U36" s="31">
        <f>U35+U$8*(1+input!$B$8)^($L36-2024)</f>
        <v>1377.1240476091393</v>
      </c>
      <c r="V36" s="31">
        <f>V35+V$8*(1+input!$B$8)^($L36-2024)</f>
        <v>5675.3903745110329</v>
      </c>
      <c r="W36" s="31">
        <f>W35+W$8*(1+input!$B$8)^($L36-2024)</f>
        <v>-6119.5466842351016</v>
      </c>
      <c r="X36" s="31">
        <f>X35+X$8*(1+input!$B$8)^($L36-2024)</f>
        <v>-3829.1199987267328</v>
      </c>
      <c r="Y36" s="31">
        <f>Y35+Y$8*(1+input!$B$8)^($L36-2024)</f>
        <v>-1429.0933132184348</v>
      </c>
      <c r="Z36" s="31"/>
      <c r="AA36" s="31"/>
      <c r="AB36" s="31"/>
    </row>
    <row r="37" spans="1:28">
      <c r="A37" t="s">
        <v>109</v>
      </c>
      <c r="C37">
        <f>SUM(C32:C35)/2</f>
        <v>1298.7849583333334</v>
      </c>
      <c r="D37">
        <f t="shared" ref="D37:E37" si="9">SUM(D32:D35)/2</f>
        <v>0.99999999999999989</v>
      </c>
      <c r="E37">
        <f t="shared" si="9"/>
        <v>1056.2</v>
      </c>
      <c r="F37">
        <f>SUM(F32:F35)</f>
        <v>626.41631693001943</v>
      </c>
      <c r="G37">
        <f>SUM(G32:G35)</f>
        <v>930.90170971922919</v>
      </c>
      <c r="H37">
        <f>SUM(H32:H35)</f>
        <v>1235.3871025084388</v>
      </c>
      <c r="L37">
        <v>2052</v>
      </c>
      <c r="M37" s="31">
        <f>M36+M$8*(1+input!$B$8)^($L37-2024)</f>
        <v>43184.44122075021</v>
      </c>
      <c r="N37" s="31">
        <f>N36+N$8*(1+input!$B$8)^($L37-2024)</f>
        <v>-1609.2935293116443</v>
      </c>
      <c r="O37" s="31">
        <f>O36+O$8*(1+input!$B$8)^($L37-2024)</f>
        <v>3180.4971725808241</v>
      </c>
      <c r="P37" s="31">
        <f>P36+P$8*(1+input!$B$8)^($L37-2024)</f>
        <v>8079.8878744733101</v>
      </c>
      <c r="Q37" s="31" t="e">
        <f>Q36+Q$8*(1+input!$B$8)^($L37-2024)</f>
        <v>#VALUE!</v>
      </c>
      <c r="R37" s="31" t="e">
        <f>R36+R$8*(1+input!$B$8)^($L37-2024)</f>
        <v>#VALUE!</v>
      </c>
      <c r="S37" s="31" t="e">
        <f>S36+S$8*(1+input!$B$8)^($L37-2024)</f>
        <v>#VALUE!</v>
      </c>
      <c r="T37" s="31">
        <f>T36+T$8*(1+input!$B$8)^($L37-2024)</f>
        <v>-2066.9829479005348</v>
      </c>
      <c r="U37" s="31">
        <f>U36+U$8*(1+input!$B$8)^($L37-2024)</f>
        <v>2493.963044697507</v>
      </c>
      <c r="V37" s="31">
        <f>V36+V$8*(1+input!$B$8)^($L37-2024)</f>
        <v>7164.5090372955237</v>
      </c>
      <c r="W37" s="31">
        <f>W36+W$8*(1+input!$B$8)^($L37-2024)</f>
        <v>-5493.1303673050825</v>
      </c>
      <c r="X37" s="31">
        <f>X36+X$8*(1+input!$B$8)^($L37-2024)</f>
        <v>-2898.2182890075037</v>
      </c>
      <c r="Y37" s="31">
        <f>Y36+Y$8*(1+input!$B$8)^($L37-2024)</f>
        <v>-193.70621070999596</v>
      </c>
      <c r="Z37" s="31"/>
      <c r="AA37" s="31"/>
      <c r="AB37" s="31"/>
    </row>
    <row r="38" spans="1:28">
      <c r="A38" t="s">
        <v>188</v>
      </c>
      <c r="F38">
        <f>(input!$B12+'utility rates'!$L35)/Ottawa!F37</f>
        <v>32.267045113599274</v>
      </c>
      <c r="G38">
        <f>(input!$B13+'utility rates'!$L35)/Ottawa!G37</f>
        <v>27.556277651485409</v>
      </c>
      <c r="H38">
        <f>(input!$B14+'utility rates'!$L35)/Ottawa!H37</f>
        <v>25.167632345459978</v>
      </c>
      <c r="L38">
        <v>2053</v>
      </c>
      <c r="M38" s="31">
        <f>M37+M$8*(1+input!$B$8)^($L38-2024)</f>
        <v>44673.559883534697</v>
      </c>
      <c r="N38" s="31">
        <f>N37+N$8*(1+input!$B$8)^($L38-2024)</f>
        <v>-848.95180417495465</v>
      </c>
      <c r="O38" s="31">
        <f>O37+O$8*(1+input!$B$8)^($L38-2024)</f>
        <v>4321.0097602858586</v>
      </c>
      <c r="P38" s="31">
        <f>P37+P$8*(1+input!$B$8)^($L38-2024)</f>
        <v>9600.5713247466902</v>
      </c>
      <c r="Q38" s="31" t="e">
        <f>Q37+Q$8*(1+input!$B$8)^($L38-2024)</f>
        <v>#VALUE!</v>
      </c>
      <c r="R38" s="31" t="e">
        <f>R37+R$8*(1+input!$B$8)^($L38-2024)</f>
        <v>#VALUE!</v>
      </c>
      <c r="S38" s="31" t="e">
        <f>S37+S$8*(1+input!$B$8)^($L38-2024)</f>
        <v>#VALUE!</v>
      </c>
      <c r="T38" s="31">
        <f>T37+T$8*(1+input!$B$8)^($L38-2024)</f>
        <v>-1322.4236165082896</v>
      </c>
      <c r="U38" s="31">
        <f>U37+U$8*(1+input!$B$8)^($L38-2024)</f>
        <v>3610.8020417858747</v>
      </c>
      <c r="V38" s="31">
        <f>V37+V$8*(1+input!$B$8)^($L38-2024)</f>
        <v>8653.6277000800146</v>
      </c>
      <c r="W38" s="31">
        <f>W37+W$8*(1+input!$B$8)^($L38-2024)</f>
        <v>-4866.7140503750634</v>
      </c>
      <c r="X38" s="31">
        <f>X37+X$8*(1+input!$B$8)^($L38-2024)</f>
        <v>-1967.3165792882746</v>
      </c>
      <c r="Y38" s="31">
        <f>Y37+Y$8*(1+input!$B$8)^($L38-2024)</f>
        <v>1041.6808917984429</v>
      </c>
      <c r="Z38" s="31"/>
      <c r="AA38" s="31"/>
      <c r="AB38" s="31"/>
    </row>
    <row r="39" spans="1:28">
      <c r="A39" t="s">
        <v>189</v>
      </c>
      <c r="F39">
        <f>(input!$B12+'utility rates'!$L35-5000)/F37</f>
        <v>24.285132981258414</v>
      </c>
      <c r="G39">
        <f>(input!$B13+'utility rates'!$L35-5000)/G37</f>
        <v>22.185141313677995</v>
      </c>
      <c r="H39">
        <f>(input!$B14+'utility rates'!$L35-5000)/H37</f>
        <v>21.120317953195755</v>
      </c>
      <c r="L39">
        <v>2054</v>
      </c>
      <c r="M39" s="31">
        <f>M38+M$8*(1+input!$B$8)^($L39-2024)</f>
        <v>46162.678546319185</v>
      </c>
      <c r="N39" s="31">
        <f>N38+N$8*(1+input!$B$8)^($L39-2024)</f>
        <v>-88.610079038264985</v>
      </c>
      <c r="O39" s="31">
        <f>O38+O$8*(1+input!$B$8)^($L39-2024)</f>
        <v>5461.5223479908927</v>
      </c>
      <c r="P39" s="31">
        <f>P38+P$8*(1+input!$B$8)^($L39-2024)</f>
        <v>11121.25477502007</v>
      </c>
      <c r="Q39" s="31" t="e">
        <f>Q38+Q$8*(1+input!$B$8)^($L39-2024)</f>
        <v>#VALUE!</v>
      </c>
      <c r="R39" s="31" t="e">
        <f>R38+R$8*(1+input!$B$8)^($L39-2024)</f>
        <v>#VALUE!</v>
      </c>
      <c r="S39" s="31" t="e">
        <f>S38+S$8*(1+input!$B$8)^($L39-2024)</f>
        <v>#VALUE!</v>
      </c>
      <c r="T39" s="31">
        <f>T38+T$8*(1+input!$B$8)^($L39-2024)</f>
        <v>-577.86428511604436</v>
      </c>
      <c r="U39" s="31">
        <f>U38+U$8*(1+input!$B$8)^($L39-2024)</f>
        <v>4727.6410388742424</v>
      </c>
      <c r="V39" s="31">
        <f>V38+V$8*(1+input!$B$8)^($L39-2024)</f>
        <v>10142.746362864505</v>
      </c>
      <c r="W39" s="31">
        <f>W38+W$8*(1+input!$B$8)^($L39-2024)</f>
        <v>-4240.2977334450443</v>
      </c>
      <c r="X39" s="31">
        <f>X38+X$8*(1+input!$B$8)^($L39-2024)</f>
        <v>-1036.4148695690455</v>
      </c>
      <c r="Y39" s="31">
        <f>Y38+Y$8*(1+input!$B$8)^($L39-2024)</f>
        <v>2277.0679943068817</v>
      </c>
      <c r="Z39" s="31"/>
      <c r="AA39" s="31"/>
      <c r="AB39" s="31"/>
    </row>
    <row r="40" spans="1:28">
      <c r="A40" t="s">
        <v>203</v>
      </c>
      <c r="F40">
        <f>(input!$B12+'utility rates'!$L35-10000)/F37</f>
        <v>16.303220848917551</v>
      </c>
      <c r="G40">
        <f>(input!$B13+'utility rates'!$L35-10000)/G37</f>
        <v>16.814004975870581</v>
      </c>
      <c r="H40">
        <f>(input!$B14+'utility rates'!$L35-10000)/H37</f>
        <v>17.073003560931536</v>
      </c>
      <c r="L40">
        <v>2055</v>
      </c>
      <c r="M40" s="31">
        <f>M39+M$8*(1+input!$B$8)^($L40-2024)</f>
        <v>47651.797209103672</v>
      </c>
      <c r="N40" s="31">
        <f>N39+N$8*(1+input!$B$8)^($L40-2024)</f>
        <v>671.73164609842468</v>
      </c>
      <c r="O40" s="31">
        <f>O39+O$8*(1+input!$B$8)^($L40-2024)</f>
        <v>6602.0349356959268</v>
      </c>
      <c r="P40" s="31">
        <f>P39+P$8*(1+input!$B$8)^($L40-2024)</f>
        <v>12641.93822529345</v>
      </c>
      <c r="Q40" s="31" t="e">
        <f>Q39+Q$8*(1+input!$B$8)^($L40-2024)</f>
        <v>#VALUE!</v>
      </c>
      <c r="R40" s="31" t="e">
        <f>R39+R$8*(1+input!$B$8)^($L40-2024)</f>
        <v>#VALUE!</v>
      </c>
      <c r="S40" s="31" t="e">
        <f>S39+S$8*(1+input!$B$8)^($L40-2024)</f>
        <v>#VALUE!</v>
      </c>
      <c r="T40" s="31">
        <f>T39+T$8*(1+input!$B$8)^($L40-2024)</f>
        <v>166.69504627620086</v>
      </c>
      <c r="U40" s="31">
        <f>U39+U$8*(1+input!$B$8)^($L40-2024)</f>
        <v>5844.4800359626097</v>
      </c>
      <c r="V40" s="31">
        <f>V39+V$8*(1+input!$B$8)^($L40-2024)</f>
        <v>11631.865025648996</v>
      </c>
      <c r="W40" s="31">
        <f>W39+W$8*(1+input!$B$8)^($L40-2024)</f>
        <v>-3613.8814165150247</v>
      </c>
      <c r="X40" s="31">
        <f>X39+X$8*(1+input!$B$8)^($L40-2024)</f>
        <v>-105.51315984981636</v>
      </c>
      <c r="Y40" s="31">
        <f>Y39+Y$8*(1+input!$B$8)^($L40-2024)</f>
        <v>3512.4550968153208</v>
      </c>
      <c r="Z40" s="31"/>
      <c r="AA40" s="31"/>
      <c r="AB40" s="31"/>
    </row>
    <row r="41" spans="1:28">
      <c r="L41">
        <v>2056</v>
      </c>
      <c r="M41" s="31">
        <f>M40+M$8*(1+input!$B$8)^($L41-2024)</f>
        <v>49140.915871888159</v>
      </c>
      <c r="N41" s="31">
        <f>N40+N$8*(1+input!$B$8)^($L41-2024)</f>
        <v>1432.0733712351143</v>
      </c>
      <c r="O41" s="31">
        <f>O40+O$8*(1+input!$B$8)^($L41-2024)</f>
        <v>7742.5475234009609</v>
      </c>
      <c r="P41" s="31">
        <f>P40+P$8*(1+input!$B$8)^($L41-2024)</f>
        <v>14162.62167556683</v>
      </c>
      <c r="Q41" s="31" t="e">
        <f>Q40+Q$8*(1+input!$B$8)^($L41-2024)</f>
        <v>#VALUE!</v>
      </c>
      <c r="R41" s="31" t="e">
        <f>R40+R$8*(1+input!$B$8)^($L41-2024)</f>
        <v>#VALUE!</v>
      </c>
      <c r="S41" s="31" t="e">
        <f>S40+S$8*(1+input!$B$8)^($L41-2024)</f>
        <v>#VALUE!</v>
      </c>
      <c r="T41" s="31">
        <f>T40+T$8*(1+input!$B$8)^($L41-2024)</f>
        <v>911.25437766844607</v>
      </c>
      <c r="U41" s="31">
        <f>U40+U$8*(1+input!$B$8)^($L41-2024)</f>
        <v>6961.3190330509769</v>
      </c>
      <c r="V41" s="31">
        <f>V40+V$8*(1+input!$B$8)^($L41-2024)</f>
        <v>13120.983688433487</v>
      </c>
      <c r="W41" s="31">
        <f>W40+W$8*(1+input!$B$8)^($L41-2024)</f>
        <v>-2987.4650995850052</v>
      </c>
      <c r="X41" s="31">
        <f>X40+X$8*(1+input!$B$8)^($L41-2024)</f>
        <v>825.38854986941283</v>
      </c>
      <c r="Y41" s="31">
        <f>Y40+Y$8*(1+input!$B$8)^($L41-2024)</f>
        <v>4747.8421993237598</v>
      </c>
      <c r="Z41" s="31"/>
      <c r="AA41" s="31"/>
      <c r="AB41" s="31"/>
    </row>
    <row r="42" spans="1:28">
      <c r="L42">
        <v>2057</v>
      </c>
      <c r="M42" s="31">
        <f>M41+M$8*(1+input!$B$8)^($L42-2024)</f>
        <v>50630.034534672646</v>
      </c>
      <c r="N42" s="31">
        <f>N41+N$8*(1+input!$B$8)^($L42-2024)</f>
        <v>2192.4150963718039</v>
      </c>
      <c r="O42" s="31">
        <f>O41+O$8*(1+input!$B$8)^($L42-2024)</f>
        <v>8883.060111105995</v>
      </c>
      <c r="P42" s="31">
        <f>P41+P$8*(1+input!$B$8)^($L42-2024)</f>
        <v>15683.30512584021</v>
      </c>
      <c r="Q42" s="31" t="e">
        <f>Q41+Q$8*(1+input!$B$8)^($L42-2024)</f>
        <v>#VALUE!</v>
      </c>
      <c r="R42" s="31" t="e">
        <f>R41+R$8*(1+input!$B$8)^($L42-2024)</f>
        <v>#VALUE!</v>
      </c>
      <c r="S42" s="31" t="e">
        <f>S41+S$8*(1+input!$B$8)^($L42-2024)</f>
        <v>#VALUE!</v>
      </c>
      <c r="T42" s="31">
        <f>T41+T$8*(1+input!$B$8)^($L42-2024)</f>
        <v>1655.8137090606913</v>
      </c>
      <c r="U42" s="31">
        <f>U41+U$8*(1+input!$B$8)^($L42-2024)</f>
        <v>8078.1580301393442</v>
      </c>
      <c r="V42" s="31">
        <f>V41+V$8*(1+input!$B$8)^($L42-2024)</f>
        <v>14610.102351217978</v>
      </c>
      <c r="W42" s="31">
        <f>W41+W$8*(1+input!$B$8)^($L42-2024)</f>
        <v>-2361.0487826549856</v>
      </c>
      <c r="X42" s="31">
        <f>X41+X$8*(1+input!$B$8)^($L42-2024)</f>
        <v>1756.2902595886421</v>
      </c>
      <c r="Y42" s="31">
        <f>Y41+Y$8*(1+input!$B$8)^($L42-2024)</f>
        <v>5983.2293018321989</v>
      </c>
      <c r="Z42" s="31"/>
      <c r="AA42" s="31"/>
      <c r="AB42" s="31"/>
    </row>
    <row r="43" spans="1:28">
      <c r="D43" s="6"/>
      <c r="E43" s="6"/>
      <c r="F43" s="6"/>
      <c r="G43" s="6"/>
      <c r="H43" s="6"/>
      <c r="I43" s="6"/>
      <c r="L43">
        <v>2058</v>
      </c>
      <c r="M43" s="31">
        <f>M42+M$8*(1+input!$B$8)^($L43-2024)</f>
        <v>52119.153197457134</v>
      </c>
      <c r="N43" s="31">
        <f>N42+N$8*(1+input!$B$8)^($L43-2024)</f>
        <v>2952.7568215084934</v>
      </c>
      <c r="O43" s="31">
        <f>O42+O$8*(1+input!$B$8)^($L43-2024)</f>
        <v>10023.572698811029</v>
      </c>
      <c r="P43" s="31">
        <f>P42+P$8*(1+input!$B$8)^($L43-2024)</f>
        <v>17203.988576113588</v>
      </c>
      <c r="Q43" s="31" t="e">
        <f>Q42+Q$8*(1+input!$B$8)^($L43-2024)</f>
        <v>#VALUE!</v>
      </c>
      <c r="R43" s="31" t="e">
        <f>R42+R$8*(1+input!$B$8)^($L43-2024)</f>
        <v>#VALUE!</v>
      </c>
      <c r="S43" s="31" t="e">
        <f>S42+S$8*(1+input!$B$8)^($L43-2024)</f>
        <v>#VALUE!</v>
      </c>
      <c r="T43" s="31">
        <f>T42+T$8*(1+input!$B$8)^($L43-2024)</f>
        <v>2400.3730404529365</v>
      </c>
      <c r="U43" s="31">
        <f>U42+U$8*(1+input!$B$8)^($L43-2024)</f>
        <v>9194.9970272277114</v>
      </c>
      <c r="V43" s="31">
        <f>V42+V$8*(1+input!$B$8)^($L43-2024)</f>
        <v>16099.221014002469</v>
      </c>
      <c r="W43" s="31">
        <f>W42+W$8*(1+input!$B$8)^($L43-2024)</f>
        <v>-1734.6324657249661</v>
      </c>
      <c r="X43" s="31">
        <f>X42+X$8*(1+input!$B$8)^($L43-2024)</f>
        <v>2687.1919693078712</v>
      </c>
      <c r="Y43" s="31">
        <f>Y42+Y$8*(1+input!$B$8)^($L43-2024)</f>
        <v>7218.6164043406379</v>
      </c>
      <c r="Z43" s="31"/>
      <c r="AA43" s="31"/>
      <c r="AB43" s="31"/>
    </row>
    <row r="44" spans="1:28">
      <c r="D44" s="6"/>
      <c r="E44" s="6"/>
      <c r="F44" s="6"/>
      <c r="G44" s="6"/>
      <c r="H44" s="6"/>
      <c r="I44" s="6"/>
      <c r="L44">
        <v>2059</v>
      </c>
      <c r="M44" s="31">
        <f>M43+M$8*(1+input!$B$8)^($L44-2024)</f>
        <v>53608.271860241621</v>
      </c>
      <c r="N44" s="31">
        <f>N43+N$8*(1+input!$B$8)^($L44-2024)</f>
        <v>3713.098546645183</v>
      </c>
      <c r="O44" s="31">
        <f>O43+O$8*(1+input!$B$8)^($L44-2024)</f>
        <v>11164.085286516063</v>
      </c>
      <c r="P44" s="31">
        <f>P43+P$8*(1+input!$B$8)^($L44-2024)</f>
        <v>18724.672026386968</v>
      </c>
      <c r="Q44" s="31" t="e">
        <f>Q43+Q$8*(1+input!$B$8)^($L44-2024)</f>
        <v>#VALUE!</v>
      </c>
      <c r="R44" s="31" t="e">
        <f>R43+R$8*(1+input!$B$8)^($L44-2024)</f>
        <v>#VALUE!</v>
      </c>
      <c r="S44" s="31" t="e">
        <f>S43+S$8*(1+input!$B$8)^($L44-2024)</f>
        <v>#VALUE!</v>
      </c>
      <c r="T44" s="31">
        <f>T43+T$8*(1+input!$B$8)^($L44-2024)</f>
        <v>3144.9323718451815</v>
      </c>
      <c r="U44" s="31">
        <f>U43+U$8*(1+input!$B$8)^($L44-2024)</f>
        <v>10311.836024316079</v>
      </c>
      <c r="V44" s="31">
        <f>V43+V$8*(1+input!$B$8)^($L44-2024)</f>
        <v>17588.33967678696</v>
      </c>
      <c r="W44" s="31">
        <f>W43+W$8*(1+input!$B$8)^($L44-2024)</f>
        <v>-1108.2161487949465</v>
      </c>
      <c r="X44" s="31">
        <f>X43+X$8*(1+input!$B$8)^($L44-2024)</f>
        <v>3618.0936790271003</v>
      </c>
      <c r="Y44" s="31">
        <f>Y43+Y$8*(1+input!$B$8)^($L44-2024)</f>
        <v>8454.0035068490761</v>
      </c>
      <c r="Z44" s="31"/>
      <c r="AA44" s="31"/>
      <c r="AB44" s="31"/>
    </row>
    <row r="45" spans="1:28">
      <c r="D45" s="6"/>
      <c r="E45" s="6"/>
      <c r="F45" s="6"/>
      <c r="G45" s="6"/>
      <c r="H45" s="6"/>
      <c r="I45" s="6"/>
      <c r="L45">
        <v>2060</v>
      </c>
      <c r="M45" s="31">
        <f>M44+M$8*(1+input!$B$8)^($L45-2024)</f>
        <v>55097.390523026108</v>
      </c>
      <c r="N45" s="31">
        <f>N44+N$8*(1+input!$B$8)^($L45-2024)</f>
        <v>4473.440271781873</v>
      </c>
      <c r="O45" s="31">
        <f>O44+O$8*(1+input!$B$8)^($L45-2024)</f>
        <v>12304.597874221097</v>
      </c>
      <c r="P45" s="31">
        <f>P44+P$8*(1+input!$B$8)^($L45-2024)</f>
        <v>20245.355476660348</v>
      </c>
      <c r="Q45" s="31" t="e">
        <f>Q44+Q$8*(1+input!$B$8)^($L45-2024)</f>
        <v>#VALUE!</v>
      </c>
      <c r="R45" s="31" t="e">
        <f>R44+R$8*(1+input!$B$8)^($L45-2024)</f>
        <v>#VALUE!</v>
      </c>
      <c r="S45" s="31" t="e">
        <f>S44+S$8*(1+input!$B$8)^($L45-2024)</f>
        <v>#VALUE!</v>
      </c>
      <c r="T45" s="31">
        <f>T44+T$8*(1+input!$B$8)^($L45-2024)</f>
        <v>3889.4917032374269</v>
      </c>
      <c r="U45" s="31">
        <f>U44+U$8*(1+input!$B$8)^($L45-2024)</f>
        <v>11428.675021404446</v>
      </c>
      <c r="V45" s="31">
        <f>V44+V$8*(1+input!$B$8)^($L45-2024)</f>
        <v>19077.458339571451</v>
      </c>
      <c r="W45" s="31">
        <f>W44+W$8*(1+input!$B$8)^($L45-2024)</f>
        <v>-481.79983186492711</v>
      </c>
      <c r="X45" s="31">
        <f>X44+X$8*(1+input!$B$8)^($L45-2024)</f>
        <v>4548.9953887463298</v>
      </c>
      <c r="Y45" s="31">
        <f>Y44+Y$8*(1+input!$B$8)^($L45-2024)</f>
        <v>9689.3906093575151</v>
      </c>
      <c r="Z45" s="31"/>
      <c r="AA45" s="31"/>
      <c r="AB45" s="31"/>
    </row>
    <row r="46" spans="1:28">
      <c r="L46">
        <v>2061</v>
      </c>
      <c r="M46" s="31">
        <f>M45+M$8*(1+input!$B$8)^($L46-2024)</f>
        <v>56586.509185810595</v>
      </c>
      <c r="N46" s="31">
        <f>N45+N$8*(1+input!$B$8)^($L46-2024)</f>
        <v>5233.781996918563</v>
      </c>
      <c r="O46" s="31">
        <f>O45+O$8*(1+input!$B$8)^($L46-2024)</f>
        <v>13445.110461926131</v>
      </c>
      <c r="P46" s="31">
        <f>P45+P$8*(1+input!$B$8)^($L46-2024)</f>
        <v>21766.038926933728</v>
      </c>
      <c r="Q46" s="31" t="e">
        <f>Q45+Q$8*(1+input!$B$8)^($L46-2024)</f>
        <v>#VALUE!</v>
      </c>
      <c r="R46" s="31" t="e">
        <f>R45+R$8*(1+input!$B$8)^($L46-2024)</f>
        <v>#VALUE!</v>
      </c>
      <c r="S46" s="31" t="e">
        <f>S45+S$8*(1+input!$B$8)^($L46-2024)</f>
        <v>#VALUE!</v>
      </c>
      <c r="T46" s="31">
        <f>T45+T$8*(1+input!$B$8)^($L46-2024)</f>
        <v>4634.0510346296724</v>
      </c>
      <c r="U46" s="31">
        <f>U45+U$8*(1+input!$B$8)^($L46-2024)</f>
        <v>12545.514018492813</v>
      </c>
      <c r="V46" s="31">
        <f>V45+V$8*(1+input!$B$8)^($L46-2024)</f>
        <v>20566.577002355942</v>
      </c>
      <c r="W46" s="31">
        <f>W45+W$8*(1+input!$B$8)^($L46-2024)</f>
        <v>144.61648506509232</v>
      </c>
      <c r="X46" s="31">
        <f>X45+X$8*(1+input!$B$8)^($L46-2024)</f>
        <v>5479.8970984655589</v>
      </c>
      <c r="Y46" s="31">
        <f>Y45+Y$8*(1+input!$B$8)^($L46-2024)</f>
        <v>10924.777711865954</v>
      </c>
      <c r="Z46" s="31"/>
      <c r="AA46" s="31"/>
      <c r="AB46" s="31"/>
    </row>
    <row r="47" spans="1:28">
      <c r="L47">
        <v>2062</v>
      </c>
      <c r="M47" s="31">
        <f>M46+M$8*(1+input!$B$8)^($L47-2024)</f>
        <v>58075.627848595082</v>
      </c>
      <c r="N47" s="31">
        <f>N46+N$8*(1+input!$B$8)^($L47-2024)</f>
        <v>5994.123722055253</v>
      </c>
      <c r="O47" s="31">
        <f>O46+O$8*(1+input!$B$8)^($L47-2024)</f>
        <v>14585.623049631165</v>
      </c>
      <c r="P47" s="31">
        <f>P46+P$8*(1+input!$B$8)^($L47-2024)</f>
        <v>23286.722377207108</v>
      </c>
      <c r="Q47" s="31" t="e">
        <f>Q46+Q$8*(1+input!$B$8)^($L47-2024)</f>
        <v>#VALUE!</v>
      </c>
      <c r="R47" s="31" t="e">
        <f>R46+R$8*(1+input!$B$8)^($L47-2024)</f>
        <v>#VALUE!</v>
      </c>
      <c r="S47" s="31" t="e">
        <f>S46+S$8*(1+input!$B$8)^($L47-2024)</f>
        <v>#VALUE!</v>
      </c>
      <c r="T47" s="31">
        <f>T46+T$8*(1+input!$B$8)^($L47-2024)</f>
        <v>5378.6103660219178</v>
      </c>
      <c r="U47" s="31">
        <f>U46+U$8*(1+input!$B$8)^($L47-2024)</f>
        <v>13662.35301558118</v>
      </c>
      <c r="V47" s="31">
        <f>V46+V$8*(1+input!$B$8)^($L47-2024)</f>
        <v>22055.695665140433</v>
      </c>
      <c r="W47" s="31">
        <f>W46+W$8*(1+input!$B$8)^($L47-2024)</f>
        <v>771.03280199511175</v>
      </c>
      <c r="X47" s="31">
        <f>X46+X$8*(1+input!$B$8)^($L47-2024)</f>
        <v>6410.798808184788</v>
      </c>
      <c r="Y47" s="31">
        <f>Y46+Y$8*(1+input!$B$8)^($L47-2024)</f>
        <v>12160.164814374393</v>
      </c>
      <c r="Z47" s="31"/>
      <c r="AA47" s="31"/>
      <c r="AB47" s="31"/>
    </row>
    <row r="48" spans="1:28">
      <c r="L48">
        <v>2063</v>
      </c>
      <c r="M48" s="31">
        <f>M47+M$8*(1+input!$B$8)^($L48-2024)</f>
        <v>59564.74651137957</v>
      </c>
      <c r="N48" s="31">
        <f>N47+N$8*(1+input!$B$8)^($L48-2024)</f>
        <v>6754.465447191943</v>
      </c>
      <c r="O48" s="31">
        <f>O47+O$8*(1+input!$B$8)^($L48-2024)</f>
        <v>15726.1356373362</v>
      </c>
      <c r="P48" s="31">
        <f>P47+P$8*(1+input!$B$8)^($L48-2024)</f>
        <v>24807.405827480488</v>
      </c>
      <c r="Q48" s="31" t="e">
        <f>Q47+Q$8*(1+input!$B$8)^($L48-2024)</f>
        <v>#VALUE!</v>
      </c>
      <c r="R48" s="31" t="e">
        <f>R47+R$8*(1+input!$B$8)^($L48-2024)</f>
        <v>#VALUE!</v>
      </c>
      <c r="S48" s="31" t="e">
        <f>S47+S$8*(1+input!$B$8)^($L48-2024)</f>
        <v>#VALUE!</v>
      </c>
      <c r="T48" s="31">
        <f>T47+T$8*(1+input!$B$8)^($L48-2024)</f>
        <v>6123.1696974141632</v>
      </c>
      <c r="U48" s="31">
        <f>U47+U$8*(1+input!$B$8)^($L48-2024)</f>
        <v>14779.192012669548</v>
      </c>
      <c r="V48" s="31">
        <f>V47+V$8*(1+input!$B$8)^($L48-2024)</f>
        <v>23544.814327924923</v>
      </c>
      <c r="W48" s="31">
        <f>W47+W$8*(1+input!$B$8)^($L48-2024)</f>
        <v>1397.4491189251312</v>
      </c>
      <c r="X48" s="31">
        <f>X47+X$8*(1+input!$B$8)^($L48-2024)</f>
        <v>7341.700517904017</v>
      </c>
      <c r="Y48" s="31">
        <f>Y47+Y$8*(1+input!$B$8)^($L48-2024)</f>
        <v>13395.551916882832</v>
      </c>
      <c r="Z48" s="31"/>
      <c r="AA48" s="31"/>
      <c r="AB48" s="31"/>
    </row>
    <row r="49" spans="12:28">
      <c r="L49">
        <v>2064</v>
      </c>
      <c r="M49" s="31">
        <f>M48+M$8*(1+input!$B$8)^($L49-2024)</f>
        <v>61053.865174164057</v>
      </c>
      <c r="N49" s="31">
        <f>N48+N$8*(1+input!$B$8)^($L49-2024)</f>
        <v>7514.807172328633</v>
      </c>
      <c r="O49" s="31">
        <f>O48+O$8*(1+input!$B$8)^($L49-2024)</f>
        <v>16866.648225041234</v>
      </c>
      <c r="P49" s="31">
        <f>P48+P$8*(1+input!$B$8)^($L49-2024)</f>
        <v>26328.089277753868</v>
      </c>
      <c r="Q49" s="31" t="e">
        <f>Q48+Q$8*(1+input!$B$8)^($L49-2024)</f>
        <v>#VALUE!</v>
      </c>
      <c r="R49" s="31" t="e">
        <f>R48+R$8*(1+input!$B$8)^($L49-2024)</f>
        <v>#VALUE!</v>
      </c>
      <c r="S49" s="31" t="e">
        <f>S48+S$8*(1+input!$B$8)^($L49-2024)</f>
        <v>#VALUE!</v>
      </c>
      <c r="T49" s="31">
        <f>T48+T$8*(1+input!$B$8)^($L49-2024)</f>
        <v>6867.7290288064087</v>
      </c>
      <c r="U49" s="31">
        <f>U48+U$8*(1+input!$B$8)^($L49-2024)</f>
        <v>15896.031009757915</v>
      </c>
      <c r="V49" s="31">
        <f>V48+V$8*(1+input!$B$8)^($L49-2024)</f>
        <v>25033.932990709414</v>
      </c>
      <c r="W49" s="31">
        <f>W48+W$8*(1+input!$B$8)^($L49-2024)</f>
        <v>2023.8654358551507</v>
      </c>
      <c r="X49" s="31">
        <f>X48+X$8*(1+input!$B$8)^($L49-2024)</f>
        <v>8272.602227623247</v>
      </c>
      <c r="Y49" s="31">
        <f>Y48+Y$8*(1+input!$B$8)^($L49-2024)</f>
        <v>14630.939019391271</v>
      </c>
      <c r="Z49" s="31"/>
      <c r="AA49" s="31"/>
      <c r="AB49" s="31"/>
    </row>
    <row r="50" spans="12:28">
      <c r="L50">
        <v>2065</v>
      </c>
      <c r="M50" s="31">
        <f>M49+M$8*(1+input!$B$8)^($L50-2024)</f>
        <v>62542.983836948544</v>
      </c>
      <c r="N50" s="31">
        <f>N49+N$8*(1+input!$B$8)^($L50-2024)</f>
        <v>8275.1488974653221</v>
      </c>
      <c r="O50" s="31">
        <f>O49+O$8*(1+input!$B$8)^($L50-2024)</f>
        <v>18007.160812746268</v>
      </c>
      <c r="P50" s="31">
        <f>P49+P$8*(1+input!$B$8)^($L50-2024)</f>
        <v>27848.772728027248</v>
      </c>
      <c r="Q50" s="31" t="e">
        <f>Q49+Q$8*(1+input!$B$8)^($L50-2024)</f>
        <v>#VALUE!</v>
      </c>
      <c r="R50" s="31" t="e">
        <f>R49+R$8*(1+input!$B$8)^($L50-2024)</f>
        <v>#VALUE!</v>
      </c>
      <c r="S50" s="31" t="e">
        <f>S49+S$8*(1+input!$B$8)^($L50-2024)</f>
        <v>#VALUE!</v>
      </c>
      <c r="T50" s="31">
        <f>T49+T$8*(1+input!$B$8)^($L50-2024)</f>
        <v>7612.2883601986541</v>
      </c>
      <c r="U50" s="31">
        <f>U49+U$8*(1+input!$B$8)^($L50-2024)</f>
        <v>17012.870006846282</v>
      </c>
      <c r="V50" s="31">
        <f>V49+V$8*(1+input!$B$8)^($L50-2024)</f>
        <v>26523.051653493905</v>
      </c>
      <c r="W50" s="31">
        <f>W49+W$8*(1+input!$B$8)^($L50-2024)</f>
        <v>2650.2817527851703</v>
      </c>
      <c r="X50" s="31">
        <f>X49+X$8*(1+input!$B$8)^($L50-2024)</f>
        <v>9203.503937342477</v>
      </c>
      <c r="Y50" s="31">
        <f>Y49+Y$8*(1+input!$B$8)^($L50-2024)</f>
        <v>15866.32612189971</v>
      </c>
      <c r="Z50" s="31"/>
      <c r="AA50" s="31"/>
      <c r="AB50" s="31"/>
    </row>
    <row r="51" spans="12:28">
      <c r="L51">
        <v>2066</v>
      </c>
      <c r="M51" s="31">
        <f>M50+M$8*(1+input!$B$8)^($L51-2024)</f>
        <v>64032.102499733031</v>
      </c>
      <c r="N51" s="31">
        <f>N50+N$8*(1+input!$B$8)^($L51-2024)</f>
        <v>9035.4906226020121</v>
      </c>
      <c r="O51" s="31">
        <f>O50+O$8*(1+input!$B$8)^($L51-2024)</f>
        <v>19147.673400451302</v>
      </c>
      <c r="P51" s="31">
        <f>P50+P$8*(1+input!$B$8)^($L51-2024)</f>
        <v>29369.456178300628</v>
      </c>
      <c r="Q51" s="31" t="e">
        <f>Q50+Q$8*(1+input!$B$8)^($L51-2024)</f>
        <v>#VALUE!</v>
      </c>
      <c r="R51" s="31" t="e">
        <f>R50+R$8*(1+input!$B$8)^($L51-2024)</f>
        <v>#VALUE!</v>
      </c>
      <c r="S51" s="31" t="e">
        <f>S50+S$8*(1+input!$B$8)^($L51-2024)</f>
        <v>#VALUE!</v>
      </c>
      <c r="T51" s="31">
        <f>T50+T$8*(1+input!$B$8)^($L51-2024)</f>
        <v>8356.8476915908996</v>
      </c>
      <c r="U51" s="31">
        <f>U50+U$8*(1+input!$B$8)^($L51-2024)</f>
        <v>18129.709003934651</v>
      </c>
      <c r="V51" s="31">
        <f>V50+V$8*(1+input!$B$8)^($L51-2024)</f>
        <v>28012.170316278396</v>
      </c>
      <c r="W51" s="31">
        <f>W50+W$8*(1+input!$B$8)^($L51-2024)</f>
        <v>3276.6980697151898</v>
      </c>
      <c r="X51" s="31">
        <f>X50+X$8*(1+input!$B$8)^($L51-2024)</f>
        <v>10134.405647061707</v>
      </c>
      <c r="Y51" s="31">
        <f>Y50+Y$8*(1+input!$B$8)^($L51-2024)</f>
        <v>17101.713224408148</v>
      </c>
      <c r="Z51" s="31"/>
      <c r="AA51" s="31"/>
      <c r="AB51" s="31"/>
    </row>
  </sheetData>
  <mergeCells count="5">
    <mergeCell ref="Z2:AB2"/>
    <mergeCell ref="T2:V2"/>
    <mergeCell ref="Q2:S2"/>
    <mergeCell ref="N2:P2"/>
    <mergeCell ref="W2:Y2"/>
  </mergeCells>
  <conditionalFormatting sqref="N8:AB51">
    <cfRule type="cellIs" dxfId="2" priority="1" operator="lessThan">
      <formula>0</formula>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42AA0-6F1E-4625-9CEE-6B08A45604D4}">
  <sheetPr>
    <tabColor theme="6"/>
  </sheetPr>
  <dimension ref="A1:AB51"/>
  <sheetViews>
    <sheetView topLeftCell="J1" zoomScale="87" workbookViewId="0">
      <selection activeCell="N2" sqref="N2:Y2"/>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4" max="15" width="9.26953125" bestFit="1" customWidth="1"/>
    <col min="16" max="16" width="10.26953125" bestFit="1" customWidth="1"/>
    <col min="17" max="17" width="10.1796875" bestFit="1" customWidth="1"/>
    <col min="18" max="19" width="10.81640625" bestFit="1" customWidth="1"/>
    <col min="20" max="20" width="12.453125" bestFit="1" customWidth="1"/>
    <col min="21" max="22" width="12.81640625" bestFit="1" customWidth="1"/>
    <col min="23" max="27" width="9.26953125" bestFit="1" customWidth="1"/>
  </cols>
  <sheetData>
    <row r="1" spans="1:28" ht="26">
      <c r="A1" s="23"/>
    </row>
    <row r="2" spans="1:28" ht="26">
      <c r="A2" s="23"/>
      <c r="N2" s="100" t="s">
        <v>95</v>
      </c>
      <c r="O2" s="100"/>
      <c r="P2" s="100"/>
      <c r="Q2" s="100"/>
      <c r="R2" s="100"/>
      <c r="S2" s="100"/>
      <c r="T2" s="100" t="s">
        <v>98</v>
      </c>
      <c r="U2" s="100"/>
      <c r="V2" s="100"/>
      <c r="W2" s="100" t="s">
        <v>324</v>
      </c>
      <c r="X2" s="100"/>
      <c r="Y2" s="100"/>
      <c r="Z2" s="100"/>
      <c r="AA2" s="100"/>
      <c r="AB2" s="100"/>
    </row>
    <row r="3" spans="1:28">
      <c r="F3">
        <f>input!$B$3</f>
        <v>5</v>
      </c>
      <c r="G3">
        <f>input!$B$4</f>
        <v>7.5</v>
      </c>
      <c r="H3">
        <f>input!$B$5</f>
        <v>10</v>
      </c>
      <c r="N3">
        <v>5</v>
      </c>
      <c r="O3">
        <v>7.5</v>
      </c>
      <c r="P3">
        <v>10</v>
      </c>
      <c r="Q3">
        <v>15</v>
      </c>
      <c r="R3">
        <v>20</v>
      </c>
      <c r="S3">
        <v>25</v>
      </c>
      <c r="T3">
        <v>5</v>
      </c>
      <c r="U3">
        <v>7.5</v>
      </c>
      <c r="V3">
        <v>10</v>
      </c>
      <c r="W3">
        <v>5</v>
      </c>
      <c r="X3">
        <v>7.5</v>
      </c>
      <c r="Y3">
        <v>10</v>
      </c>
    </row>
    <row r="4" spans="1:28">
      <c r="B4" t="s">
        <v>186</v>
      </c>
      <c r="C4" t="s">
        <v>111</v>
      </c>
      <c r="D4" t="s">
        <v>110</v>
      </c>
      <c r="E4" t="s">
        <v>117</v>
      </c>
      <c r="F4" t="s">
        <v>157</v>
      </c>
      <c r="G4" t="s">
        <v>157</v>
      </c>
      <c r="H4" t="s">
        <v>157</v>
      </c>
      <c r="M4" t="s">
        <v>249</v>
      </c>
      <c r="N4" s="31">
        <f>input!$B12+'utility rates'!$L36-input!$B30*N3</f>
        <v>19924.439775076404</v>
      </c>
      <c r="O4" s="31">
        <f>input!$B13+'utility rates'!$M36-input!$B30*O3</f>
        <v>25364.022196066318</v>
      </c>
      <c r="P4" s="31">
        <f>input!$B14+'utility rates'!$N36-input!$B30*P3</f>
        <v>30803.604617056233</v>
      </c>
      <c r="Q4" s="31">
        <f>input!$B15+'utility rates'!$O36-input!$B30*Q3</f>
        <v>42247.769459036062</v>
      </c>
      <c r="R4" s="31">
        <f>input!$B16+'utility rates'!$P36-input!$B30*R3</f>
        <v>53126.934301015892</v>
      </c>
      <c r="S4" s="31">
        <f>input!$B17+'utility rates'!$Q36-input!$B30*S3</f>
        <v>97228.099142995721</v>
      </c>
      <c r="T4" s="31">
        <f>input!$B12+'utility rates'!$L36-input!$B30*T3</f>
        <v>19924.439775076404</v>
      </c>
      <c r="U4" s="31">
        <f>input!$B13+'utility rates'!$M36-input!$B30*U3</f>
        <v>25364.022196066318</v>
      </c>
      <c r="V4" s="31">
        <f>input!$B14+'utility rates'!$N36-input!$B30*V3</f>
        <v>30803.604617056233</v>
      </c>
      <c r="W4" s="31">
        <f>input!$B12+'utility rates'!$L36-input!$B30*W3</f>
        <v>19924.439775076404</v>
      </c>
      <c r="X4" s="31">
        <f>input!$B13+'utility rates'!$M36-input!$B30*X3</f>
        <v>25364.022196066318</v>
      </c>
      <c r="Y4" s="31">
        <f>input!$B14+'utility rates'!$N36-input!$B30*Y3</f>
        <v>30803.604617056233</v>
      </c>
      <c r="Z4" s="49"/>
      <c r="AA4" s="49"/>
      <c r="AB4" s="49"/>
    </row>
    <row r="5" spans="1:28">
      <c r="A5" t="s">
        <v>98</v>
      </c>
      <c r="C5" s="24" t="s">
        <v>179</v>
      </c>
      <c r="M5" t="s">
        <v>250</v>
      </c>
      <c r="N5">
        <f>input!$B22</f>
        <v>3446.6</v>
      </c>
      <c r="O5">
        <f>input!$B23</f>
        <v>4154.6000000000004</v>
      </c>
      <c r="P5">
        <f>input!$B24</f>
        <v>4753</v>
      </c>
      <c r="Q5" s="31">
        <f>input!$B25</f>
        <v>6077.6666666666661</v>
      </c>
      <c r="R5" s="31">
        <f>input!$B26</f>
        <v>7384.0666666666657</v>
      </c>
      <c r="S5" s="31">
        <f>input!$B27</f>
        <v>8690.4666666666653</v>
      </c>
      <c r="T5">
        <f>input!$B22</f>
        <v>3446.6</v>
      </c>
      <c r="U5">
        <f>input!$B23</f>
        <v>4154.6000000000004</v>
      </c>
      <c r="V5">
        <f>input!$B24</f>
        <v>4753</v>
      </c>
      <c r="W5">
        <f>input!$B22</f>
        <v>3446.6</v>
      </c>
      <c r="X5">
        <f>input!$B23</f>
        <v>4154.6000000000004</v>
      </c>
      <c r="Y5">
        <f>input!$B24</f>
        <v>4753</v>
      </c>
    </row>
    <row r="6" spans="1:28">
      <c r="L6" t="s">
        <v>187</v>
      </c>
      <c r="N6" s="6">
        <f>COUNTIF(N8:N45, "&lt;0")+1</f>
        <v>29</v>
      </c>
      <c r="O6" s="6">
        <f>COUNTIF(O8:O45, "&lt;0")+1</f>
        <v>25</v>
      </c>
      <c r="P6" s="6">
        <f>COUNTIF(P8:P45, "&lt;0")+1</f>
        <v>22</v>
      </c>
      <c r="Q6" s="6">
        <f t="shared" ref="Q6:S6" si="0">COUNTIF(Q8:Q45, "&lt;0")+1</f>
        <v>20</v>
      </c>
      <c r="R6" s="6">
        <f t="shared" si="0"/>
        <v>19</v>
      </c>
      <c r="S6" s="6">
        <f t="shared" si="0"/>
        <v>26</v>
      </c>
      <c r="T6" s="6">
        <f>COUNTIF(T8:T45, "&lt;0")+1</f>
        <v>29</v>
      </c>
      <c r="U6" s="6">
        <f>COUNTIF(U8:U45, "&lt;0")+1</f>
        <v>25</v>
      </c>
      <c r="V6" s="6">
        <f>COUNTIF(V8:V45, "&lt;0")+1</f>
        <v>22</v>
      </c>
      <c r="W6" s="6">
        <f t="shared" ref="W6:Y6" si="1">COUNTIF(W8:W45, "&lt;0")+1</f>
        <v>35</v>
      </c>
      <c r="X6" s="6">
        <f t="shared" si="1"/>
        <v>30</v>
      </c>
      <c r="Y6" s="6">
        <f t="shared" si="1"/>
        <v>27</v>
      </c>
      <c r="Z6" s="6"/>
      <c r="AA6" s="6"/>
      <c r="AB6" s="6"/>
    </row>
    <row r="7" spans="1:28">
      <c r="A7" t="s">
        <v>89</v>
      </c>
      <c r="B7">
        <f>'utility rates'!Q25</f>
        <v>0.28035133645919991</v>
      </c>
      <c r="C7">
        <v>191.19606944444445</v>
      </c>
      <c r="D7" s="21">
        <f>C7/C$12</f>
        <v>0.14633048235684581</v>
      </c>
      <c r="E7">
        <f>D7*'kWh per yr'!D$22</f>
        <v>161.90004567961421</v>
      </c>
      <c r="F7">
        <f>$E7*F$3*$B7</f>
        <v>226.94447089542678</v>
      </c>
      <c r="G7">
        <f>$E7*G$3*$B7</f>
        <v>340.41670634314016</v>
      </c>
      <c r="H7">
        <f>$E7*H$3*$B7</f>
        <v>453.88894179085355</v>
      </c>
      <c r="L7" t="s">
        <v>178</v>
      </c>
      <c r="N7" t="s">
        <v>190</v>
      </c>
      <c r="O7" t="s">
        <v>191</v>
      </c>
      <c r="P7" t="s">
        <v>192</v>
      </c>
      <c r="T7" t="s">
        <v>190</v>
      </c>
      <c r="U7" t="s">
        <v>191</v>
      </c>
      <c r="V7" t="s">
        <v>192</v>
      </c>
      <c r="W7" t="s">
        <v>190</v>
      </c>
      <c r="X7" t="s">
        <v>191</v>
      </c>
      <c r="Y7" t="s">
        <v>192</v>
      </c>
    </row>
    <row r="8" spans="1:28">
      <c r="A8" t="s">
        <v>90</v>
      </c>
      <c r="B8">
        <f>'utility rates'!Q26</f>
        <v>0.13510522977119999</v>
      </c>
      <c r="C8">
        <v>772.38658796292759</v>
      </c>
      <c r="D8" s="21">
        <f t="shared" ref="D8:D10" si="2">C8/C$12</f>
        <v>0.59114030069229351</v>
      </c>
      <c r="E8">
        <f>D8*'kWh per yr'!D$22</f>
        <v>654.03762868595356</v>
      </c>
      <c r="F8">
        <f t="shared" ref="F8:H10" si="3">$E8*F$3*$B8</f>
        <v>441.81952051313272</v>
      </c>
      <c r="G8">
        <f t="shared" si="3"/>
        <v>662.72928076969902</v>
      </c>
      <c r="H8">
        <f t="shared" si="3"/>
        <v>883.63904102626543</v>
      </c>
      <c r="L8" t="s">
        <v>193</v>
      </c>
      <c r="M8" s="49">
        <f>V8</f>
        <v>1639.2907004599185</v>
      </c>
      <c r="N8" s="31">
        <f>F25</f>
        <v>815.41790554159854</v>
      </c>
      <c r="O8" s="31">
        <f>G25</f>
        <v>1223.1268583123981</v>
      </c>
      <c r="P8" s="31">
        <f>H25</f>
        <v>1630.8358110831971</v>
      </c>
      <c r="Q8" s="31">
        <f>N8*3</f>
        <v>2446.2537166247957</v>
      </c>
      <c r="R8" s="31">
        <f>N8*4</f>
        <v>3261.6716221663942</v>
      </c>
      <c r="S8" s="31">
        <f>N8*5</f>
        <v>4077.0895277079926</v>
      </c>
      <c r="T8" s="31">
        <f>F12</f>
        <v>819.64535022995926</v>
      </c>
      <c r="U8" s="31">
        <f>G12</f>
        <v>1229.4680253449387</v>
      </c>
      <c r="V8" s="31">
        <f>H12</f>
        <v>1639.2907004599185</v>
      </c>
      <c r="W8" s="31">
        <f>F37</f>
        <v>671.84935750074237</v>
      </c>
      <c r="X8" s="31">
        <f>G37</f>
        <v>999.00613103031355</v>
      </c>
      <c r="Y8" s="31">
        <f>H37</f>
        <v>1326.1629045598845</v>
      </c>
      <c r="Z8" s="31"/>
      <c r="AA8" s="31"/>
      <c r="AB8" s="31"/>
    </row>
    <row r="9" spans="1:28">
      <c r="A9" t="s">
        <v>107</v>
      </c>
      <c r="B9">
        <f>'utility rates'!Q27</f>
        <v>0.10410758505119999</v>
      </c>
      <c r="C9">
        <v>341.59668055555903</v>
      </c>
      <c r="D9" s="21">
        <f t="shared" si="2"/>
        <v>0.26143846566739537</v>
      </c>
      <c r="E9">
        <f>D9*'kWh per yr'!D$22</f>
        <v>289.25551841440625</v>
      </c>
      <c r="F9">
        <f t="shared" si="3"/>
        <v>150.56846742428371</v>
      </c>
      <c r="G9">
        <f t="shared" si="3"/>
        <v>225.85270113642557</v>
      </c>
      <c r="H9">
        <f t="shared" si="3"/>
        <v>301.13693484856742</v>
      </c>
      <c r="L9">
        <v>2024</v>
      </c>
      <c r="M9" s="49">
        <f>M8</f>
        <v>1639.2907004599185</v>
      </c>
      <c r="N9" s="49">
        <f>N8-N4-N5</f>
        <v>-22555.621869534803</v>
      </c>
      <c r="O9" s="49">
        <f t="shared" ref="O9:Y9" si="4">O8-O4-O5</f>
        <v>-28295.49533775392</v>
      </c>
      <c r="P9" s="49">
        <f t="shared" si="4"/>
        <v>-33925.768805973035</v>
      </c>
      <c r="Q9" s="49">
        <f t="shared" si="4"/>
        <v>-45879.182409077934</v>
      </c>
      <c r="R9" s="49">
        <f t="shared" si="4"/>
        <v>-57249.329345516162</v>
      </c>
      <c r="S9" s="49">
        <f t="shared" si="4"/>
        <v>-101841.47628195438</v>
      </c>
      <c r="T9" s="49">
        <f t="shared" si="4"/>
        <v>-22551.394424846443</v>
      </c>
      <c r="U9" s="49">
        <f t="shared" si="4"/>
        <v>-28289.154170721376</v>
      </c>
      <c r="V9" s="49">
        <f t="shared" si="4"/>
        <v>-33917.313916596315</v>
      </c>
      <c r="W9" s="49">
        <f t="shared" si="4"/>
        <v>-22699.190417575661</v>
      </c>
      <c r="X9" s="49">
        <f t="shared" si="4"/>
        <v>-28519.616065036003</v>
      </c>
      <c r="Y9" s="49">
        <f t="shared" si="4"/>
        <v>-34230.441712496351</v>
      </c>
      <c r="Z9" s="49"/>
      <c r="AA9" s="49"/>
      <c r="AB9" s="49"/>
    </row>
    <row r="10" spans="1:28">
      <c r="A10" t="s">
        <v>108</v>
      </c>
      <c r="B10">
        <f>'utility rates'!Q28</f>
        <v>5.18544125232E-2</v>
      </c>
      <c r="C10">
        <v>1.4251805555555555</v>
      </c>
      <c r="D10" s="21">
        <f t="shared" si="2"/>
        <v>1.0907512834652661E-3</v>
      </c>
      <c r="E10">
        <f>D10*'kWh per yr'!D$22</f>
        <v>1.2068072200259705</v>
      </c>
      <c r="F10">
        <f t="shared" si="3"/>
        <v>0.31289139711601432</v>
      </c>
      <c r="G10">
        <f t="shared" si="3"/>
        <v>0.46933709567402143</v>
      </c>
      <c r="H10">
        <f t="shared" si="3"/>
        <v>0.62578279423202865</v>
      </c>
      <c r="L10">
        <v>2025</v>
      </c>
      <c r="M10" s="31">
        <f>M9+M$8*(1+input!$B$8)^($L10-2024)</f>
        <v>3278.5814009198371</v>
      </c>
      <c r="N10" s="31">
        <f>N9+N$8*(1+input!$B$8)^($L10-2024)</f>
        <v>-21740.203963993205</v>
      </c>
      <c r="O10" s="31">
        <f>O9+O$8*(1+input!$B$8)^($L10-2024)</f>
        <v>-27072.368479441524</v>
      </c>
      <c r="P10" s="31">
        <f>P9+P$8*(1+input!$B$8)^($L10-2024)</f>
        <v>-32294.932994889838</v>
      </c>
      <c r="Q10" s="31">
        <f>Q9+Q$8*(1+input!$B$8)^($L10-2024)</f>
        <v>-43432.928692453141</v>
      </c>
      <c r="R10" s="31">
        <f>R9+R$8*(1+input!$B$8)^($L10-2024)</f>
        <v>-53987.657723349766</v>
      </c>
      <c r="S10" s="31">
        <f>S9+S$8*(1+input!$B$8)^($L10-2024)</f>
        <v>-97764.386754246385</v>
      </c>
      <c r="T10" s="31">
        <f>T9+T$8*(1+input!$B$8)^($L10-2024)</f>
        <v>-21731.749074616484</v>
      </c>
      <c r="U10" s="31">
        <f>U9+U$8*(1+input!$B$8)^($L10-2024)</f>
        <v>-27059.686145376436</v>
      </c>
      <c r="V10" s="31">
        <f>V9+V$8*(1+input!$B$8)^($L10-2024)</f>
        <v>-32278.023216136397</v>
      </c>
      <c r="W10" s="31">
        <f>W9+W$8*(1+input!$B$8)^($L10-2024)</f>
        <v>-22027.341060074919</v>
      </c>
      <c r="X10" s="31">
        <f>X9+X$8*(1+input!$B$8)^($L10-2024)</f>
        <v>-27520.60993400569</v>
      </c>
      <c r="Y10" s="31">
        <f>Y9+Y$8*(1+input!$B$8)^($L10-2024)</f>
        <v>-32904.278807936469</v>
      </c>
      <c r="Z10" s="31"/>
      <c r="AA10" s="31"/>
      <c r="AB10" s="31"/>
    </row>
    <row r="11" spans="1:28">
      <c r="L11">
        <v>2026</v>
      </c>
      <c r="M11" s="31">
        <f>M10+M$8*(1+input!$B$8)^($L11-2024)</f>
        <v>4917.8721013797558</v>
      </c>
      <c r="N11" s="31">
        <f>N10+N$8*(1+input!$B$8)^($L11-2024)</f>
        <v>-20924.786058451606</v>
      </c>
      <c r="O11" s="31">
        <f>O10+O$8*(1+input!$B$8)^($L11-2024)</f>
        <v>-25849.241621129127</v>
      </c>
      <c r="P11" s="31">
        <f>P10+P$8*(1+input!$B$8)^($L11-2024)</f>
        <v>-30664.09718380664</v>
      </c>
      <c r="Q11" s="31">
        <f>Q10+Q$8*(1+input!$B$8)^($L11-2024)</f>
        <v>-40986.674975828348</v>
      </c>
      <c r="R11" s="31">
        <f>R10+R$8*(1+input!$B$8)^($L11-2024)</f>
        <v>-50725.986101183371</v>
      </c>
      <c r="S11" s="31">
        <f>S10+S$8*(1+input!$B$8)^($L11-2024)</f>
        <v>-93687.297226538387</v>
      </c>
      <c r="T11" s="31">
        <f>T10+T$8*(1+input!$B$8)^($L11-2024)</f>
        <v>-20912.103724386525</v>
      </c>
      <c r="U11" s="31">
        <f>U10+U$8*(1+input!$B$8)^($L11-2024)</f>
        <v>-25830.218120031495</v>
      </c>
      <c r="V11" s="31">
        <f>V10+V$8*(1+input!$B$8)^($L11-2024)</f>
        <v>-30638.732515676478</v>
      </c>
      <c r="W11" s="31">
        <f>W10+W$8*(1+input!$B$8)^($L11-2024)</f>
        <v>-21355.491702574178</v>
      </c>
      <c r="X11" s="31">
        <f>X10+X$8*(1+input!$B$8)^($L11-2024)</f>
        <v>-26521.603802975376</v>
      </c>
      <c r="Y11" s="31">
        <f>Y10+Y$8*(1+input!$B$8)^($L11-2024)</f>
        <v>-31578.115903376583</v>
      </c>
      <c r="Z11" s="31"/>
      <c r="AA11" s="31"/>
      <c r="AB11" s="31"/>
    </row>
    <row r="12" spans="1:28">
      <c r="A12" t="s">
        <v>109</v>
      </c>
      <c r="C12">
        <f t="shared" ref="C12:H12" si="5">SUM(C7:C10)</f>
        <v>1306.6045185184867</v>
      </c>
      <c r="D12" s="20">
        <f t="shared" si="5"/>
        <v>1</v>
      </c>
      <c r="E12" s="51">
        <f t="shared" si="5"/>
        <v>1106.3999999999999</v>
      </c>
      <c r="F12" s="22">
        <f t="shared" si="5"/>
        <v>819.64535022995926</v>
      </c>
      <c r="G12" s="22">
        <f t="shared" si="5"/>
        <v>1229.4680253449387</v>
      </c>
      <c r="H12" s="22">
        <f t="shared" si="5"/>
        <v>1639.2907004599185</v>
      </c>
      <c r="L12">
        <v>2027</v>
      </c>
      <c r="M12" s="31">
        <f>M11+M$8*(1+input!$B$8)^($L12-2024)</f>
        <v>6557.1628018396741</v>
      </c>
      <c r="N12" s="31">
        <f>N11+N$8*(1+input!$B$8)^($L12-2024)</f>
        <v>-20109.368152910007</v>
      </c>
      <c r="O12" s="31">
        <f>O11+O$8*(1+input!$B$8)^($L12-2024)</f>
        <v>-24626.114762816731</v>
      </c>
      <c r="P12" s="31">
        <f>P11+P$8*(1+input!$B$8)^($L12-2024)</f>
        <v>-29033.261372723442</v>
      </c>
      <c r="Q12" s="31">
        <f>Q11+Q$8*(1+input!$B$8)^($L12-2024)</f>
        <v>-38540.421259203555</v>
      </c>
      <c r="R12" s="31">
        <f>R11+R$8*(1+input!$B$8)^($L12-2024)</f>
        <v>-47464.314479016975</v>
      </c>
      <c r="S12" s="31">
        <f>S11+S$8*(1+input!$B$8)^($L12-2024)</f>
        <v>-89610.207698830389</v>
      </c>
      <c r="T12" s="31">
        <f>T11+T$8*(1+input!$B$8)^($L12-2024)</f>
        <v>-20092.458374156566</v>
      </c>
      <c r="U12" s="31">
        <f>U11+U$8*(1+input!$B$8)^($L12-2024)</f>
        <v>-24600.750094686555</v>
      </c>
      <c r="V12" s="31">
        <f>V11+V$8*(1+input!$B$8)^($L12-2024)</f>
        <v>-28999.44181521656</v>
      </c>
      <c r="W12" s="31">
        <f>W11+W$8*(1+input!$B$8)^($L12-2024)</f>
        <v>-20683.642345073436</v>
      </c>
      <c r="X12" s="31">
        <f>X11+X$8*(1+input!$B$8)^($L12-2024)</f>
        <v>-25522.597671945063</v>
      </c>
      <c r="Y12" s="31">
        <f>Y11+Y$8*(1+input!$B$8)^($L12-2024)</f>
        <v>-30251.952998816698</v>
      </c>
      <c r="Z12" s="31"/>
      <c r="AA12" s="31"/>
      <c r="AB12" s="31"/>
    </row>
    <row r="13" spans="1:28">
      <c r="A13" t="s">
        <v>188</v>
      </c>
      <c r="F13" s="2">
        <f>(input!B12+'utility rates'!$L36)/London!F12</f>
        <v>24.308610754012591</v>
      </c>
      <c r="G13" s="2">
        <f>(input!B13+'utility rates'!$M36)/London!G12</f>
        <v>20.630078760242835</v>
      </c>
      <c r="H13" s="2">
        <f>(input!B14+'utility rates'!$N36)/London!H12</f>
        <v>18.790812763357952</v>
      </c>
      <c r="L13">
        <v>2028</v>
      </c>
      <c r="M13" s="31">
        <f>M12+M$8*(1+input!$B$8)^($L13-2024)</f>
        <v>8196.4535022995933</v>
      </c>
      <c r="N13" s="31">
        <f>N12+N$8*(1+input!$B$8)^($L13-2024)</f>
        <v>-19293.950247368408</v>
      </c>
      <c r="O13" s="31">
        <f>O12+O$8*(1+input!$B$8)^($L13-2024)</f>
        <v>-23402.987904504334</v>
      </c>
      <c r="P13" s="31">
        <f>P12+P$8*(1+input!$B$8)^($L13-2024)</f>
        <v>-27402.425561640244</v>
      </c>
      <c r="Q13" s="31">
        <f>Q12+Q$8*(1+input!$B$8)^($L13-2024)</f>
        <v>-36094.167542578762</v>
      </c>
      <c r="R13" s="31">
        <f>R12+R$8*(1+input!$B$8)^($L13-2024)</f>
        <v>-44202.64285685058</v>
      </c>
      <c r="S13" s="31">
        <f>S12+S$8*(1+input!$B$8)^($L13-2024)</f>
        <v>-85533.118171122391</v>
      </c>
      <c r="T13" s="31">
        <f>T12+T$8*(1+input!$B$8)^($L13-2024)</f>
        <v>-19272.813023926607</v>
      </c>
      <c r="U13" s="31">
        <f>U12+U$8*(1+input!$B$8)^($L13-2024)</f>
        <v>-23371.282069341614</v>
      </c>
      <c r="V13" s="31">
        <f>V12+V$8*(1+input!$B$8)^($L13-2024)</f>
        <v>-27360.151114756642</v>
      </c>
      <c r="W13" s="31">
        <f>W12+W$8*(1+input!$B$8)^($L13-2024)</f>
        <v>-20011.792987572695</v>
      </c>
      <c r="X13" s="31">
        <f>X12+X$8*(1+input!$B$8)^($L13-2024)</f>
        <v>-24523.591540914749</v>
      </c>
      <c r="Y13" s="31">
        <f>Y12+Y$8*(1+input!$B$8)^($L13-2024)</f>
        <v>-28925.790094256812</v>
      </c>
      <c r="Z13" s="31"/>
      <c r="AA13" s="31"/>
      <c r="AB13" s="31"/>
    </row>
    <row r="14" spans="1:28">
      <c r="A14" t="s">
        <v>189</v>
      </c>
      <c r="F14" s="2">
        <f>(input!B12+'utility rates'!$L36-5000)/London!F12</f>
        <v>18.208411443911945</v>
      </c>
      <c r="G14" s="2">
        <f>(input!B13+'utility rates'!$M36-5000)/London!G12</f>
        <v>16.563279220175737</v>
      </c>
      <c r="H14" s="2">
        <f>(input!B14+'utility rates'!$N36-5000)/London!H12</f>
        <v>15.740713108307627</v>
      </c>
      <c r="L14">
        <v>2029</v>
      </c>
      <c r="M14" s="31">
        <f>M13+M$8*(1+input!$B$8)^($L14-2024)</f>
        <v>9835.7442027595116</v>
      </c>
      <c r="N14" s="31">
        <f>N13+N$8*(1+input!$B$8)^($L14-2024)</f>
        <v>-18478.532341826809</v>
      </c>
      <c r="O14" s="31">
        <f>O13+O$8*(1+input!$B$8)^($L14-2024)</f>
        <v>-22179.861046191938</v>
      </c>
      <c r="P14" s="31">
        <f>P13+P$8*(1+input!$B$8)^($L14-2024)</f>
        <v>-25771.589750557047</v>
      </c>
      <c r="Q14" s="31">
        <f>Q13+Q$8*(1+input!$B$8)^($L14-2024)</f>
        <v>-33647.913825953969</v>
      </c>
      <c r="R14" s="31">
        <f>R13+R$8*(1+input!$B$8)^($L14-2024)</f>
        <v>-40940.971234684184</v>
      </c>
      <c r="S14" s="31">
        <f>S13+S$8*(1+input!$B$8)^($L14-2024)</f>
        <v>-81456.028643414393</v>
      </c>
      <c r="T14" s="31">
        <f>T13+T$8*(1+input!$B$8)^($L14-2024)</f>
        <v>-18453.167673696647</v>
      </c>
      <c r="U14" s="31">
        <f>U13+U$8*(1+input!$B$8)^($L14-2024)</f>
        <v>-22141.814043996674</v>
      </c>
      <c r="V14" s="31">
        <f>V13+V$8*(1+input!$B$8)^($L14-2024)</f>
        <v>-25720.860414296723</v>
      </c>
      <c r="W14" s="31">
        <f>W13+W$8*(1+input!$B$8)^($L14-2024)</f>
        <v>-19339.943630071954</v>
      </c>
      <c r="X14" s="31">
        <f>X13+X$8*(1+input!$B$8)^($L14-2024)</f>
        <v>-23524.585409884436</v>
      </c>
      <c r="Y14" s="31">
        <f>Y13+Y$8*(1+input!$B$8)^($L14-2024)</f>
        <v>-27599.627189696927</v>
      </c>
      <c r="Z14" s="31"/>
      <c r="AA14" s="31"/>
      <c r="AB14" s="31"/>
    </row>
    <row r="15" spans="1:28">
      <c r="L15">
        <v>2030</v>
      </c>
      <c r="M15" s="31">
        <f>M14+M$8*(1+input!$B$8)^($L15-2024)</f>
        <v>11475.03490321943</v>
      </c>
      <c r="N15" s="31">
        <f>N14+N$8*(1+input!$B$8)^($L15-2024)</f>
        <v>-17663.11443628521</v>
      </c>
      <c r="O15" s="31">
        <f>O14+O$8*(1+input!$B$8)^($L15-2024)</f>
        <v>-20956.734187879541</v>
      </c>
      <c r="P15" s="31">
        <f>P14+P$8*(1+input!$B$8)^($L15-2024)</f>
        <v>-24140.753939473849</v>
      </c>
      <c r="Q15" s="31">
        <f>Q14+Q$8*(1+input!$B$8)^($L15-2024)</f>
        <v>-31201.660109329172</v>
      </c>
      <c r="R15" s="31">
        <f>R14+R$8*(1+input!$B$8)^($L15-2024)</f>
        <v>-37679.299612517789</v>
      </c>
      <c r="S15" s="31">
        <f>S14+S$8*(1+input!$B$8)^($L15-2024)</f>
        <v>-77378.939115706395</v>
      </c>
      <c r="T15" s="31">
        <f>T14+T$8*(1+input!$B$8)^($L15-2024)</f>
        <v>-17633.522323466688</v>
      </c>
      <c r="U15" s="31">
        <f>U14+U$8*(1+input!$B$8)^($L15-2024)</f>
        <v>-20912.346018651733</v>
      </c>
      <c r="V15" s="31">
        <f>V14+V$8*(1+input!$B$8)^($L15-2024)</f>
        <v>-24081.569713836805</v>
      </c>
      <c r="W15" s="31">
        <f>W14+W$8*(1+input!$B$8)^($L15-2024)</f>
        <v>-18668.094272571212</v>
      </c>
      <c r="X15" s="31">
        <f>X14+X$8*(1+input!$B$8)^($L15-2024)</f>
        <v>-22525.579278854122</v>
      </c>
      <c r="Y15" s="31">
        <f>Y14+Y$8*(1+input!$B$8)^($L15-2024)</f>
        <v>-26273.464285137041</v>
      </c>
      <c r="Z15" s="31"/>
      <c r="AA15" s="31"/>
      <c r="AB15" s="31"/>
    </row>
    <row r="16" spans="1:28">
      <c r="A16" t="s">
        <v>95</v>
      </c>
      <c r="L16">
        <v>2031</v>
      </c>
      <c r="M16" s="31">
        <f>M15+M$8*(1+input!$B$8)^($L16-2024)</f>
        <v>13114.325603679348</v>
      </c>
      <c r="N16" s="31">
        <f>N15+N$8*(1+input!$B$8)^($L16-2024)</f>
        <v>-16847.696530743611</v>
      </c>
      <c r="O16" s="31">
        <f>O15+O$8*(1+input!$B$8)^($L16-2024)</f>
        <v>-19733.607329567145</v>
      </c>
      <c r="P16" s="31">
        <f>P15+P$8*(1+input!$B$8)^($L16-2024)</f>
        <v>-22509.918128390651</v>
      </c>
      <c r="Q16" s="31">
        <f>Q15+Q$8*(1+input!$B$8)^($L16-2024)</f>
        <v>-28755.406392704375</v>
      </c>
      <c r="R16" s="31">
        <f>R15+R$8*(1+input!$B$8)^($L16-2024)</f>
        <v>-34417.627990351393</v>
      </c>
      <c r="S16" s="31">
        <f>S15+S$8*(1+input!$B$8)^($L16-2024)</f>
        <v>-73301.849587998397</v>
      </c>
      <c r="T16" s="31">
        <f>T15+T$8*(1+input!$B$8)^($L16-2024)</f>
        <v>-16813.876973236729</v>
      </c>
      <c r="U16" s="31">
        <f>U15+U$8*(1+input!$B$8)^($L16-2024)</f>
        <v>-19682.877993306793</v>
      </c>
      <c r="V16" s="31">
        <f>V15+V$8*(1+input!$B$8)^($L16-2024)</f>
        <v>-22442.279013376887</v>
      </c>
      <c r="W16" s="31">
        <f>W15+W$8*(1+input!$B$8)^($L16-2024)</f>
        <v>-17996.244915070471</v>
      </c>
      <c r="X16" s="31">
        <f>X15+X$8*(1+input!$B$8)^($L16-2024)</f>
        <v>-21526.573147823809</v>
      </c>
      <c r="Y16" s="31">
        <f>Y15+Y$8*(1+input!$B$8)^($L16-2024)</f>
        <v>-24947.301380577155</v>
      </c>
      <c r="Z16" s="31"/>
      <c r="AA16" s="31"/>
      <c r="AB16" s="31"/>
    </row>
    <row r="17" spans="1:28">
      <c r="L17">
        <v>2032</v>
      </c>
      <c r="M17" s="31">
        <f>M16+M$8*(1+input!$B$8)^($L17-2024)</f>
        <v>14753.616304139267</v>
      </c>
      <c r="N17" s="31">
        <f>N16+N$8*(1+input!$B$8)^($L17-2024)</f>
        <v>-16032.278625202012</v>
      </c>
      <c r="O17" s="31">
        <f>O16+O$8*(1+input!$B$8)^($L17-2024)</f>
        <v>-18510.480471254748</v>
      </c>
      <c r="P17" s="31">
        <f>P16+P$8*(1+input!$B$8)^($L17-2024)</f>
        <v>-20879.082317307453</v>
      </c>
      <c r="Q17" s="31">
        <f>Q16+Q$8*(1+input!$B$8)^($L17-2024)</f>
        <v>-26309.152676079579</v>
      </c>
      <c r="R17" s="31">
        <f>R16+R$8*(1+input!$B$8)^($L17-2024)</f>
        <v>-31155.956368184998</v>
      </c>
      <c r="S17" s="31">
        <f>S16+S$8*(1+input!$B$8)^($L17-2024)</f>
        <v>-69224.760060290399</v>
      </c>
      <c r="T17" s="31">
        <f>T16+T$8*(1+input!$B$8)^($L17-2024)</f>
        <v>-15994.23162300677</v>
      </c>
      <c r="U17" s="31">
        <f>U16+U$8*(1+input!$B$8)^($L17-2024)</f>
        <v>-18453.409967961852</v>
      </c>
      <c r="V17" s="31">
        <f>V16+V$8*(1+input!$B$8)^($L17-2024)</f>
        <v>-20802.988312916968</v>
      </c>
      <c r="W17" s="31">
        <f>W16+W$8*(1+input!$B$8)^($L17-2024)</f>
        <v>-17324.395557569729</v>
      </c>
      <c r="X17" s="31">
        <f>X16+X$8*(1+input!$B$8)^($L17-2024)</f>
        <v>-20527.567016793495</v>
      </c>
      <c r="Y17" s="31">
        <f>Y16+Y$8*(1+input!$B$8)^($L17-2024)</f>
        <v>-23621.13847601727</v>
      </c>
      <c r="Z17" s="31"/>
      <c r="AA17" s="31"/>
      <c r="AB17" s="31"/>
    </row>
    <row r="18" spans="1:28">
      <c r="A18" t="s">
        <v>113</v>
      </c>
      <c r="B18">
        <f>'utility rates'!Q23</f>
        <v>0.18824404929119998</v>
      </c>
      <c r="C18">
        <v>435.56334722224057</v>
      </c>
      <c r="D18" s="20">
        <f t="shared" ref="D18:D23" si="6">C18/C$25</f>
        <v>0.33335515150069539</v>
      </c>
      <c r="E18">
        <f>D18*'kWh per yr'!D$22</f>
        <v>368.82413962036941</v>
      </c>
      <c r="F18">
        <f>$E18*F$3*$B18</f>
        <v>347.14474759240619</v>
      </c>
      <c r="G18">
        <f>$E18*G$3*$B18</f>
        <v>520.71712138860937</v>
      </c>
      <c r="H18">
        <f>$E18*H$3*$B18</f>
        <v>694.28949518481238</v>
      </c>
      <c r="L18">
        <v>2033</v>
      </c>
      <c r="M18" s="31">
        <f>M17+M$8*(1+input!$B$8)^($L18-2024)</f>
        <v>16392.907004599187</v>
      </c>
      <c r="N18" s="31">
        <f>N17+N$8*(1+input!$B$8)^($L18-2024)</f>
        <v>-15216.860719660413</v>
      </c>
      <c r="O18" s="31">
        <f>O17+O$8*(1+input!$B$8)^($L18-2024)</f>
        <v>-17287.353612942352</v>
      </c>
      <c r="P18" s="31">
        <f>P17+P$8*(1+input!$B$8)^($L18-2024)</f>
        <v>-19248.246506224255</v>
      </c>
      <c r="Q18" s="31">
        <f>Q17+Q$8*(1+input!$B$8)^($L18-2024)</f>
        <v>-23862.898959454782</v>
      </c>
      <c r="R18" s="31">
        <f>R17+R$8*(1+input!$B$8)^($L18-2024)</f>
        <v>-27894.284746018602</v>
      </c>
      <c r="S18" s="31">
        <f>S17+S$8*(1+input!$B$8)^($L18-2024)</f>
        <v>-65147.670532582408</v>
      </c>
      <c r="T18" s="31">
        <f>T17+T$8*(1+input!$B$8)^($L18-2024)</f>
        <v>-15174.586272776811</v>
      </c>
      <c r="U18" s="31">
        <f>U17+U$8*(1+input!$B$8)^($L18-2024)</f>
        <v>-17223.941942616912</v>
      </c>
      <c r="V18" s="31">
        <f>V17+V$8*(1+input!$B$8)^($L18-2024)</f>
        <v>-19163.69761245705</v>
      </c>
      <c r="W18" s="31">
        <f>W17+W$8*(1+input!$B$8)^($L18-2024)</f>
        <v>-16652.546200068988</v>
      </c>
      <c r="X18" s="31">
        <f>X17+X$8*(1+input!$B$8)^($L18-2024)</f>
        <v>-19528.560885763181</v>
      </c>
      <c r="Y18" s="31">
        <f>Y17+Y$8*(1+input!$B$8)^($L18-2024)</f>
        <v>-22294.975571457384</v>
      </c>
      <c r="Z18" s="31"/>
      <c r="AA18" s="31"/>
      <c r="AB18" s="31"/>
    </row>
    <row r="19" spans="1:28">
      <c r="A19" t="s">
        <v>114</v>
      </c>
      <c r="B19">
        <f>'utility rates'!Q23</f>
        <v>0.18824404929119998</v>
      </c>
      <c r="C19">
        <v>74.468444444444458</v>
      </c>
      <c r="D19" s="20">
        <f t="shared" si="6"/>
        <v>5.6993867225316713E-2</v>
      </c>
      <c r="E19">
        <f>D19*'kWh per yr'!D$22</f>
        <v>63.058014698090417</v>
      </c>
      <c r="F19">
        <f t="shared" ref="F19:H23" si="7">$E19*F$3*$B19</f>
        <v>59.351480135162724</v>
      </c>
      <c r="G19">
        <f t="shared" si="7"/>
        <v>89.02722020274409</v>
      </c>
      <c r="H19">
        <f t="shared" si="7"/>
        <v>118.70296027032545</v>
      </c>
      <c r="L19">
        <v>2034</v>
      </c>
      <c r="M19" s="31">
        <f>M18+M$8*(1+input!$B$8)^($L19-2024)</f>
        <v>18032.197705059105</v>
      </c>
      <c r="N19" s="31">
        <f>N18+N$8*(1+input!$B$8)^($L19-2024)</f>
        <v>-14401.442814118815</v>
      </c>
      <c r="O19" s="31">
        <f>O18+O$8*(1+input!$B$8)^($L19-2024)</f>
        <v>-16064.226754629954</v>
      </c>
      <c r="P19" s="31">
        <f>P18+P$8*(1+input!$B$8)^($L19-2024)</f>
        <v>-17617.410695141058</v>
      </c>
      <c r="Q19" s="31">
        <f>Q18+Q$8*(1+input!$B$8)^($L19-2024)</f>
        <v>-21416.645242829985</v>
      </c>
      <c r="R19" s="31">
        <f>R18+R$8*(1+input!$B$8)^($L19-2024)</f>
        <v>-24632.613123852207</v>
      </c>
      <c r="S19" s="31">
        <f>S18+S$8*(1+input!$B$8)^($L19-2024)</f>
        <v>-61070.581004874417</v>
      </c>
      <c r="T19" s="31">
        <f>T18+T$8*(1+input!$B$8)^($L19-2024)</f>
        <v>-14354.940922546852</v>
      </c>
      <c r="U19" s="31">
        <f>U18+U$8*(1+input!$B$8)^($L19-2024)</f>
        <v>-15994.473917271973</v>
      </c>
      <c r="V19" s="31">
        <f>V18+V$8*(1+input!$B$8)^($L19-2024)</f>
        <v>-17524.406911997132</v>
      </c>
      <c r="W19" s="31">
        <f>W18+W$8*(1+input!$B$8)^($L19-2024)</f>
        <v>-15980.696842568246</v>
      </c>
      <c r="X19" s="31">
        <f>X18+X$8*(1+input!$B$8)^($L19-2024)</f>
        <v>-18529.554754732868</v>
      </c>
      <c r="Y19" s="31">
        <f>Y18+Y$8*(1+input!$B$8)^($L19-2024)</f>
        <v>-20968.812666897498</v>
      </c>
      <c r="Z19" s="31"/>
      <c r="AA19" s="31"/>
      <c r="AB19" s="31"/>
    </row>
    <row r="20" spans="1:28">
      <c r="A20" t="s">
        <v>115</v>
      </c>
      <c r="B20">
        <f>'utility rates'!Q24</f>
        <v>0.13510522977119999</v>
      </c>
      <c r="C20">
        <v>212.28120833333332</v>
      </c>
      <c r="D20" s="20">
        <f t="shared" si="6"/>
        <v>0.16246783577177826</v>
      </c>
      <c r="E20">
        <f>D20*'kWh per yr'!D$22</f>
        <v>179.75441349789548</v>
      </c>
      <c r="F20">
        <f t="shared" si="7"/>
        <v>121.42880669010231</v>
      </c>
      <c r="G20">
        <f t="shared" si="7"/>
        <v>182.14321003515349</v>
      </c>
      <c r="H20">
        <f t="shared" si="7"/>
        <v>242.85761338020461</v>
      </c>
      <c r="L20">
        <v>2035</v>
      </c>
      <c r="M20" s="31">
        <f>M19+M$8*(1+input!$B$8)^($L20-2024)</f>
        <v>19671.488405519023</v>
      </c>
      <c r="N20" s="31">
        <f>N19+N$8*(1+input!$B$8)^($L20-2024)</f>
        <v>-13586.024908577216</v>
      </c>
      <c r="O20" s="31">
        <f>O19+O$8*(1+input!$B$8)^($L20-2024)</f>
        <v>-14841.099896317555</v>
      </c>
      <c r="P20" s="31">
        <f>P19+P$8*(1+input!$B$8)^($L20-2024)</f>
        <v>-15986.57488405786</v>
      </c>
      <c r="Q20" s="31">
        <f>Q19+Q$8*(1+input!$B$8)^($L20-2024)</f>
        <v>-18970.391526205189</v>
      </c>
      <c r="R20" s="31">
        <f>R19+R$8*(1+input!$B$8)^($L20-2024)</f>
        <v>-21370.941501685811</v>
      </c>
      <c r="S20" s="31">
        <f>S19+S$8*(1+input!$B$8)^($L20-2024)</f>
        <v>-56993.491477166426</v>
      </c>
      <c r="T20" s="31">
        <f>T19+T$8*(1+input!$B$8)^($L20-2024)</f>
        <v>-13535.295572316893</v>
      </c>
      <c r="U20" s="31">
        <f>U19+U$8*(1+input!$B$8)^($L20-2024)</f>
        <v>-14765.005891927034</v>
      </c>
      <c r="V20" s="31">
        <f>V19+V$8*(1+input!$B$8)^($L20-2024)</f>
        <v>-15885.116211537214</v>
      </c>
      <c r="W20" s="31">
        <f>W19+W$8*(1+input!$B$8)^($L20-2024)</f>
        <v>-15308.847485067505</v>
      </c>
      <c r="X20" s="31">
        <f>X19+X$8*(1+input!$B$8)^($L20-2024)</f>
        <v>-17530.548623702554</v>
      </c>
      <c r="Y20" s="31">
        <f>Y19+Y$8*(1+input!$B$8)^($L20-2024)</f>
        <v>-19642.649762337613</v>
      </c>
      <c r="Z20" s="31"/>
      <c r="AA20" s="31"/>
      <c r="AB20" s="31"/>
    </row>
    <row r="21" spans="1:28">
      <c r="A21" t="s">
        <v>116</v>
      </c>
      <c r="B21">
        <f>+'utility rates'!Q24</f>
        <v>0.13510522977119999</v>
      </c>
      <c r="C21">
        <v>228.20562962962782</v>
      </c>
      <c r="D21" s="20">
        <f t="shared" si="6"/>
        <v>0.1746554725590366</v>
      </c>
      <c r="E21">
        <f>D21*'kWh per yr'!D$22</f>
        <v>193.23881483931811</v>
      </c>
      <c r="F21">
        <f t="shared" si="7"/>
        <v>130.53787239790222</v>
      </c>
      <c r="G21">
        <f t="shared" si="7"/>
        <v>195.80680859685333</v>
      </c>
      <c r="H21">
        <f t="shared" si="7"/>
        <v>261.07574479580444</v>
      </c>
      <c r="L21">
        <v>2036</v>
      </c>
      <c r="M21" s="31">
        <f>M20+M$8*(1+input!$B$8)^($L21-2024)</f>
        <v>21310.779105978942</v>
      </c>
      <c r="N21" s="31">
        <f>N20+N$8*(1+input!$B$8)^($L21-2024)</f>
        <v>-12770.607003035617</v>
      </c>
      <c r="O21" s="31">
        <f>O20+O$8*(1+input!$B$8)^($L21-2024)</f>
        <v>-13617.973038005157</v>
      </c>
      <c r="P21" s="31">
        <f>P20+P$8*(1+input!$B$8)^($L21-2024)</f>
        <v>-14355.739072974662</v>
      </c>
      <c r="Q21" s="31">
        <f>Q20+Q$8*(1+input!$B$8)^($L21-2024)</f>
        <v>-16524.137809580392</v>
      </c>
      <c r="R21" s="31">
        <f>R20+R$8*(1+input!$B$8)^($L21-2024)</f>
        <v>-18109.269879519416</v>
      </c>
      <c r="S21" s="31">
        <f>S20+S$8*(1+input!$B$8)^($L21-2024)</f>
        <v>-52916.401949458435</v>
      </c>
      <c r="T21" s="31">
        <f>T20+T$8*(1+input!$B$8)^($L21-2024)</f>
        <v>-12715.650222086933</v>
      </c>
      <c r="U21" s="31">
        <f>U20+U$8*(1+input!$B$8)^($L21-2024)</f>
        <v>-13535.537866582095</v>
      </c>
      <c r="V21" s="31">
        <f>V20+V$8*(1+input!$B$8)^($L21-2024)</f>
        <v>-14245.825511077295</v>
      </c>
      <c r="W21" s="31">
        <f>W20+W$8*(1+input!$B$8)^($L21-2024)</f>
        <v>-14636.998127566763</v>
      </c>
      <c r="X21" s="31">
        <f>X20+X$8*(1+input!$B$8)^($L21-2024)</f>
        <v>-16531.542492672241</v>
      </c>
      <c r="Y21" s="31">
        <f>Y20+Y$8*(1+input!$B$8)^($L21-2024)</f>
        <v>-18316.486857777727</v>
      </c>
      <c r="Z21" s="31"/>
      <c r="AA21" s="31"/>
      <c r="AB21" s="31"/>
    </row>
    <row r="22" spans="1:28">
      <c r="A22" t="s">
        <v>112</v>
      </c>
      <c r="B22">
        <f>'utility rates'!Q22</f>
        <v>0.10410758505119999</v>
      </c>
      <c r="C22">
        <v>341.97726388889242</v>
      </c>
      <c r="D22" s="20">
        <f t="shared" si="6"/>
        <v>0.26172974227628953</v>
      </c>
      <c r="E22">
        <f>D22*'kWh per yr'!D$22</f>
        <v>289.57778685448676</v>
      </c>
      <c r="F22">
        <f t="shared" si="7"/>
        <v>150.73622036945872</v>
      </c>
      <c r="G22">
        <f t="shared" si="7"/>
        <v>226.1043305541881</v>
      </c>
      <c r="H22">
        <f t="shared" si="7"/>
        <v>301.47244073891744</v>
      </c>
      <c r="L22">
        <v>2037</v>
      </c>
      <c r="M22" s="31">
        <f>M21+M$8*(1+input!$B$8)^($L22-2024)</f>
        <v>22950.06980643886</v>
      </c>
      <c r="N22" s="31">
        <f>N21+N$8*(1+input!$B$8)^($L22-2024)</f>
        <v>-11955.189097494018</v>
      </c>
      <c r="O22" s="31">
        <f>O21+O$8*(1+input!$B$8)^($L22-2024)</f>
        <v>-12394.846179692759</v>
      </c>
      <c r="P22" s="31">
        <f>P21+P$8*(1+input!$B$8)^($L22-2024)</f>
        <v>-12724.903261891464</v>
      </c>
      <c r="Q22" s="31">
        <f>Q21+Q$8*(1+input!$B$8)^($L22-2024)</f>
        <v>-14077.884092955595</v>
      </c>
      <c r="R22" s="31">
        <f>R21+R$8*(1+input!$B$8)^($L22-2024)</f>
        <v>-14847.598257353022</v>
      </c>
      <c r="S22" s="31">
        <f>S21+S$8*(1+input!$B$8)^($L22-2024)</f>
        <v>-48839.312421750445</v>
      </c>
      <c r="T22" s="31">
        <f>T21+T$8*(1+input!$B$8)^($L22-2024)</f>
        <v>-11896.004871856974</v>
      </c>
      <c r="U22" s="31">
        <f>U21+U$8*(1+input!$B$8)^($L22-2024)</f>
        <v>-12306.069841237157</v>
      </c>
      <c r="V22" s="31">
        <f>V21+V$8*(1+input!$B$8)^($L22-2024)</f>
        <v>-12606.534810617377</v>
      </c>
      <c r="W22" s="31">
        <f>W21+W$8*(1+input!$B$8)^($L22-2024)</f>
        <v>-13965.148770066022</v>
      </c>
      <c r="X22" s="31">
        <f>X21+X$8*(1+input!$B$8)^($L22-2024)</f>
        <v>-15532.536361641927</v>
      </c>
      <c r="Y22" s="31">
        <f>Y21+Y$8*(1+input!$B$8)^($L22-2024)</f>
        <v>-16990.323953217841</v>
      </c>
      <c r="Z22" s="31"/>
      <c r="AA22" s="31"/>
      <c r="AB22" s="31"/>
    </row>
    <row r="23" spans="1:28">
      <c r="A23" t="s">
        <v>141</v>
      </c>
      <c r="B23">
        <f>'utility rates'!Q22</f>
        <v>0.10410758505119999</v>
      </c>
      <c r="C23">
        <v>14.108625</v>
      </c>
      <c r="D23" s="20">
        <f t="shared" si="6"/>
        <v>1.0797930666883594E-2</v>
      </c>
      <c r="E23">
        <f>D23*'kWh per yr'!D$22</f>
        <v>11.946830489840009</v>
      </c>
      <c r="F23">
        <f t="shared" si="7"/>
        <v>6.2187783565664398</v>
      </c>
      <c r="G23">
        <f t="shared" si="7"/>
        <v>9.3281675348496602</v>
      </c>
      <c r="H23">
        <f t="shared" si="7"/>
        <v>12.43755671313288</v>
      </c>
      <c r="L23">
        <v>2038</v>
      </c>
      <c r="M23" s="31">
        <f>M22+M$8*(1+input!$B$8)^($L23-2024)</f>
        <v>24589.360506898778</v>
      </c>
      <c r="N23" s="31">
        <f>N22+N$8*(1+input!$B$8)^($L23-2024)</f>
        <v>-11139.771191952419</v>
      </c>
      <c r="O23" s="31">
        <f>O22+O$8*(1+input!$B$8)^($L23-2024)</f>
        <v>-11171.71932138036</v>
      </c>
      <c r="P23" s="31">
        <f>P22+P$8*(1+input!$B$8)^($L23-2024)</f>
        <v>-11094.067450808267</v>
      </c>
      <c r="Q23" s="31">
        <f>Q22+Q$8*(1+input!$B$8)^($L23-2024)</f>
        <v>-11631.630376330799</v>
      </c>
      <c r="R23" s="31">
        <f>R22+R$8*(1+input!$B$8)^($L23-2024)</f>
        <v>-11585.926635186628</v>
      </c>
      <c r="S23" s="31">
        <f>S22+S$8*(1+input!$B$8)^($L23-2024)</f>
        <v>-44762.222894042454</v>
      </c>
      <c r="T23" s="31">
        <f>T22+T$8*(1+input!$B$8)^($L23-2024)</f>
        <v>-11076.359521627015</v>
      </c>
      <c r="U23" s="31">
        <f>U22+U$8*(1+input!$B$8)^($L23-2024)</f>
        <v>-11076.601815892218</v>
      </c>
      <c r="V23" s="31">
        <f>V22+V$8*(1+input!$B$8)^($L23-2024)</f>
        <v>-10967.244110157459</v>
      </c>
      <c r="W23" s="31">
        <f>W22+W$8*(1+input!$B$8)^($L23-2024)</f>
        <v>-13293.29941256528</v>
      </c>
      <c r="X23" s="31">
        <f>X22+X$8*(1+input!$B$8)^($L23-2024)</f>
        <v>-14533.530230611614</v>
      </c>
      <c r="Y23" s="31">
        <f>Y22+Y$8*(1+input!$B$8)^($L23-2024)</f>
        <v>-15664.161048657958</v>
      </c>
      <c r="Z23" s="31"/>
      <c r="AA23" s="31"/>
      <c r="AB23" s="31"/>
    </row>
    <row r="24" spans="1:28">
      <c r="L24">
        <v>2039</v>
      </c>
      <c r="M24" s="31">
        <f>M23+M$8*(1+input!$B$8)^($L24-2024)</f>
        <v>26228.651207358696</v>
      </c>
      <c r="N24" s="31">
        <f>N23+N$8*(1+input!$B$8)^($L24-2024)</f>
        <v>-10324.35328641082</v>
      </c>
      <c r="O24" s="31">
        <f>O23+O$8*(1+input!$B$8)^($L24-2024)</f>
        <v>-9948.5924630679619</v>
      </c>
      <c r="P24" s="31">
        <f>P23+P$8*(1+input!$B$8)^($L24-2024)</f>
        <v>-9463.2316397250688</v>
      </c>
      <c r="Q24" s="31">
        <f>Q23+Q$8*(1+input!$B$8)^($L24-2024)</f>
        <v>-9185.3766597060021</v>
      </c>
      <c r="R24" s="31">
        <f>R23+R$8*(1+input!$B$8)^($L24-2024)</f>
        <v>-8324.2550130202344</v>
      </c>
      <c r="S24" s="31">
        <f>S23+S$8*(1+input!$B$8)^($L24-2024)</f>
        <v>-40685.133366334463</v>
      </c>
      <c r="T24" s="31">
        <f>T23+T$8*(1+input!$B$8)^($L24-2024)</f>
        <v>-10256.714171397056</v>
      </c>
      <c r="U24" s="31">
        <f>U23+U$8*(1+input!$B$8)^($L24-2024)</f>
        <v>-9847.1337905472792</v>
      </c>
      <c r="V24" s="31">
        <f>V23+V$8*(1+input!$B$8)^($L24-2024)</f>
        <v>-9327.9534096975403</v>
      </c>
      <c r="W24" s="31">
        <f>W23+W$8*(1+input!$B$8)^($L24-2024)</f>
        <v>-12621.450055064539</v>
      </c>
      <c r="X24" s="31">
        <f>X23+X$8*(1+input!$B$8)^($L24-2024)</f>
        <v>-13534.5240995813</v>
      </c>
      <c r="Y24" s="31">
        <f>Y23+Y$8*(1+input!$B$8)^($L24-2024)</f>
        <v>-14337.998144098074</v>
      </c>
      <c r="Z24" s="69"/>
      <c r="AA24" s="69"/>
      <c r="AB24" s="69"/>
    </row>
    <row r="25" spans="1:28">
      <c r="A25" t="s">
        <v>109</v>
      </c>
      <c r="C25">
        <f t="shared" ref="C25:H25" si="8">SUM(C18:C23)</f>
        <v>1306.6045185185385</v>
      </c>
      <c r="D25" s="20">
        <f t="shared" si="8"/>
        <v>1</v>
      </c>
      <c r="E25" s="51">
        <f t="shared" si="8"/>
        <v>1106.4000000000003</v>
      </c>
      <c r="F25" s="22">
        <f t="shared" si="8"/>
        <v>815.41790554159854</v>
      </c>
      <c r="G25" s="22">
        <f t="shared" si="8"/>
        <v>1223.1268583123981</v>
      </c>
      <c r="H25" s="22">
        <f t="shared" si="8"/>
        <v>1630.8358110831971</v>
      </c>
      <c r="L25">
        <v>2040</v>
      </c>
      <c r="M25" s="31">
        <f>M24+M$8*(1+input!$B$8)^($L25-2024)</f>
        <v>27867.941907818615</v>
      </c>
      <c r="N25" s="31">
        <f>N24+N$8*(1+input!$B$8)^($L25-2024)</f>
        <v>-9508.9353808692213</v>
      </c>
      <c r="O25" s="31">
        <f>O24+O$8*(1+input!$B$8)^($L25-2024)</f>
        <v>-8725.4656047555636</v>
      </c>
      <c r="P25" s="31">
        <f>P24+P$8*(1+input!$B$8)^($L25-2024)</f>
        <v>-7832.395828641872</v>
      </c>
      <c r="Q25" s="31">
        <f>Q24+Q$8*(1+input!$B$8)^($L25-2024)</f>
        <v>-6739.1229430812064</v>
      </c>
      <c r="R25" s="31">
        <f>R24+R$8*(1+input!$B$8)^($L25-2024)</f>
        <v>-5062.5833908538407</v>
      </c>
      <c r="S25" s="31">
        <f>S24+S$8*(1+input!$B$8)^($L25-2024)</f>
        <v>-36608.043838626472</v>
      </c>
      <c r="T25" s="31">
        <f>T24+T$8*(1+input!$B$8)^($L25-2024)</f>
        <v>-9437.0688211670968</v>
      </c>
      <c r="U25" s="31">
        <f>U24+U$8*(1+input!$B$8)^($L25-2024)</f>
        <v>-8617.6657652023405</v>
      </c>
      <c r="V25" s="31">
        <f>V24+V$8*(1+input!$B$8)^($L25-2024)</f>
        <v>-7688.662709237622</v>
      </c>
      <c r="W25" s="31">
        <f>W24+W$8*(1+input!$B$8)^($L25-2024)</f>
        <v>-11949.600697563797</v>
      </c>
      <c r="X25" s="31">
        <f>X24+X$8*(1+input!$B$8)^($L25-2024)</f>
        <v>-12535.517968550987</v>
      </c>
      <c r="Y25" s="31">
        <f>Y24+Y$8*(1+input!$B$8)^($L25-2024)</f>
        <v>-13011.83523953819</v>
      </c>
      <c r="Z25" s="31"/>
      <c r="AA25" s="31"/>
      <c r="AB25" s="31"/>
    </row>
    <row r="26" spans="1:28">
      <c r="A26" t="s">
        <v>188</v>
      </c>
      <c r="D26" s="20"/>
      <c r="E26" s="51"/>
      <c r="F26" s="2">
        <f>(input!B12+'utility rates'!$L36)/London!F25</f>
        <v>24.434636080063314</v>
      </c>
      <c r="G26" s="2">
        <f>(input!B13+'utility rates'!$M36)/London!G25</f>
        <v>20.737033140668807</v>
      </c>
      <c r="H26" s="2">
        <f>(input!B14+'utility rates'!$N36)/London!H25</f>
        <v>18.88823167097156</v>
      </c>
      <c r="L26">
        <v>2041</v>
      </c>
      <c r="M26" s="31">
        <f>M25+M$8*(1+input!$B$8)^($L26-2024)</f>
        <v>29507.232608278533</v>
      </c>
      <c r="N26" s="31">
        <f>N25+N$8*(1+input!$B$8)^($L26-2024)</f>
        <v>-8693.5174753276224</v>
      </c>
      <c r="O26" s="31">
        <f>O25+O$8*(1+input!$B$8)^($L26-2024)</f>
        <v>-7502.3387464431653</v>
      </c>
      <c r="P26" s="31">
        <f>P25+P$8*(1+input!$B$8)^($L26-2024)</f>
        <v>-6201.5600175586751</v>
      </c>
      <c r="Q26" s="31">
        <f>Q25+Q$8*(1+input!$B$8)^($L26-2024)</f>
        <v>-4292.8692264564106</v>
      </c>
      <c r="R26" s="31">
        <f>R25+R$8*(1+input!$B$8)^($L26-2024)</f>
        <v>-1800.9117686874465</v>
      </c>
      <c r="S26" s="31">
        <f>S25+S$8*(1+input!$B$8)^($L26-2024)</f>
        <v>-32530.954310918481</v>
      </c>
      <c r="T26" s="31">
        <f>T25+T$8*(1+input!$B$8)^($L26-2024)</f>
        <v>-8617.4234709371376</v>
      </c>
      <c r="U26" s="31">
        <f>U25+U$8*(1+input!$B$8)^($L26-2024)</f>
        <v>-7388.1977398574018</v>
      </c>
      <c r="V26" s="31">
        <f>V25+V$8*(1+input!$B$8)^($L26-2024)</f>
        <v>-6049.3720087777037</v>
      </c>
      <c r="W26" s="31">
        <f>W25+W$8*(1+input!$B$8)^($L26-2024)</f>
        <v>-11277.751340063056</v>
      </c>
      <c r="X26" s="31">
        <f>X25+X$8*(1+input!$B$8)^($L26-2024)</f>
        <v>-11536.511837520673</v>
      </c>
      <c r="Y26" s="31">
        <f>Y25+Y$8*(1+input!$B$8)^($L26-2024)</f>
        <v>-11685.672334978306</v>
      </c>
      <c r="Z26" s="31"/>
      <c r="AA26" s="31"/>
      <c r="AB26" s="31"/>
    </row>
    <row r="27" spans="1:28">
      <c r="A27" t="s">
        <v>189</v>
      </c>
      <c r="F27" s="2">
        <f>(input!B12+'utility rates'!$L36-5000)/London!F25</f>
        <v>18.30281095576829</v>
      </c>
      <c r="G27" s="2">
        <f>(input!B13+'utility rates'!$M36-5000)/London!G25</f>
        <v>16.649149724472124</v>
      </c>
      <c r="H27" s="2">
        <f>(input!B14+'utility rates'!$N36-5000)/London!H25</f>
        <v>15.822319108824047</v>
      </c>
      <c r="L27">
        <v>2042</v>
      </c>
      <c r="M27" s="31">
        <f>M26+M$8*(1+input!$B$8)^($L27-2024)</f>
        <v>31146.523308738451</v>
      </c>
      <c r="N27" s="31">
        <f>N26+N$8*(1+input!$B$8)^($L27-2024)</f>
        <v>-7878.0995697860235</v>
      </c>
      <c r="O27" s="31">
        <f>O26+O$8*(1+input!$B$8)^($L27-2024)</f>
        <v>-6279.211888130767</v>
      </c>
      <c r="P27" s="31">
        <f>P26+P$8*(1+input!$B$8)^($L27-2024)</f>
        <v>-4570.7242064754782</v>
      </c>
      <c r="Q27" s="31">
        <f>Q26+Q$8*(1+input!$B$8)^($L27-2024)</f>
        <v>-1846.6155098316149</v>
      </c>
      <c r="R27" s="31">
        <f>R26+R$8*(1+input!$B$8)^($L27-2024)</f>
        <v>1460.7598534789477</v>
      </c>
      <c r="S27" s="31">
        <f>S26+S$8*(1+input!$B$8)^($L27-2024)</f>
        <v>-28453.864783210491</v>
      </c>
      <c r="T27" s="31">
        <f>T26+T$8*(1+input!$B$8)^($L27-2024)</f>
        <v>-7797.7781207071785</v>
      </c>
      <c r="U27" s="31">
        <f>U26+U$8*(1+input!$B$8)^($L27-2024)</f>
        <v>-6158.729714512463</v>
      </c>
      <c r="V27" s="31">
        <f>V26+V$8*(1+input!$B$8)^($L27-2024)</f>
        <v>-4410.0813083177854</v>
      </c>
      <c r="W27" s="31">
        <f>W26+W$8*(1+input!$B$8)^($L27-2024)</f>
        <v>-10605.901982562315</v>
      </c>
      <c r="X27" s="31">
        <f>X26+X$8*(1+input!$B$8)^($L27-2024)</f>
        <v>-10537.505706490359</v>
      </c>
      <c r="Y27" s="31">
        <f>Y26+Y$8*(1+input!$B$8)^($L27-2024)</f>
        <v>-10359.509430418422</v>
      </c>
      <c r="Z27" s="31"/>
      <c r="AA27" s="31"/>
      <c r="AB27" s="31"/>
    </row>
    <row r="28" spans="1:28">
      <c r="F28" s="2"/>
      <c r="L28">
        <v>2043</v>
      </c>
      <c r="M28" s="31">
        <f>M27+M$8*(1+input!$B$8)^($L28-2024)</f>
        <v>32785.814009198373</v>
      </c>
      <c r="N28" s="31">
        <f>N27+N$8*(1+input!$B$8)^($L28-2024)</f>
        <v>-7062.6816642444246</v>
      </c>
      <c r="O28" s="31">
        <f>O27+O$8*(1+input!$B$8)^($L28-2024)</f>
        <v>-5056.0850298183686</v>
      </c>
      <c r="P28" s="31">
        <f>P27+P$8*(1+input!$B$8)^($L28-2024)</f>
        <v>-2939.8883953922814</v>
      </c>
      <c r="Q28" s="31">
        <f>Q27+Q$8*(1+input!$B$8)^($L28-2024)</f>
        <v>599.63820679318087</v>
      </c>
      <c r="R28" s="31">
        <f>R27+R$8*(1+input!$B$8)^($L28-2024)</f>
        <v>4722.4314756453423</v>
      </c>
      <c r="S28" s="31">
        <f>S27+S$8*(1+input!$B$8)^($L28-2024)</f>
        <v>-24376.7752555025</v>
      </c>
      <c r="T28" s="31">
        <f>T27+T$8*(1+input!$B$8)^($L28-2024)</f>
        <v>-6978.1327704772193</v>
      </c>
      <c r="U28" s="31">
        <f>U27+U$8*(1+input!$B$8)^($L28-2024)</f>
        <v>-4929.2616891675243</v>
      </c>
      <c r="V28" s="31">
        <f>V27+V$8*(1+input!$B$8)^($L28-2024)</f>
        <v>-2770.7906078578671</v>
      </c>
      <c r="W28" s="31">
        <f>W27+W$8*(1+input!$B$8)^($L28-2024)</f>
        <v>-9934.0526250615731</v>
      </c>
      <c r="X28" s="31">
        <f>X27+X$8*(1+input!$B$8)^($L28-2024)</f>
        <v>-9538.4995754600459</v>
      </c>
      <c r="Y28" s="31">
        <f>Y27+Y$8*(1+input!$B$8)^($L28-2024)</f>
        <v>-9033.3465258585384</v>
      </c>
      <c r="Z28" s="31"/>
      <c r="AA28" s="31"/>
      <c r="AB28" s="31"/>
    </row>
    <row r="29" spans="1:28">
      <c r="A29" t="s">
        <v>176</v>
      </c>
      <c r="L29">
        <v>2044</v>
      </c>
      <c r="M29" s="31">
        <f>M28+M$8*(1+input!$B$8)^($L29-2024)</f>
        <v>34425.104709658292</v>
      </c>
      <c r="N29" s="31">
        <f>N28+N$8*(1+input!$B$8)^($L29-2024)</f>
        <v>-6247.2637587028257</v>
      </c>
      <c r="O29" s="31">
        <f>O28+O$8*(1+input!$B$8)^($L29-2024)</f>
        <v>-3832.9581715059703</v>
      </c>
      <c r="P29" s="31">
        <f>P28+P$8*(1+input!$B$8)^($L29-2024)</f>
        <v>-1309.0525843090843</v>
      </c>
      <c r="Q29" s="31">
        <f>Q28+Q$8*(1+input!$B$8)^($L29-2024)</f>
        <v>3045.8919234179766</v>
      </c>
      <c r="R29" s="31">
        <f>R28+R$8*(1+input!$B$8)^($L29-2024)</f>
        <v>7984.103097811736</v>
      </c>
      <c r="S29" s="31">
        <f>S28+S$8*(1+input!$B$8)^($L29-2024)</f>
        <v>-20299.685727794509</v>
      </c>
      <c r="T29" s="31">
        <f>T28+T$8*(1+input!$B$8)^($L29-2024)</f>
        <v>-6158.4874202472602</v>
      </c>
      <c r="U29" s="31">
        <f>U28+U$8*(1+input!$B$8)^($L29-2024)</f>
        <v>-3699.7936638225856</v>
      </c>
      <c r="V29" s="31">
        <f>V28+V$8*(1+input!$B$8)^($L29-2024)</f>
        <v>-1131.4999073979486</v>
      </c>
      <c r="W29" s="31">
        <f>W28+W$8*(1+input!$B$8)^($L29-2024)</f>
        <v>-9262.2032675608316</v>
      </c>
      <c r="X29" s="31">
        <f>X28+X$8*(1+input!$B$8)^($L29-2024)</f>
        <v>-8539.4934444297323</v>
      </c>
      <c r="Y29" s="31">
        <f>Y28+Y$8*(1+input!$B$8)^($L29-2024)</f>
        <v>-7707.1836212986536</v>
      </c>
      <c r="Z29" s="31"/>
      <c r="AA29" s="31"/>
      <c r="AB29" s="31"/>
    </row>
    <row r="30" spans="1:28">
      <c r="A30" t="s">
        <v>216</v>
      </c>
      <c r="B30">
        <v>750</v>
      </c>
      <c r="L30">
        <v>2045</v>
      </c>
      <c r="M30" s="31">
        <f>M29+M$8*(1+input!$B$8)^($L30-2024)</f>
        <v>36064.39541011821</v>
      </c>
      <c r="N30" s="31">
        <f>N29+N$8*(1+input!$B$8)^($L30-2024)</f>
        <v>-5431.8458531612268</v>
      </c>
      <c r="O30" s="31">
        <f>O29+O$8*(1+input!$B$8)^($L30-2024)</f>
        <v>-2609.831313193572</v>
      </c>
      <c r="P30" s="31">
        <f>P29+P$8*(1+input!$B$8)^($L30-2024)</f>
        <v>321.78322677411279</v>
      </c>
      <c r="Q30" s="31">
        <f>Q29+Q$8*(1+input!$B$8)^($L30-2024)</f>
        <v>5492.1456400427724</v>
      </c>
      <c r="R30" s="31">
        <f>R29+R$8*(1+input!$B$8)^($L30-2024)</f>
        <v>11245.77471997813</v>
      </c>
      <c r="S30" s="31">
        <f>S29+S$8*(1+input!$B$8)^($L30-2024)</f>
        <v>-16222.596200086517</v>
      </c>
      <c r="T30" s="31">
        <f>T29+T$8*(1+input!$B$8)^($L30-2024)</f>
        <v>-5338.842070017301</v>
      </c>
      <c r="U30" s="31">
        <f>U29+U$8*(1+input!$B$8)^($L30-2024)</f>
        <v>-2470.3256384776469</v>
      </c>
      <c r="V30" s="31">
        <f>V29+V$8*(1+input!$B$8)^($L30-2024)</f>
        <v>507.79079306196991</v>
      </c>
      <c r="W30" s="31">
        <f>W29+W$8*(1+input!$B$8)^($L30-2024)</f>
        <v>-8590.3539100600901</v>
      </c>
      <c r="X30" s="31">
        <f>X29+X$8*(1+input!$B$8)^($L30-2024)</f>
        <v>-7540.4873133994188</v>
      </c>
      <c r="Y30" s="31">
        <f>Y29+Y$8*(1+input!$B$8)^($L30-2024)</f>
        <v>-6381.0207167387689</v>
      </c>
      <c r="Z30" s="31"/>
      <c r="AA30" s="31"/>
      <c r="AB30" s="31"/>
    </row>
    <row r="31" spans="1:28">
      <c r="A31" t="s">
        <v>217</v>
      </c>
      <c r="B31">
        <v>750</v>
      </c>
      <c r="L31">
        <v>2046</v>
      </c>
      <c r="M31" s="31">
        <f>M30+M$8*(1+input!$B$8)^($L31-2024)</f>
        <v>37703.686110578128</v>
      </c>
      <c r="N31" s="31">
        <f>N30+N$8*(1+input!$B$8)^($L31-2024)</f>
        <v>-4616.427947619628</v>
      </c>
      <c r="O31" s="31">
        <f>O30+O$8*(1+input!$B$8)^($L31-2024)</f>
        <v>-1386.7044548811739</v>
      </c>
      <c r="P31" s="31">
        <f>P30+P$8*(1+input!$B$8)^($L31-2024)</f>
        <v>1952.6190378573099</v>
      </c>
      <c r="Q31" s="31">
        <f>Q30+Q$8*(1+input!$B$8)^($L31-2024)</f>
        <v>7938.3993566675681</v>
      </c>
      <c r="R31" s="31">
        <f>R30+R$8*(1+input!$B$8)^($L31-2024)</f>
        <v>14507.446342144523</v>
      </c>
      <c r="S31" s="31">
        <f>S30+S$8*(1+input!$B$8)^($L31-2024)</f>
        <v>-12145.506672378524</v>
      </c>
      <c r="T31" s="31">
        <f>T30+T$8*(1+input!$B$8)^($L31-2024)</f>
        <v>-4519.1967197873419</v>
      </c>
      <c r="U31" s="31">
        <f>U30+U$8*(1+input!$B$8)^($L31-2024)</f>
        <v>-1240.8576131327081</v>
      </c>
      <c r="V31" s="31">
        <f>V30+V$8*(1+input!$B$8)^($L31-2024)</f>
        <v>2147.0814935218887</v>
      </c>
      <c r="W31" s="31">
        <f>W30+W$8*(1+input!$B$8)^($L31-2024)</f>
        <v>-7918.5045525593478</v>
      </c>
      <c r="X31" s="31">
        <f>X30+X$8*(1+input!$B$8)^($L31-2024)</f>
        <v>-6541.4811823691052</v>
      </c>
      <c r="Y31" s="31">
        <f>Y30+Y$8*(1+input!$B$8)^($L31-2024)</f>
        <v>-5054.8578121788842</v>
      </c>
      <c r="Z31" s="31"/>
      <c r="AA31" s="31"/>
      <c r="AB31" s="31"/>
    </row>
    <row r="32" spans="1:28">
      <c r="A32" t="s">
        <v>172</v>
      </c>
      <c r="B32">
        <f>'utility rates'!Q29</f>
        <v>0.11827793692319997</v>
      </c>
      <c r="C32">
        <v>414.74955092592927</v>
      </c>
      <c r="D32" s="50">
        <f>C32/C$37</f>
        <v>0.31742546811043004</v>
      </c>
      <c r="E32">
        <f>D32*'kWh per yr'!D$22</f>
        <v>351.19953791737981</v>
      </c>
      <c r="F32">
        <f>MAX($E32*F$3-F33/B33,0)*($B32)</f>
        <v>207.69578396624414</v>
      </c>
      <c r="G32">
        <f>MAX($E32*G$3-G33/B33,0)*($B32)</f>
        <v>311.54367594936622</v>
      </c>
      <c r="H32">
        <f>MAX($E32*H$3-H33/B33,0)*($B32)</f>
        <v>415.39156793248827</v>
      </c>
      <c r="L32">
        <v>2047</v>
      </c>
      <c r="M32" s="31">
        <f>M31+M$8*(1+input!$B$8)^($L32-2024)</f>
        <v>39342.976811038046</v>
      </c>
      <c r="N32" s="31">
        <f>N31+N$8*(1+input!$B$8)^($L32-2024)</f>
        <v>-3801.0100420780295</v>
      </c>
      <c r="O32" s="31">
        <f>O31+O$8*(1+input!$B$8)^($L32-2024)</f>
        <v>-163.57759656877579</v>
      </c>
      <c r="P32" s="31">
        <f>P31+P$8*(1+input!$B$8)^($L32-2024)</f>
        <v>3583.454848940507</v>
      </c>
      <c r="Q32" s="31">
        <f>Q31+Q$8*(1+input!$B$8)^($L32-2024)</f>
        <v>10384.653073292364</v>
      </c>
      <c r="R32" s="31">
        <f>R31+R$8*(1+input!$B$8)^($L32-2024)</f>
        <v>17769.117964310917</v>
      </c>
      <c r="S32" s="31">
        <f>S31+S$8*(1+input!$B$8)^($L32-2024)</f>
        <v>-8068.4171446705313</v>
      </c>
      <c r="T32" s="31">
        <f>T31+T$8*(1+input!$B$8)^($L32-2024)</f>
        <v>-3699.5513695573827</v>
      </c>
      <c r="U32" s="31">
        <f>U31+U$8*(1+input!$B$8)^($L32-2024)</f>
        <v>-11.389587787769415</v>
      </c>
      <c r="V32" s="31">
        <f>V31+V$8*(1+input!$B$8)^($L32-2024)</f>
        <v>3786.372193981807</v>
      </c>
      <c r="W32" s="31">
        <f>W31+W$8*(1+input!$B$8)^($L32-2024)</f>
        <v>-7246.6551950586054</v>
      </c>
      <c r="X32" s="31">
        <f>X31+X$8*(1+input!$B$8)^($L32-2024)</f>
        <v>-5542.4750513387917</v>
      </c>
      <c r="Y32" s="31">
        <f>Y31+Y$8*(1+input!$B$8)^($L32-2024)</f>
        <v>-3728.6949076189994</v>
      </c>
      <c r="Z32" s="31"/>
      <c r="AA32" s="31"/>
      <c r="AB32" s="31"/>
    </row>
    <row r="33" spans="1:28">
      <c r="A33" t="s">
        <v>173</v>
      </c>
      <c r="B33">
        <f>'utility rates'!Q30</f>
        <v>0.13776217074719999</v>
      </c>
      <c r="C33">
        <v>414.74955092592927</v>
      </c>
      <c r="D33" s="50">
        <f>C33/C$37</f>
        <v>0.31742546811043004</v>
      </c>
      <c r="E33">
        <f>D33*'kWh per yr'!D$22</f>
        <v>351.19953791737981</v>
      </c>
      <c r="F33">
        <f>MIN(MAX(($B31-1000)*6,0),$E33*F$3)*($B33)</f>
        <v>0</v>
      </c>
      <c r="G33">
        <f>MIN(MAX(($B31-1000)*6,0),$E33*G$3)*($B33)</f>
        <v>0</v>
      </c>
      <c r="H33">
        <f>MIN(MAX(($B31-1000)*6,0),$E33*H$3)*($B33)</f>
        <v>0</v>
      </c>
      <c r="L33">
        <v>2048</v>
      </c>
      <c r="M33" s="31">
        <f>M32+M$8*(1+input!$B$8)^($L33-2024)</f>
        <v>40982.267511497965</v>
      </c>
      <c r="N33" s="31">
        <f>N32+N$8*(1+input!$B$8)^($L33-2024)</f>
        <v>-2985.5921365364311</v>
      </c>
      <c r="O33" s="31">
        <f>O32+O$8*(1+input!$B$8)^($L33-2024)</f>
        <v>1059.5492617436223</v>
      </c>
      <c r="P33" s="31">
        <f>P32+P$8*(1+input!$B$8)^($L33-2024)</f>
        <v>5214.2906600237038</v>
      </c>
      <c r="Q33" s="31">
        <f>Q32+Q$8*(1+input!$B$8)^($L33-2024)</f>
        <v>12830.90678991716</v>
      </c>
      <c r="R33" s="31">
        <f>R32+R$8*(1+input!$B$8)^($L33-2024)</f>
        <v>21030.789586477313</v>
      </c>
      <c r="S33" s="31">
        <f>S32+S$8*(1+input!$B$8)^($L33-2024)</f>
        <v>-3991.3276169625387</v>
      </c>
      <c r="T33" s="31">
        <f>T32+T$8*(1+input!$B$8)^($L33-2024)</f>
        <v>-2879.9060193274236</v>
      </c>
      <c r="U33" s="31">
        <f>U32+U$8*(1+input!$B$8)^($L33-2024)</f>
        <v>1218.0784375571693</v>
      </c>
      <c r="V33" s="31">
        <f>V32+V$8*(1+input!$B$8)^($L33-2024)</f>
        <v>5425.6628944417253</v>
      </c>
      <c r="W33" s="31">
        <f>W32+W$8*(1+input!$B$8)^($L33-2024)</f>
        <v>-6574.805837557863</v>
      </c>
      <c r="X33" s="31">
        <f>X32+X$8*(1+input!$B$8)^($L33-2024)</f>
        <v>-4543.4689203084781</v>
      </c>
      <c r="Y33" s="31">
        <f>Y32+Y$8*(1+input!$B$8)^($L33-2024)</f>
        <v>-2402.5320030591147</v>
      </c>
      <c r="Z33" s="31"/>
      <c r="AA33" s="31"/>
      <c r="AB33" s="31"/>
    </row>
    <row r="34" spans="1:28">
      <c r="A34" t="s">
        <v>174</v>
      </c>
      <c r="B34">
        <f>'utility rates'!Q29</f>
        <v>0.11827793692319997</v>
      </c>
      <c r="C34">
        <v>891.85496759254352</v>
      </c>
      <c r="D34" s="50">
        <f>C34/C$37</f>
        <v>0.68257453188956996</v>
      </c>
      <c r="E34">
        <f>D34*'kWh per yr'!D$22</f>
        <v>755.20046208262022</v>
      </c>
      <c r="F34">
        <f>MAX($E34*F$3-F35/B35,0)*($B34)</f>
        <v>340.16761986201817</v>
      </c>
      <c r="G34">
        <f>MAX($E34*G$3-G35/B35,0)*($B34)</f>
        <v>563.47650140846724</v>
      </c>
      <c r="H34">
        <f>MAX($E34*H$3-H35/B35,0)*($B34)</f>
        <v>786.78538295491626</v>
      </c>
      <c r="L34">
        <v>2049</v>
      </c>
      <c r="M34" s="31">
        <f>M33+M$8*(1+input!$B$8)^($L34-2024)</f>
        <v>42621.558211957883</v>
      </c>
      <c r="N34" s="31">
        <f>N33+N$8*(1+input!$B$8)^($L34-2024)</f>
        <v>-2170.1742309948327</v>
      </c>
      <c r="O34" s="31">
        <f>O33+O$8*(1+input!$B$8)^($L34-2024)</f>
        <v>2282.6761200560204</v>
      </c>
      <c r="P34" s="31">
        <f>P33+P$8*(1+input!$B$8)^($L34-2024)</f>
        <v>6845.1264711069007</v>
      </c>
      <c r="Q34" s="31">
        <f>Q33+Q$8*(1+input!$B$8)^($L34-2024)</f>
        <v>15277.160506541957</v>
      </c>
      <c r="R34" s="31">
        <f>R33+R$8*(1+input!$B$8)^($L34-2024)</f>
        <v>24292.461208643708</v>
      </c>
      <c r="S34" s="31">
        <f>S33+S$8*(1+input!$B$8)^($L34-2024)</f>
        <v>85.761910745453861</v>
      </c>
      <c r="T34" s="31">
        <f>T33+T$8*(1+input!$B$8)^($L34-2024)</f>
        <v>-2060.2606690974644</v>
      </c>
      <c r="U34" s="31">
        <f>U33+U$8*(1+input!$B$8)^($L34-2024)</f>
        <v>2447.546462902108</v>
      </c>
      <c r="V34" s="31">
        <f>V33+V$8*(1+input!$B$8)^($L34-2024)</f>
        <v>7064.9535949016436</v>
      </c>
      <c r="W34" s="31">
        <f>W33+W$8*(1+input!$B$8)^($L34-2024)</f>
        <v>-5902.9564800571206</v>
      </c>
      <c r="X34" s="31">
        <f>X33+X$8*(1+input!$B$8)^($L34-2024)</f>
        <v>-3544.4627892781646</v>
      </c>
      <c r="Y34" s="31">
        <f>Y33+Y$8*(1+input!$B$8)^($L34-2024)</f>
        <v>-1076.3690984992302</v>
      </c>
      <c r="Z34" s="31"/>
      <c r="AA34" s="31"/>
      <c r="AB34" s="31"/>
    </row>
    <row r="35" spans="1:28">
      <c r="A35" t="s">
        <v>175</v>
      </c>
      <c r="B35">
        <f>'utility rates'!Q30</f>
        <v>0.13776217074719999</v>
      </c>
      <c r="C35">
        <v>891.85496759254352</v>
      </c>
      <c r="D35" s="50">
        <f>C35/C$37</f>
        <v>0.68257453188956996</v>
      </c>
      <c r="E35">
        <f>D35*'kWh per yr'!D$22</f>
        <v>755.20046208262022</v>
      </c>
      <c r="F35">
        <f>MIN(MAX(($B30-600)*6,0),$E35*F$3)*($B35)</f>
        <v>123.98595367247999</v>
      </c>
      <c r="G35">
        <f>MIN(MAX(($B30-600)*6,0),$E35*G$3)*($B35)</f>
        <v>123.98595367247999</v>
      </c>
      <c r="H35">
        <f>MIN(MAX(($B30-600)*6,0),$E35*H$3)*($B35)</f>
        <v>123.98595367247999</v>
      </c>
      <c r="L35">
        <v>2050</v>
      </c>
      <c r="M35" s="31">
        <f>M34+M$8*(1+input!$B$8)^($L35-2024)</f>
        <v>44260.848912417801</v>
      </c>
      <c r="N35" s="31">
        <f>N34+N$8*(1+input!$B$8)^($L35-2024)</f>
        <v>-1354.7563254532342</v>
      </c>
      <c r="O35" s="31">
        <f>O34+O$8*(1+input!$B$8)^($L35-2024)</f>
        <v>3505.8029783684187</v>
      </c>
      <c r="P35" s="31">
        <f>P34+P$8*(1+input!$B$8)^($L35-2024)</f>
        <v>8475.9622821900975</v>
      </c>
      <c r="Q35" s="31">
        <f>Q34+Q$8*(1+input!$B$8)^($L35-2024)</f>
        <v>17723.414223166754</v>
      </c>
      <c r="R35" s="31">
        <f>R34+R$8*(1+input!$B$8)^($L35-2024)</f>
        <v>27554.132830810104</v>
      </c>
      <c r="S35" s="31">
        <f>S34+S$8*(1+input!$B$8)^($L35-2024)</f>
        <v>4162.8514384534465</v>
      </c>
      <c r="T35" s="31">
        <f>T34+T$8*(1+input!$B$8)^($L35-2024)</f>
        <v>-1240.6153188675053</v>
      </c>
      <c r="U35" s="31">
        <f>U34+U$8*(1+input!$B$8)^($L35-2024)</f>
        <v>3677.0144882470468</v>
      </c>
      <c r="V35" s="31">
        <f>V34+V$8*(1+input!$B$8)^($L35-2024)</f>
        <v>8704.2442953615628</v>
      </c>
      <c r="W35" s="31">
        <f>W34+W$8*(1+input!$B$8)^($L35-2024)</f>
        <v>-5231.1071225563783</v>
      </c>
      <c r="X35" s="31">
        <f>X34+X$8*(1+input!$B$8)^($L35-2024)</f>
        <v>-2545.456658247851</v>
      </c>
      <c r="Y35" s="31">
        <f>Y34+Y$8*(1+input!$B$8)^($L35-2024)</f>
        <v>249.79380606065433</v>
      </c>
      <c r="Z35" s="31"/>
      <c r="AA35" s="31"/>
      <c r="AB35" s="31"/>
    </row>
    <row r="36" spans="1:28">
      <c r="L36">
        <v>2051</v>
      </c>
      <c r="M36" s="31">
        <f>M35+M$8*(1+input!$B$8)^($L36-2024)</f>
        <v>45900.13961287772</v>
      </c>
      <c r="N36" s="31">
        <f>N35+N$8*(1+input!$B$8)^($L36-2024)</f>
        <v>-539.3384199116357</v>
      </c>
      <c r="O36" s="31">
        <f>O35+O$8*(1+input!$B$8)^($L36-2024)</f>
        <v>4728.9298366808171</v>
      </c>
      <c r="P36" s="31">
        <f>P35+P$8*(1+input!$B$8)^($L36-2024)</f>
        <v>10106.798093273295</v>
      </c>
      <c r="Q36" s="31">
        <f>Q35+Q$8*(1+input!$B$8)^($L36-2024)</f>
        <v>20169.66793979155</v>
      </c>
      <c r="R36" s="31">
        <f>R35+R$8*(1+input!$B$8)^($L36-2024)</f>
        <v>30815.804452976499</v>
      </c>
      <c r="S36" s="31">
        <f>S35+S$8*(1+input!$B$8)^($L36-2024)</f>
        <v>8239.9409661614391</v>
      </c>
      <c r="T36" s="31">
        <f>T35+T$8*(1+input!$B$8)^($L36-2024)</f>
        <v>-420.969968637546</v>
      </c>
      <c r="U36" s="31">
        <f>U35+U$8*(1+input!$B$8)^($L36-2024)</f>
        <v>4906.4825135919855</v>
      </c>
      <c r="V36" s="31">
        <f>V35+V$8*(1+input!$B$8)^($L36-2024)</f>
        <v>10343.534995821481</v>
      </c>
      <c r="W36" s="31">
        <f>W35+W$8*(1+input!$B$8)^($L36-2024)</f>
        <v>-4559.2577650556359</v>
      </c>
      <c r="X36" s="31">
        <f>X35+X$8*(1+input!$B$8)^($L36-2024)</f>
        <v>-1546.4505272175375</v>
      </c>
      <c r="Y36" s="31">
        <f>Y35+Y$8*(1+input!$B$8)^($L36-2024)</f>
        <v>1575.9567106205388</v>
      </c>
      <c r="Z36" s="31"/>
      <c r="AA36" s="31"/>
      <c r="AB36" s="31"/>
    </row>
    <row r="37" spans="1:28">
      <c r="A37" t="s">
        <v>109</v>
      </c>
      <c r="C37">
        <f>SUM(C32:C35)/2</f>
        <v>1306.6045185184728</v>
      </c>
      <c r="D37">
        <f t="shared" ref="D37:E37" si="9">SUM(D32:D35)/2</f>
        <v>1</v>
      </c>
      <c r="E37">
        <f t="shared" si="9"/>
        <v>1106.4000000000001</v>
      </c>
      <c r="F37">
        <f>SUM(F32:F35)</f>
        <v>671.84935750074237</v>
      </c>
      <c r="G37">
        <f>SUM(G32:G35)</f>
        <v>999.00613103031355</v>
      </c>
      <c r="H37">
        <f>SUM(H32:H35)</f>
        <v>1326.1629045598845</v>
      </c>
      <c r="L37">
        <v>2052</v>
      </c>
      <c r="M37" s="31">
        <f>M36+M$8*(1+input!$B$8)^($L37-2024)</f>
        <v>47539.430313337638</v>
      </c>
      <c r="N37" s="31">
        <f>N36+N$8*(1+input!$B$8)^($L37-2024)</f>
        <v>276.07948562996285</v>
      </c>
      <c r="O37" s="31">
        <f>O36+O$8*(1+input!$B$8)^($L37-2024)</f>
        <v>5952.0566949932154</v>
      </c>
      <c r="P37" s="31">
        <f>P36+P$8*(1+input!$B$8)^($L37-2024)</f>
        <v>11737.633904356493</v>
      </c>
      <c r="Q37" s="31">
        <f>Q36+Q$8*(1+input!$B$8)^($L37-2024)</f>
        <v>22615.921656416347</v>
      </c>
      <c r="R37" s="31">
        <f>R36+R$8*(1+input!$B$8)^($L37-2024)</f>
        <v>34077.476075142891</v>
      </c>
      <c r="S37" s="31">
        <f>S36+S$8*(1+input!$B$8)^($L37-2024)</f>
        <v>12317.030493869432</v>
      </c>
      <c r="T37" s="31">
        <f>T36+T$8*(1+input!$B$8)^($L37-2024)</f>
        <v>398.67538159241326</v>
      </c>
      <c r="U37" s="31">
        <f>U36+U$8*(1+input!$B$8)^($L37-2024)</f>
        <v>6135.9505389369242</v>
      </c>
      <c r="V37" s="31">
        <f>V36+V$8*(1+input!$B$8)^($L37-2024)</f>
        <v>11982.825696281399</v>
      </c>
      <c r="W37" s="31">
        <f>W36+W$8*(1+input!$B$8)^($L37-2024)</f>
        <v>-3887.4084075548935</v>
      </c>
      <c r="X37" s="31">
        <f>X36+X$8*(1+input!$B$8)^($L37-2024)</f>
        <v>-547.4443961872239</v>
      </c>
      <c r="Y37" s="31">
        <f>Y36+Y$8*(1+input!$B$8)^($L37-2024)</f>
        <v>2902.1196151804234</v>
      </c>
      <c r="Z37" s="31"/>
      <c r="AA37" s="31"/>
      <c r="AB37" s="31"/>
    </row>
    <row r="38" spans="1:28">
      <c r="A38" t="s">
        <v>188</v>
      </c>
      <c r="F38">
        <f>(input!$B12+'utility rates'!$L36)/London!F37</f>
        <v>29.656111973068885</v>
      </c>
      <c r="G38">
        <f>(input!$B13+'utility rates'!$L36)/London!G37</f>
        <v>25.389255789558995</v>
      </c>
      <c r="H38">
        <f>(input!$B14+'utility rates'!$L36)/London!H37</f>
        <v>23.227617445142659</v>
      </c>
      <c r="L38">
        <v>2053</v>
      </c>
      <c r="M38" s="31">
        <f>M37+M$8*(1+input!$B$8)^($L38-2024)</f>
        <v>49178.721013797556</v>
      </c>
      <c r="N38" s="31">
        <f>N37+N$8*(1+input!$B$8)^($L38-2024)</f>
        <v>1091.4973911715615</v>
      </c>
      <c r="O38" s="31">
        <f>O37+O$8*(1+input!$B$8)^($L38-2024)</f>
        <v>7175.1835533056137</v>
      </c>
      <c r="P38" s="31">
        <f>P37+P$8*(1+input!$B$8)^($L38-2024)</f>
        <v>13368.469715439691</v>
      </c>
      <c r="Q38" s="31">
        <f>Q37+Q$8*(1+input!$B$8)^($L38-2024)</f>
        <v>25062.175373041144</v>
      </c>
      <c r="R38" s="31">
        <f>R37+R$8*(1+input!$B$8)^($L38-2024)</f>
        <v>37339.147697309287</v>
      </c>
      <c r="S38" s="31">
        <f>S37+S$8*(1+input!$B$8)^($L38-2024)</f>
        <v>16394.120021577422</v>
      </c>
      <c r="T38" s="31">
        <f>T37+T$8*(1+input!$B$8)^($L38-2024)</f>
        <v>1218.3207318223726</v>
      </c>
      <c r="U38" s="31">
        <f>U37+U$8*(1+input!$B$8)^($L38-2024)</f>
        <v>7365.4185642818629</v>
      </c>
      <c r="V38" s="31">
        <f>V37+V$8*(1+input!$B$8)^($L38-2024)</f>
        <v>13622.116396741318</v>
      </c>
      <c r="W38" s="31">
        <f>W37+W$8*(1+input!$B$8)^($L38-2024)</f>
        <v>-3215.5590500541512</v>
      </c>
      <c r="X38" s="31">
        <f>X37+X$8*(1+input!$B$8)^($L38-2024)</f>
        <v>451.56173484308965</v>
      </c>
      <c r="Y38" s="31">
        <f>Y37+Y$8*(1+input!$B$8)^($L38-2024)</f>
        <v>4228.2825197403081</v>
      </c>
      <c r="Z38" s="31"/>
      <c r="AA38" s="31"/>
      <c r="AB38" s="31"/>
    </row>
    <row r="39" spans="1:28">
      <c r="A39" t="s">
        <v>189</v>
      </c>
      <c r="F39">
        <f>(input!$B12+'utility rates'!$L36-5000)/F37</f>
        <v>22.2139674741892</v>
      </c>
      <c r="G39">
        <f>(input!$B13+'utility rates'!$L36-5000)/G37</f>
        <v>20.384281500919435</v>
      </c>
      <c r="H39">
        <f>(input!$B14+'utility rates'!$L36-5000)/H37</f>
        <v>19.457341574201031</v>
      </c>
      <c r="L39">
        <v>2054</v>
      </c>
      <c r="M39" s="31">
        <f>M38+M$8*(1+input!$B$8)^($L39-2024)</f>
        <v>50818.011714257475</v>
      </c>
      <c r="N39" s="31">
        <f>N38+N$8*(1+input!$B$8)^($L39-2024)</f>
        <v>1906.9152967131599</v>
      </c>
      <c r="O39" s="31">
        <f>O38+O$8*(1+input!$B$8)^($L39-2024)</f>
        <v>8398.3104116180111</v>
      </c>
      <c r="P39" s="31">
        <f>P38+P$8*(1+input!$B$8)^($L39-2024)</f>
        <v>14999.305526522889</v>
      </c>
      <c r="Q39" s="31">
        <f>Q38+Q$8*(1+input!$B$8)^($L39-2024)</f>
        <v>27508.42908966594</v>
      </c>
      <c r="R39" s="31">
        <f>R38+R$8*(1+input!$B$8)^($L39-2024)</f>
        <v>40600.819319475682</v>
      </c>
      <c r="S39" s="31">
        <f>S38+S$8*(1+input!$B$8)^($L39-2024)</f>
        <v>20471.209549285413</v>
      </c>
      <c r="T39" s="31">
        <f>T38+T$8*(1+input!$B$8)^($L39-2024)</f>
        <v>2037.9660820523318</v>
      </c>
      <c r="U39" s="31">
        <f>U38+U$8*(1+input!$B$8)^($L39-2024)</f>
        <v>8594.8865896268017</v>
      </c>
      <c r="V39" s="31">
        <f>V38+V$8*(1+input!$B$8)^($L39-2024)</f>
        <v>15261.407097201236</v>
      </c>
      <c r="W39" s="31">
        <f>W38+W$8*(1+input!$B$8)^($L39-2024)</f>
        <v>-2543.7096925534088</v>
      </c>
      <c r="X39" s="31">
        <f>X38+X$8*(1+input!$B$8)^($L39-2024)</f>
        <v>1450.5678658734032</v>
      </c>
      <c r="Y39" s="31">
        <f>Y38+Y$8*(1+input!$B$8)^($L39-2024)</f>
        <v>5554.4454243001928</v>
      </c>
      <c r="Z39" s="31"/>
      <c r="AA39" s="31"/>
      <c r="AB39" s="31"/>
    </row>
    <row r="40" spans="1:28">
      <c r="A40" t="s">
        <v>203</v>
      </c>
      <c r="F40">
        <f>(input!$B12+'utility rates'!$L36-10000)/F37</f>
        <v>14.771822975309517</v>
      </c>
      <c r="G40">
        <f>(input!$B13+'utility rates'!$L36-10000)/G37</f>
        <v>15.379307212279878</v>
      </c>
      <c r="H40">
        <f>(input!$B14+'utility rates'!$L36-10000)/H37</f>
        <v>15.6870657032594</v>
      </c>
      <c r="L40">
        <v>2055</v>
      </c>
      <c r="M40" s="31">
        <f>M39+M$8*(1+input!$B$8)^($L40-2024)</f>
        <v>52457.302414717393</v>
      </c>
      <c r="N40" s="31">
        <f>N39+N$8*(1+input!$B$8)^($L40-2024)</f>
        <v>2722.3332022547584</v>
      </c>
      <c r="O40" s="31">
        <f>O39+O$8*(1+input!$B$8)^($L40-2024)</f>
        <v>9621.4372699304095</v>
      </c>
      <c r="P40" s="31">
        <f>P39+P$8*(1+input!$B$8)^($L40-2024)</f>
        <v>16630.141337606085</v>
      </c>
      <c r="Q40" s="31">
        <f>Q39+Q$8*(1+input!$B$8)^($L40-2024)</f>
        <v>29954.682806290737</v>
      </c>
      <c r="R40" s="31">
        <f>R39+R$8*(1+input!$B$8)^($L40-2024)</f>
        <v>43862.490941642078</v>
      </c>
      <c r="S40" s="31">
        <f>S39+S$8*(1+input!$B$8)^($L40-2024)</f>
        <v>24548.299076993404</v>
      </c>
      <c r="T40" s="31">
        <f>T39+T$8*(1+input!$B$8)^($L40-2024)</f>
        <v>2857.6114322822909</v>
      </c>
      <c r="U40" s="31">
        <f>U39+U$8*(1+input!$B$8)^($L40-2024)</f>
        <v>9824.3546149717404</v>
      </c>
      <c r="V40" s="31">
        <f>V39+V$8*(1+input!$B$8)^($L40-2024)</f>
        <v>16900.697797661156</v>
      </c>
      <c r="W40" s="31">
        <f>W39+W$8*(1+input!$B$8)^($L40-2024)</f>
        <v>-1871.8603350526664</v>
      </c>
      <c r="X40" s="31">
        <f>X39+X$8*(1+input!$B$8)^($L40-2024)</f>
        <v>2449.5739969037168</v>
      </c>
      <c r="Y40" s="31">
        <f>Y39+Y$8*(1+input!$B$8)^($L40-2024)</f>
        <v>6880.6083288600776</v>
      </c>
      <c r="Z40" s="31"/>
      <c r="AA40" s="31"/>
      <c r="AB40" s="31"/>
    </row>
    <row r="41" spans="1:28">
      <c r="L41">
        <v>2056</v>
      </c>
      <c r="M41" s="31">
        <f>M40+M$8*(1+input!$B$8)^($L41-2024)</f>
        <v>54096.593115177311</v>
      </c>
      <c r="N41" s="31">
        <f>N40+N$8*(1+input!$B$8)^($L41-2024)</f>
        <v>3537.7511077963568</v>
      </c>
      <c r="O41" s="31">
        <f>O40+O$8*(1+input!$B$8)^($L41-2024)</f>
        <v>10844.564128242808</v>
      </c>
      <c r="P41" s="31">
        <f>P40+P$8*(1+input!$B$8)^($L41-2024)</f>
        <v>18260.977148689282</v>
      </c>
      <c r="Q41" s="31">
        <f>Q40+Q$8*(1+input!$B$8)^($L41-2024)</f>
        <v>32400.936522915534</v>
      </c>
      <c r="R41" s="31">
        <f>R40+R$8*(1+input!$B$8)^($L41-2024)</f>
        <v>47124.162563808473</v>
      </c>
      <c r="S41" s="31">
        <f>S40+S$8*(1+input!$B$8)^($L41-2024)</f>
        <v>28625.388604701395</v>
      </c>
      <c r="T41" s="31">
        <f>T40+T$8*(1+input!$B$8)^($L41-2024)</f>
        <v>3677.2567825122501</v>
      </c>
      <c r="U41" s="31">
        <f>U40+U$8*(1+input!$B$8)^($L41-2024)</f>
        <v>11053.822640316679</v>
      </c>
      <c r="V41" s="31">
        <f>V40+V$8*(1+input!$B$8)^($L41-2024)</f>
        <v>18539.988498121074</v>
      </c>
      <c r="W41" s="31">
        <f>W40+W$8*(1+input!$B$8)^($L41-2024)</f>
        <v>-1200.010977551924</v>
      </c>
      <c r="X41" s="31">
        <f>X40+X$8*(1+input!$B$8)^($L41-2024)</f>
        <v>3448.5801279340303</v>
      </c>
      <c r="Y41" s="31">
        <f>Y40+Y$8*(1+input!$B$8)^($L41-2024)</f>
        <v>8206.7712334199623</v>
      </c>
      <c r="Z41" s="31"/>
      <c r="AA41" s="31"/>
      <c r="AB41" s="31"/>
    </row>
    <row r="42" spans="1:28">
      <c r="L42">
        <v>2057</v>
      </c>
      <c r="M42" s="31">
        <f>M41+M$8*(1+input!$B$8)^($L42-2024)</f>
        <v>55735.883815637229</v>
      </c>
      <c r="N42" s="31">
        <f>N41+N$8*(1+input!$B$8)^($L42-2024)</f>
        <v>4353.1690133379552</v>
      </c>
      <c r="O42" s="31">
        <f>O41+O$8*(1+input!$B$8)^($L42-2024)</f>
        <v>12067.690986555206</v>
      </c>
      <c r="P42" s="31">
        <f>P41+P$8*(1+input!$B$8)^($L42-2024)</f>
        <v>19891.81295977248</v>
      </c>
      <c r="Q42" s="31">
        <f>Q41+Q$8*(1+input!$B$8)^($L42-2024)</f>
        <v>34847.19023954033</v>
      </c>
      <c r="R42" s="31">
        <f>R41+R$8*(1+input!$B$8)^($L42-2024)</f>
        <v>50385.834185974869</v>
      </c>
      <c r="S42" s="31">
        <f>S41+S$8*(1+input!$B$8)^($L42-2024)</f>
        <v>32702.478132409386</v>
      </c>
      <c r="T42" s="31">
        <f>T41+T$8*(1+input!$B$8)^($L42-2024)</f>
        <v>4496.9021327422097</v>
      </c>
      <c r="U42" s="31">
        <f>U41+U$8*(1+input!$B$8)^($L42-2024)</f>
        <v>12283.290665661618</v>
      </c>
      <c r="V42" s="31">
        <f>V41+V$8*(1+input!$B$8)^($L42-2024)</f>
        <v>20179.279198580993</v>
      </c>
      <c r="W42" s="31">
        <f>W41+W$8*(1+input!$B$8)^($L42-2024)</f>
        <v>-528.16162005118167</v>
      </c>
      <c r="X42" s="31">
        <f>X41+X$8*(1+input!$B$8)^($L42-2024)</f>
        <v>4447.5862589643439</v>
      </c>
      <c r="Y42" s="31">
        <f>Y41+Y$8*(1+input!$B$8)^($L42-2024)</f>
        <v>9532.9341379798461</v>
      </c>
      <c r="Z42" s="31"/>
      <c r="AA42" s="31"/>
      <c r="AB42" s="31"/>
    </row>
    <row r="43" spans="1:28">
      <c r="D43" s="6"/>
      <c r="E43" s="6"/>
      <c r="F43" s="6"/>
      <c r="G43" s="6"/>
      <c r="H43" s="6"/>
      <c r="I43" s="6"/>
      <c r="L43">
        <v>2058</v>
      </c>
      <c r="M43" s="31">
        <f>M42+M$8*(1+input!$B$8)^($L43-2024)</f>
        <v>57375.174516097148</v>
      </c>
      <c r="N43" s="31">
        <f>N42+N$8*(1+input!$B$8)^($L43-2024)</f>
        <v>5168.5869188795541</v>
      </c>
      <c r="O43" s="31">
        <f>O42+O$8*(1+input!$B$8)^($L43-2024)</f>
        <v>13290.817844867604</v>
      </c>
      <c r="P43" s="31">
        <f>P42+P$8*(1+input!$B$8)^($L43-2024)</f>
        <v>21522.648770855678</v>
      </c>
      <c r="Q43" s="31">
        <f>Q42+Q$8*(1+input!$B$8)^($L43-2024)</f>
        <v>37293.443956165123</v>
      </c>
      <c r="R43" s="31">
        <f>R42+R$8*(1+input!$B$8)^($L43-2024)</f>
        <v>53647.505808141264</v>
      </c>
      <c r="S43" s="31">
        <f>S42+S$8*(1+input!$B$8)^($L43-2024)</f>
        <v>36779.567660117376</v>
      </c>
      <c r="T43" s="31">
        <f>T42+T$8*(1+input!$B$8)^($L43-2024)</f>
        <v>5316.5474829721688</v>
      </c>
      <c r="U43" s="31">
        <f>U42+U$8*(1+input!$B$8)^($L43-2024)</f>
        <v>13512.758691006557</v>
      </c>
      <c r="V43" s="31">
        <f>V42+V$8*(1+input!$B$8)^($L43-2024)</f>
        <v>21818.569899040911</v>
      </c>
      <c r="W43" s="31">
        <f>W42+W$8*(1+input!$B$8)^($L43-2024)</f>
        <v>143.6877374495607</v>
      </c>
      <c r="X43" s="31">
        <f>X42+X$8*(1+input!$B$8)^($L43-2024)</f>
        <v>5446.5923899946574</v>
      </c>
      <c r="Y43" s="31">
        <f>Y42+Y$8*(1+input!$B$8)^($L43-2024)</f>
        <v>10859.09704253973</v>
      </c>
      <c r="Z43" s="31"/>
      <c r="AA43" s="31"/>
      <c r="AB43" s="31"/>
    </row>
    <row r="44" spans="1:28">
      <c r="D44" s="6"/>
      <c r="E44" s="6"/>
      <c r="F44" s="6"/>
      <c r="G44" s="6"/>
      <c r="H44" s="6"/>
      <c r="I44" s="6"/>
      <c r="L44">
        <v>2059</v>
      </c>
      <c r="M44" s="31">
        <f>M43+M$8*(1+input!$B$8)^($L44-2024)</f>
        <v>59014.465216557066</v>
      </c>
      <c r="N44" s="31">
        <f>N43+N$8*(1+input!$B$8)^($L44-2024)</f>
        <v>5984.004824421153</v>
      </c>
      <c r="O44" s="31">
        <f>O43+O$8*(1+input!$B$8)^($L44-2024)</f>
        <v>14513.944703180003</v>
      </c>
      <c r="P44" s="31">
        <f>P43+P$8*(1+input!$B$8)^($L44-2024)</f>
        <v>23153.484581938876</v>
      </c>
      <c r="Q44" s="31">
        <f>Q43+Q$8*(1+input!$B$8)^($L44-2024)</f>
        <v>39739.697672789916</v>
      </c>
      <c r="R44" s="31">
        <f>R43+R$8*(1+input!$B$8)^($L44-2024)</f>
        <v>56909.17743030766</v>
      </c>
      <c r="S44" s="31">
        <f>S43+S$8*(1+input!$B$8)^($L44-2024)</f>
        <v>40856.657187825367</v>
      </c>
      <c r="T44" s="31">
        <f>T43+T$8*(1+input!$B$8)^($L44-2024)</f>
        <v>6136.192833202128</v>
      </c>
      <c r="U44" s="31">
        <f>U43+U$8*(1+input!$B$8)^($L44-2024)</f>
        <v>14742.226716351495</v>
      </c>
      <c r="V44" s="31">
        <f>V43+V$8*(1+input!$B$8)^($L44-2024)</f>
        <v>23457.860599500829</v>
      </c>
      <c r="W44" s="31">
        <f>W43+W$8*(1+input!$B$8)^($L44-2024)</f>
        <v>815.53709495030307</v>
      </c>
      <c r="X44" s="31">
        <f>X43+X$8*(1+input!$B$8)^($L44-2024)</f>
        <v>6445.598521024971</v>
      </c>
      <c r="Y44" s="31">
        <f>Y43+Y$8*(1+input!$B$8)^($L44-2024)</f>
        <v>12185.259947099614</v>
      </c>
      <c r="Z44" s="31"/>
      <c r="AA44" s="31"/>
      <c r="AB44" s="31"/>
    </row>
    <row r="45" spans="1:28">
      <c r="D45" s="6"/>
      <c r="E45" s="6"/>
      <c r="F45" s="6"/>
      <c r="G45" s="6"/>
      <c r="H45" s="6"/>
      <c r="I45" s="6"/>
      <c r="L45">
        <v>2060</v>
      </c>
      <c r="M45" s="31">
        <f>M44+M$8*(1+input!$B$8)^($L45-2024)</f>
        <v>60653.755917016984</v>
      </c>
      <c r="N45" s="31">
        <f>N44+N$8*(1+input!$B$8)^($L45-2024)</f>
        <v>6799.4227299627519</v>
      </c>
      <c r="O45" s="31">
        <f>O44+O$8*(1+input!$B$8)^($L45-2024)</f>
        <v>15737.071561492401</v>
      </c>
      <c r="P45" s="31">
        <f>P44+P$8*(1+input!$B$8)^($L45-2024)</f>
        <v>24784.320393022073</v>
      </c>
      <c r="Q45" s="31">
        <f>Q44+Q$8*(1+input!$B$8)^($L45-2024)</f>
        <v>42185.951389414709</v>
      </c>
      <c r="R45" s="31">
        <f>R44+R$8*(1+input!$B$8)^($L45-2024)</f>
        <v>60170.849052474055</v>
      </c>
      <c r="S45" s="31">
        <f>S44+S$8*(1+input!$B$8)^($L45-2024)</f>
        <v>44933.746715533358</v>
      </c>
      <c r="T45" s="31">
        <f>T44+T$8*(1+input!$B$8)^($L45-2024)</f>
        <v>6955.8381834320871</v>
      </c>
      <c r="U45" s="31">
        <f>U44+U$8*(1+input!$B$8)^($L45-2024)</f>
        <v>15971.694741696434</v>
      </c>
      <c r="V45" s="31">
        <f>V44+V$8*(1+input!$B$8)^($L45-2024)</f>
        <v>25097.151299960748</v>
      </c>
      <c r="W45" s="31">
        <f>W44+W$8*(1+input!$B$8)^($L45-2024)</f>
        <v>1487.3864524510454</v>
      </c>
      <c r="X45" s="31">
        <f>X44+X$8*(1+input!$B$8)^($L45-2024)</f>
        <v>7444.6046520552845</v>
      </c>
      <c r="Y45" s="31">
        <f>Y44+Y$8*(1+input!$B$8)^($L45-2024)</f>
        <v>13511.422851659498</v>
      </c>
      <c r="Z45" s="31"/>
      <c r="AA45" s="31"/>
      <c r="AB45" s="31"/>
    </row>
    <row r="46" spans="1:28">
      <c r="L46">
        <v>2061</v>
      </c>
      <c r="M46" s="31">
        <f>M45+M$8*(1+input!$B$8)^($L46-2024)</f>
        <v>62293.046617476903</v>
      </c>
      <c r="N46" s="31">
        <f>N45+N$8*(1+input!$B$8)^($L46-2024)</f>
        <v>7614.8406355043508</v>
      </c>
      <c r="O46" s="31">
        <f>O45+O$8*(1+input!$B$8)^($L46-2024)</f>
        <v>16960.198419804798</v>
      </c>
      <c r="P46" s="31">
        <f>P45+P$8*(1+input!$B$8)^($L46-2024)</f>
        <v>26415.156204105271</v>
      </c>
      <c r="Q46" s="31">
        <f>Q45+Q$8*(1+input!$B$8)^($L46-2024)</f>
        <v>44632.205106039502</v>
      </c>
      <c r="R46" s="31">
        <f>R45+R$8*(1+input!$B$8)^($L46-2024)</f>
        <v>63432.520674640451</v>
      </c>
      <c r="S46" s="31">
        <f>S45+S$8*(1+input!$B$8)^($L46-2024)</f>
        <v>49010.836243241349</v>
      </c>
      <c r="T46" s="31">
        <f>T45+T$8*(1+input!$B$8)^($L46-2024)</f>
        <v>7775.4835336620463</v>
      </c>
      <c r="U46" s="31">
        <f>U45+U$8*(1+input!$B$8)^($L46-2024)</f>
        <v>17201.162767041373</v>
      </c>
      <c r="V46" s="31">
        <f>V45+V$8*(1+input!$B$8)^($L46-2024)</f>
        <v>26736.442000420666</v>
      </c>
      <c r="W46" s="31">
        <f>W45+W$8*(1+input!$B$8)^($L46-2024)</f>
        <v>2159.2358099517878</v>
      </c>
      <c r="X46" s="31">
        <f>X45+X$8*(1+input!$B$8)^($L46-2024)</f>
        <v>8443.6107830855981</v>
      </c>
      <c r="Y46" s="31">
        <f>Y45+Y$8*(1+input!$B$8)^($L46-2024)</f>
        <v>14837.585756219381</v>
      </c>
      <c r="Z46" s="31"/>
      <c r="AA46" s="31"/>
      <c r="AB46" s="31"/>
    </row>
    <row r="47" spans="1:28">
      <c r="L47">
        <v>2062</v>
      </c>
      <c r="M47" s="31">
        <f>M46+M$8*(1+input!$B$8)^($L47-2024)</f>
        <v>63932.337317936821</v>
      </c>
      <c r="N47" s="31">
        <f>N46+N$8*(1+input!$B$8)^($L47-2024)</f>
        <v>8430.2585410459487</v>
      </c>
      <c r="O47" s="31">
        <f>O46+O$8*(1+input!$B$8)^($L47-2024)</f>
        <v>18183.325278117194</v>
      </c>
      <c r="P47" s="31">
        <f>P46+P$8*(1+input!$B$8)^($L47-2024)</f>
        <v>28045.992015188469</v>
      </c>
      <c r="Q47" s="31">
        <f>Q46+Q$8*(1+input!$B$8)^($L47-2024)</f>
        <v>47078.458822664295</v>
      </c>
      <c r="R47" s="31">
        <f>R46+R$8*(1+input!$B$8)^($L47-2024)</f>
        <v>66694.192296806839</v>
      </c>
      <c r="S47" s="31">
        <f>S46+S$8*(1+input!$B$8)^($L47-2024)</f>
        <v>53087.925770949339</v>
      </c>
      <c r="T47" s="31">
        <f>T46+T$8*(1+input!$B$8)^($L47-2024)</f>
        <v>8595.1288838920063</v>
      </c>
      <c r="U47" s="31">
        <f>U46+U$8*(1+input!$B$8)^($L47-2024)</f>
        <v>18430.630792386313</v>
      </c>
      <c r="V47" s="31">
        <f>V46+V$8*(1+input!$B$8)^($L47-2024)</f>
        <v>28375.732700880584</v>
      </c>
      <c r="W47" s="31">
        <f>W46+W$8*(1+input!$B$8)^($L47-2024)</f>
        <v>2831.0851674525302</v>
      </c>
      <c r="X47" s="31">
        <f>X46+X$8*(1+input!$B$8)^($L47-2024)</f>
        <v>9442.6169141159116</v>
      </c>
      <c r="Y47" s="31">
        <f>Y46+Y$8*(1+input!$B$8)^($L47-2024)</f>
        <v>16163.748660779265</v>
      </c>
      <c r="Z47" s="31"/>
      <c r="AA47" s="31"/>
      <c r="AB47" s="31"/>
    </row>
    <row r="48" spans="1:28">
      <c r="L48">
        <v>2063</v>
      </c>
      <c r="M48" s="31">
        <f>M47+M$8*(1+input!$B$8)^($L48-2024)</f>
        <v>65571.628018396746</v>
      </c>
      <c r="N48" s="31">
        <f>N47+N$8*(1+input!$B$8)^($L48-2024)</f>
        <v>9245.6764465875476</v>
      </c>
      <c r="O48" s="31">
        <f>O47+O$8*(1+input!$B$8)^($L48-2024)</f>
        <v>19406.452136429591</v>
      </c>
      <c r="P48" s="31">
        <f>P47+P$8*(1+input!$B$8)^($L48-2024)</f>
        <v>29676.827826271667</v>
      </c>
      <c r="Q48" s="31">
        <f>Q47+Q$8*(1+input!$B$8)^($L48-2024)</f>
        <v>49524.712539289088</v>
      </c>
      <c r="R48" s="31">
        <f>R47+R$8*(1+input!$B$8)^($L48-2024)</f>
        <v>69955.863918973235</v>
      </c>
      <c r="S48" s="31">
        <f>S47+S$8*(1+input!$B$8)^($L48-2024)</f>
        <v>57165.01529865733</v>
      </c>
      <c r="T48" s="31">
        <f>T47+T$8*(1+input!$B$8)^($L48-2024)</f>
        <v>9414.7742341219655</v>
      </c>
      <c r="U48" s="31">
        <f>U47+U$8*(1+input!$B$8)^($L48-2024)</f>
        <v>19660.098817731254</v>
      </c>
      <c r="V48" s="31">
        <f>V47+V$8*(1+input!$B$8)^($L48-2024)</f>
        <v>30015.023401340502</v>
      </c>
      <c r="W48" s="31">
        <f>W47+W$8*(1+input!$B$8)^($L48-2024)</f>
        <v>3502.9345249532726</v>
      </c>
      <c r="X48" s="31">
        <f>X47+X$8*(1+input!$B$8)^($L48-2024)</f>
        <v>10441.623045146225</v>
      </c>
      <c r="Y48" s="31">
        <f>Y47+Y$8*(1+input!$B$8)^($L48-2024)</f>
        <v>17489.911565339149</v>
      </c>
      <c r="Z48" s="31"/>
      <c r="AA48" s="31"/>
      <c r="AB48" s="31"/>
    </row>
    <row r="49" spans="12:28">
      <c r="L49">
        <v>2064</v>
      </c>
      <c r="M49" s="31">
        <f>M48+M$8*(1+input!$B$8)^($L49-2024)</f>
        <v>67210.918718856672</v>
      </c>
      <c r="N49" s="31">
        <f>N48+N$8*(1+input!$B$8)^($L49-2024)</f>
        <v>10061.094352129147</v>
      </c>
      <c r="O49" s="31">
        <f>O48+O$8*(1+input!$B$8)^($L49-2024)</f>
        <v>20629.578994741987</v>
      </c>
      <c r="P49" s="31">
        <f>P48+P$8*(1+input!$B$8)^($L49-2024)</f>
        <v>31307.663637354864</v>
      </c>
      <c r="Q49" s="31">
        <f>Q48+Q$8*(1+input!$B$8)^($L49-2024)</f>
        <v>51970.966255913881</v>
      </c>
      <c r="R49" s="31">
        <f>R48+R$8*(1+input!$B$8)^($L49-2024)</f>
        <v>73217.53554113963</v>
      </c>
      <c r="S49" s="31">
        <f>S48+S$8*(1+input!$B$8)^($L49-2024)</f>
        <v>61242.104826365321</v>
      </c>
      <c r="T49" s="31">
        <f>T48+T$8*(1+input!$B$8)^($L49-2024)</f>
        <v>10234.419584351925</v>
      </c>
      <c r="U49" s="31">
        <f>U48+U$8*(1+input!$B$8)^($L49-2024)</f>
        <v>20889.566843076194</v>
      </c>
      <c r="V49" s="31">
        <f>V48+V$8*(1+input!$B$8)^($L49-2024)</f>
        <v>31654.314101800421</v>
      </c>
      <c r="W49" s="31">
        <f>W48+W$8*(1+input!$B$8)^($L49-2024)</f>
        <v>4174.7838824540149</v>
      </c>
      <c r="X49" s="31">
        <f>X48+X$8*(1+input!$B$8)^($L49-2024)</f>
        <v>11440.629176176539</v>
      </c>
      <c r="Y49" s="31">
        <f>Y48+Y$8*(1+input!$B$8)^($L49-2024)</f>
        <v>18816.074469899035</v>
      </c>
      <c r="Z49" s="31"/>
      <c r="AA49" s="31"/>
      <c r="AB49" s="31"/>
    </row>
    <row r="50" spans="12:28">
      <c r="L50">
        <v>2065</v>
      </c>
      <c r="M50" s="31">
        <f>M49+M$8*(1+input!$B$8)^($L50-2024)</f>
        <v>68850.209419316598</v>
      </c>
      <c r="N50" s="31">
        <f>N49+N$8*(1+input!$B$8)^($L50-2024)</f>
        <v>10876.512257670745</v>
      </c>
      <c r="O50" s="31">
        <f>O49+O$8*(1+input!$B$8)^($L50-2024)</f>
        <v>21852.705853054384</v>
      </c>
      <c r="P50" s="31">
        <f>P49+P$8*(1+input!$B$8)^($L50-2024)</f>
        <v>32938.499448438059</v>
      </c>
      <c r="Q50" s="31">
        <f>Q49+Q$8*(1+input!$B$8)^($L50-2024)</f>
        <v>54417.219972538674</v>
      </c>
      <c r="R50" s="31">
        <f>R49+R$8*(1+input!$B$8)^($L50-2024)</f>
        <v>76479.207163306026</v>
      </c>
      <c r="S50" s="31">
        <f>S49+S$8*(1+input!$B$8)^($L50-2024)</f>
        <v>65319.194354073312</v>
      </c>
      <c r="T50" s="31">
        <f>T49+T$8*(1+input!$B$8)^($L50-2024)</f>
        <v>11054.064934581884</v>
      </c>
      <c r="U50" s="31">
        <f>U49+U$8*(1+input!$B$8)^($L50-2024)</f>
        <v>22119.034868421135</v>
      </c>
      <c r="V50" s="31">
        <f>V49+V$8*(1+input!$B$8)^($L50-2024)</f>
        <v>33293.604802260343</v>
      </c>
      <c r="W50" s="31">
        <f>W49+W$8*(1+input!$B$8)^($L50-2024)</f>
        <v>4846.6332399547573</v>
      </c>
      <c r="X50" s="31">
        <f>X49+X$8*(1+input!$B$8)^($L50-2024)</f>
        <v>12439.635307206852</v>
      </c>
      <c r="Y50" s="31">
        <f>Y49+Y$8*(1+input!$B$8)^($L50-2024)</f>
        <v>20142.23737445892</v>
      </c>
      <c r="Z50" s="31"/>
      <c r="AA50" s="31"/>
      <c r="AB50" s="31"/>
    </row>
    <row r="51" spans="12:28">
      <c r="L51">
        <v>2066</v>
      </c>
      <c r="M51" s="31">
        <f>M50+M$8*(1+input!$B$8)^($L51-2024)</f>
        <v>70489.500119776523</v>
      </c>
      <c r="N51" s="31">
        <f>N50+N$8*(1+input!$B$8)^($L51-2024)</f>
        <v>11691.930163212344</v>
      </c>
      <c r="O51" s="31">
        <f>O50+O$8*(1+input!$B$8)^($L51-2024)</f>
        <v>23075.83271136678</v>
      </c>
      <c r="P51" s="31">
        <f>P50+P$8*(1+input!$B$8)^($L51-2024)</f>
        <v>34569.335259521256</v>
      </c>
      <c r="Q51" s="31">
        <f>Q50+Q$8*(1+input!$B$8)^($L51-2024)</f>
        <v>56863.473689163467</v>
      </c>
      <c r="R51" s="31">
        <f>R50+R$8*(1+input!$B$8)^($L51-2024)</f>
        <v>79740.878785472421</v>
      </c>
      <c r="S51" s="31">
        <f>S50+S$8*(1+input!$B$8)^($L51-2024)</f>
        <v>69396.283881781303</v>
      </c>
      <c r="T51" s="31">
        <f>T50+T$8*(1+input!$B$8)^($L51-2024)</f>
        <v>11873.710284811843</v>
      </c>
      <c r="U51" s="31">
        <f>U50+U$8*(1+input!$B$8)^($L51-2024)</f>
        <v>23348.502893766075</v>
      </c>
      <c r="V51" s="31">
        <f>V50+V$8*(1+input!$B$8)^($L51-2024)</f>
        <v>34932.895502720261</v>
      </c>
      <c r="W51" s="31">
        <f>W50+W$8*(1+input!$B$8)^($L51-2024)</f>
        <v>5518.4825974554997</v>
      </c>
      <c r="X51" s="31">
        <f>X50+X$8*(1+input!$B$8)^($L51-2024)</f>
        <v>13438.641438237166</v>
      </c>
      <c r="Y51" s="31">
        <f>Y50+Y$8*(1+input!$B$8)^($L51-2024)</f>
        <v>21468.400279018806</v>
      </c>
      <c r="Z51" s="31"/>
      <c r="AA51" s="31"/>
      <c r="AB51" s="31"/>
    </row>
  </sheetData>
  <mergeCells count="5">
    <mergeCell ref="Z2:AB2"/>
    <mergeCell ref="T2:V2"/>
    <mergeCell ref="Q2:S2"/>
    <mergeCell ref="N2:P2"/>
    <mergeCell ref="W2:Y2"/>
  </mergeCells>
  <conditionalFormatting sqref="N8:AB51">
    <cfRule type="cellIs" dxfId="1" priority="1" operator="lessThan">
      <formula>0</formula>
    </cfRule>
  </conditionalFormatting>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BC97A-E2E8-4DDC-B5DD-1928A5FAC2BC}">
  <sheetPr>
    <tabColor theme="6"/>
  </sheetPr>
  <dimension ref="A1:AB51"/>
  <sheetViews>
    <sheetView topLeftCell="H1" zoomScale="87" workbookViewId="0">
      <selection activeCell="N2" sqref="N2:Y2"/>
    </sheetView>
  </sheetViews>
  <sheetFormatPr defaultRowHeight="14.5"/>
  <cols>
    <col min="2" max="4" width="12.1796875" bestFit="1" customWidth="1"/>
    <col min="5" max="5" width="12" bestFit="1" customWidth="1"/>
    <col min="6" max="6" width="12.81640625" bestFit="1" customWidth="1"/>
    <col min="7" max="8" width="12.1796875" bestFit="1" customWidth="1"/>
    <col min="12" max="12" width="9.26953125" bestFit="1" customWidth="1"/>
    <col min="14" max="15" width="9.26953125" bestFit="1" customWidth="1"/>
    <col min="16" max="16" width="10.26953125" bestFit="1" customWidth="1"/>
    <col min="17" max="17" width="10.1796875" bestFit="1" customWidth="1"/>
    <col min="18" max="19" width="10.81640625" bestFit="1" customWidth="1"/>
    <col min="20" max="20" width="12.453125" bestFit="1" customWidth="1"/>
    <col min="21" max="22" width="12.81640625" bestFit="1" customWidth="1"/>
    <col min="23" max="27" width="9.26953125" bestFit="1" customWidth="1"/>
  </cols>
  <sheetData>
    <row r="1" spans="1:28" ht="26">
      <c r="A1" s="23"/>
    </row>
    <row r="2" spans="1:28" ht="26">
      <c r="A2" s="23"/>
      <c r="N2" s="100" t="s">
        <v>95</v>
      </c>
      <c r="O2" s="100"/>
      <c r="P2" s="100"/>
      <c r="Q2" s="100"/>
      <c r="R2" s="100"/>
      <c r="S2" s="100"/>
      <c r="T2" s="100" t="s">
        <v>98</v>
      </c>
      <c r="U2" s="100"/>
      <c r="V2" s="100"/>
      <c r="W2" s="100" t="s">
        <v>324</v>
      </c>
      <c r="X2" s="100"/>
      <c r="Y2" s="100"/>
      <c r="Z2" s="100"/>
      <c r="AA2" s="100"/>
      <c r="AB2" s="100"/>
    </row>
    <row r="3" spans="1:28">
      <c r="F3">
        <f>input!$B$3</f>
        <v>5</v>
      </c>
      <c r="G3">
        <f>input!$B$4</f>
        <v>7.5</v>
      </c>
      <c r="H3">
        <f>input!$B$5</f>
        <v>10</v>
      </c>
      <c r="N3">
        <v>5</v>
      </c>
      <c r="O3">
        <v>7.5</v>
      </c>
      <c r="P3">
        <v>10</v>
      </c>
      <c r="Q3">
        <v>15</v>
      </c>
      <c r="R3">
        <v>20</v>
      </c>
      <c r="S3">
        <v>25</v>
      </c>
      <c r="T3">
        <v>5</v>
      </c>
      <c r="U3">
        <v>7.5</v>
      </c>
      <c r="V3">
        <v>10</v>
      </c>
      <c r="W3">
        <v>5</v>
      </c>
      <c r="X3">
        <v>7.5</v>
      </c>
      <c r="Y3">
        <v>10</v>
      </c>
    </row>
    <row r="4" spans="1:28">
      <c r="B4" t="s">
        <v>186</v>
      </c>
      <c r="C4" t="s">
        <v>111</v>
      </c>
      <c r="D4" t="s">
        <v>110</v>
      </c>
      <c r="E4" t="s">
        <v>117</v>
      </c>
      <c r="F4" t="s">
        <v>157</v>
      </c>
      <c r="G4" t="s">
        <v>157</v>
      </c>
      <c r="H4" t="s">
        <v>157</v>
      </c>
      <c r="M4" t="s">
        <v>249</v>
      </c>
      <c r="N4" s="31">
        <f>input!$B12+'utility rates'!$L37-input!$B30*N3</f>
        <v>19296.826364188386</v>
      </c>
      <c r="O4" s="31">
        <f>input!$B13+'utility rates'!$M37-input!$B30*O3</f>
        <v>24821.602079734294</v>
      </c>
      <c r="P4" s="31">
        <f>input!$B14+'utility rates'!$N37-input!$B30*P3</f>
        <v>30346.377795280197</v>
      </c>
      <c r="Q4" s="31" t="e">
        <f>input!$B15+'utility rates'!$O37-input!$B30*Q3</f>
        <v>#VALUE!</v>
      </c>
      <c r="R4" s="31" t="e">
        <f>input!$B16+'utility rates'!$P37-input!$B30*R3</f>
        <v>#VALUE!</v>
      </c>
      <c r="S4" s="31" t="e">
        <f>input!$B17+'utility rates'!$Q37-input!$B30*S3</f>
        <v>#VALUE!</v>
      </c>
      <c r="T4" s="31">
        <f>input!$B12+'utility rates'!$L37-input!$B30*T3</f>
        <v>19296.826364188386</v>
      </c>
      <c r="U4" s="31">
        <f>input!$B13+'utility rates'!$M37-input!$B30*U3</f>
        <v>24821.602079734294</v>
      </c>
      <c r="V4" s="31">
        <f>input!$B14+'utility rates'!$N37-input!$B30*V3</f>
        <v>30346.377795280197</v>
      </c>
      <c r="W4" s="31">
        <f>input!$B12+'utility rates'!$L37-input!$B30*W3</f>
        <v>19296.826364188386</v>
      </c>
      <c r="X4" s="31">
        <f>input!$B13+'utility rates'!$M37-input!$B30*X3</f>
        <v>24821.602079734294</v>
      </c>
      <c r="Y4" s="31">
        <f>input!$B14+'utility rates'!$N37-input!$B30*Y3</f>
        <v>30346.377795280197</v>
      </c>
      <c r="Z4" s="49"/>
      <c r="AA4" s="49"/>
      <c r="AB4" s="49"/>
    </row>
    <row r="5" spans="1:28">
      <c r="A5" t="s">
        <v>98</v>
      </c>
      <c r="C5" s="24" t="s">
        <v>179</v>
      </c>
      <c r="M5" t="s">
        <v>250</v>
      </c>
      <c r="N5">
        <f>input!$B22</f>
        <v>3446.6</v>
      </c>
      <c r="O5">
        <f>input!$B23</f>
        <v>4154.6000000000004</v>
      </c>
      <c r="P5">
        <f>input!$B24</f>
        <v>4753</v>
      </c>
      <c r="Q5" s="31">
        <f>input!$B25</f>
        <v>6077.6666666666661</v>
      </c>
      <c r="R5" s="31">
        <f>input!$B26</f>
        <v>7384.0666666666657</v>
      </c>
      <c r="S5" s="31">
        <f>input!$B27</f>
        <v>8690.4666666666653</v>
      </c>
      <c r="T5">
        <f>input!$B22</f>
        <v>3446.6</v>
      </c>
      <c r="U5">
        <f>input!$B23</f>
        <v>4154.6000000000004</v>
      </c>
      <c r="V5">
        <f>input!$B24</f>
        <v>4753</v>
      </c>
      <c r="W5">
        <f>input!$B22</f>
        <v>3446.6</v>
      </c>
      <c r="X5">
        <f>input!$B23</f>
        <v>4154.6000000000004</v>
      </c>
      <c r="Y5">
        <f>input!$B24</f>
        <v>4753</v>
      </c>
    </row>
    <row r="6" spans="1:28">
      <c r="L6" t="s">
        <v>187</v>
      </c>
      <c r="N6" s="6">
        <f>COUNTIF(N8:N45, "&lt;0")+1</f>
        <v>31</v>
      </c>
      <c r="O6" s="6">
        <f>COUNTIF(O8:O45, "&lt;0")+1</f>
        <v>26</v>
      </c>
      <c r="P6" s="6">
        <f>COUNTIF(P8:P45, "&lt;0")+1</f>
        <v>24</v>
      </c>
      <c r="Q6" s="6">
        <f t="shared" ref="Q6:S6" si="0">COUNTIF(Q8:Q45, "&lt;0")+1</f>
        <v>1</v>
      </c>
      <c r="R6" s="6">
        <f t="shared" si="0"/>
        <v>1</v>
      </c>
      <c r="S6" s="6">
        <f t="shared" si="0"/>
        <v>1</v>
      </c>
      <c r="T6" s="6">
        <f>COUNTIF(T8:T45, "&lt;0")+1</f>
        <v>30</v>
      </c>
      <c r="U6" s="6">
        <f>COUNTIF(U8:U45, "&lt;0")+1</f>
        <v>26</v>
      </c>
      <c r="V6" s="6">
        <f>COUNTIF(V8:V45, "&lt;0")+1</f>
        <v>23</v>
      </c>
      <c r="W6" s="6">
        <f t="shared" ref="W6:Y6" si="1">COUNTIF(W8:W45, "&lt;0")+1</f>
        <v>37</v>
      </c>
      <c r="X6" s="6">
        <f t="shared" si="1"/>
        <v>32</v>
      </c>
      <c r="Y6" s="6">
        <f t="shared" si="1"/>
        <v>29</v>
      </c>
      <c r="Z6" s="6"/>
      <c r="AA6" s="6"/>
      <c r="AB6" s="6"/>
    </row>
    <row r="7" spans="1:28">
      <c r="A7" t="s">
        <v>89</v>
      </c>
      <c r="B7">
        <f>'utility rates'!R25</f>
        <v>0.27552970352519995</v>
      </c>
      <c r="C7" s="2">
        <v>186.7297638888889</v>
      </c>
      <c r="D7" s="21">
        <f>C7/C$12</f>
        <v>0.14812069678292483</v>
      </c>
      <c r="E7">
        <f>D7*'kWh per yr'!E$22</f>
        <v>156.71169719633448</v>
      </c>
      <c r="F7">
        <f>$E7*F$3*$B7</f>
        <v>215.89363733718474</v>
      </c>
      <c r="G7">
        <f>$E7*G$3*$B7</f>
        <v>323.84045600577707</v>
      </c>
      <c r="H7">
        <f>$E7*H$3*$B7</f>
        <v>431.78727467436948</v>
      </c>
      <c r="L7" t="s">
        <v>178</v>
      </c>
      <c r="N7" t="s">
        <v>190</v>
      </c>
      <c r="O7" t="s">
        <v>191</v>
      </c>
      <c r="P7" t="s">
        <v>192</v>
      </c>
      <c r="T7" t="s">
        <v>190</v>
      </c>
      <c r="U7" t="s">
        <v>191</v>
      </c>
      <c r="V7" t="s">
        <v>192</v>
      </c>
      <c r="W7" t="s">
        <v>190</v>
      </c>
      <c r="X7" t="s">
        <v>191</v>
      </c>
      <c r="Y7" t="s">
        <v>192</v>
      </c>
    </row>
    <row r="8" spans="1:28">
      <c r="A8" t="s">
        <v>90</v>
      </c>
      <c r="B8">
        <f>'utility rates'!R26</f>
        <v>0.13153984405319999</v>
      </c>
      <c r="C8" s="2">
        <v>741.75333796298844</v>
      </c>
      <c r="D8" s="21">
        <f t="shared" ref="D8:D10" si="2">C8/C$12</f>
        <v>0.58838515602426567</v>
      </c>
      <c r="E8">
        <f>D8*'kWh per yr'!E$22</f>
        <v>622.51149507367302</v>
      </c>
      <c r="F8">
        <f t="shared" ref="F8:H10" si="3">$E8*F$3*$B8</f>
        <v>409.42532491657659</v>
      </c>
      <c r="G8">
        <f t="shared" si="3"/>
        <v>614.13798737486491</v>
      </c>
      <c r="H8">
        <f t="shared" si="3"/>
        <v>818.85064983315317</v>
      </c>
      <c r="L8" t="s">
        <v>193</v>
      </c>
      <c r="M8" s="49">
        <f>V8</f>
        <v>1530.4588895150168</v>
      </c>
      <c r="N8" s="31">
        <f>F25</f>
        <v>757.30497293741041</v>
      </c>
      <c r="O8" s="31">
        <f>G25</f>
        <v>1135.957459406115</v>
      </c>
      <c r="P8" s="31">
        <f>H25</f>
        <v>1514.6099458748208</v>
      </c>
      <c r="Q8" s="31">
        <f>N8*3</f>
        <v>2271.914918812231</v>
      </c>
      <c r="R8" s="31">
        <f>N8*4</f>
        <v>3029.2198917496416</v>
      </c>
      <c r="S8" s="31">
        <f>N8*5</f>
        <v>3786.5248646870523</v>
      </c>
      <c r="T8" s="31">
        <f>F12</f>
        <v>765.22944475750842</v>
      </c>
      <c r="U8" s="31">
        <f>G12</f>
        <v>1147.8441671362625</v>
      </c>
      <c r="V8" s="31">
        <f>H12</f>
        <v>1530.4588895150168</v>
      </c>
      <c r="W8" s="31">
        <f>F37</f>
        <v>624.98344846834789</v>
      </c>
      <c r="X8" s="31">
        <f>G37</f>
        <v>928.78310191732157</v>
      </c>
      <c r="Y8" s="31">
        <f>H37</f>
        <v>1232.5827553662955</v>
      </c>
      <c r="Z8" s="31"/>
      <c r="AA8" s="31"/>
      <c r="AB8" s="31"/>
    </row>
    <row r="9" spans="1:28">
      <c r="A9" t="s">
        <v>107</v>
      </c>
      <c r="B9">
        <f>'utility rates'!R27</f>
        <v>0.10081030087319999</v>
      </c>
      <c r="C9" s="2">
        <v>329.38213657407061</v>
      </c>
      <c r="D9" s="21">
        <f t="shared" si="2"/>
        <v>0.26127763759306577</v>
      </c>
      <c r="E9">
        <f>D9*'kWh per yr'!E$22</f>
        <v>276.43174057346357</v>
      </c>
      <c r="F9">
        <f t="shared" si="3"/>
        <v>139.33583469056614</v>
      </c>
      <c r="G9">
        <f t="shared" si="3"/>
        <v>209.0037520358492</v>
      </c>
      <c r="H9">
        <f t="shared" si="3"/>
        <v>278.67166938113229</v>
      </c>
      <c r="L9">
        <v>2024</v>
      </c>
      <c r="M9" s="49">
        <f>M8</f>
        <v>1530.4588895150168</v>
      </c>
      <c r="N9" s="49">
        <f>N8-N4-N5</f>
        <v>-21986.121391250974</v>
      </c>
      <c r="O9" s="49">
        <f t="shared" ref="O9:Y9" si="4">O8-O4-O5</f>
        <v>-27840.24462032818</v>
      </c>
      <c r="P9" s="49">
        <f t="shared" si="4"/>
        <v>-33584.767849405376</v>
      </c>
      <c r="Q9" s="49" t="e">
        <f t="shared" si="4"/>
        <v>#VALUE!</v>
      </c>
      <c r="R9" s="49" t="e">
        <f t="shared" si="4"/>
        <v>#VALUE!</v>
      </c>
      <c r="S9" s="49" t="e">
        <f t="shared" si="4"/>
        <v>#VALUE!</v>
      </c>
      <c r="T9" s="49">
        <f t="shared" si="4"/>
        <v>-21978.196919430877</v>
      </c>
      <c r="U9" s="49">
        <f t="shared" si="4"/>
        <v>-27828.357912598032</v>
      </c>
      <c r="V9" s="49">
        <f t="shared" si="4"/>
        <v>-33568.918905765182</v>
      </c>
      <c r="W9" s="49">
        <f t="shared" si="4"/>
        <v>-22118.442915720036</v>
      </c>
      <c r="X9" s="49">
        <f t="shared" si="4"/>
        <v>-28047.418977816975</v>
      </c>
      <c r="Y9" s="49">
        <f t="shared" si="4"/>
        <v>-33866.795039913901</v>
      </c>
      <c r="Z9" s="49"/>
      <c r="AA9" s="49"/>
      <c r="AB9" s="49"/>
    </row>
    <row r="10" spans="1:28">
      <c r="A10" t="s">
        <v>108</v>
      </c>
      <c r="B10">
        <f>'utility rates'!R28</f>
        <v>4.9009070941199995E-2</v>
      </c>
      <c r="C10" s="2">
        <v>2.7942638888888891</v>
      </c>
      <c r="D10" s="21">
        <f t="shared" si="2"/>
        <v>2.2165095997436503E-3</v>
      </c>
      <c r="E10">
        <f>D10*'kWh per yr'!E$22</f>
        <v>2.3450671565287822</v>
      </c>
      <c r="F10">
        <f t="shared" si="3"/>
        <v>0.57464781318098612</v>
      </c>
      <c r="G10">
        <f t="shared" si="3"/>
        <v>0.86197171977147924</v>
      </c>
      <c r="H10">
        <f t="shared" si="3"/>
        <v>1.1492956263619722</v>
      </c>
      <c r="L10">
        <v>2025</v>
      </c>
      <c r="M10" s="31">
        <f>M9+M$8*(1+input!$B$8)^($L10-2024)</f>
        <v>3060.9177790300337</v>
      </c>
      <c r="N10" s="31">
        <f>N9+N$8*(1+input!$B$8)^($L10-2024)</f>
        <v>-21228.816418313563</v>
      </c>
      <c r="O10" s="31">
        <f>O9+O$8*(1+input!$B$8)^($L10-2024)</f>
        <v>-26704.287160922064</v>
      </c>
      <c r="P10" s="31">
        <f>P9+P$8*(1+input!$B$8)^($L10-2024)</f>
        <v>-32070.157903530555</v>
      </c>
      <c r="Q10" s="31" t="e">
        <f>Q9+Q$8*(1+input!$B$8)^($L10-2024)</f>
        <v>#VALUE!</v>
      </c>
      <c r="R10" s="31" t="e">
        <f>R9+R$8*(1+input!$B$8)^($L10-2024)</f>
        <v>#VALUE!</v>
      </c>
      <c r="S10" s="31" t="e">
        <f>S9+S$8*(1+input!$B$8)^($L10-2024)</f>
        <v>#VALUE!</v>
      </c>
      <c r="T10" s="31">
        <f>T9+T$8*(1+input!$B$8)^($L10-2024)</f>
        <v>-21212.967474673369</v>
      </c>
      <c r="U10" s="31">
        <f>U9+U$8*(1+input!$B$8)^($L10-2024)</f>
        <v>-26680.513745461769</v>
      </c>
      <c r="V10" s="31">
        <f>V9+V$8*(1+input!$B$8)^($L10-2024)</f>
        <v>-32038.460016250167</v>
      </c>
      <c r="W10" s="31">
        <f>W9+W$8*(1+input!$B$8)^($L10-2024)</f>
        <v>-21493.459467251687</v>
      </c>
      <c r="X10" s="31">
        <f>X9+X$8*(1+input!$B$8)^($L10-2024)</f>
        <v>-27118.635875899654</v>
      </c>
      <c r="Y10" s="31">
        <f>Y9+Y$8*(1+input!$B$8)^($L10-2024)</f>
        <v>-32634.212284547604</v>
      </c>
      <c r="Z10" s="31"/>
      <c r="AA10" s="31"/>
      <c r="AB10" s="31"/>
    </row>
    <row r="11" spans="1:28">
      <c r="L11">
        <v>2026</v>
      </c>
      <c r="M11" s="31">
        <f>M10+M$8*(1+input!$B$8)^($L11-2024)</f>
        <v>4591.3766685450501</v>
      </c>
      <c r="N11" s="31">
        <f>N10+N$8*(1+input!$B$8)^($L11-2024)</f>
        <v>-20471.511445376153</v>
      </c>
      <c r="O11" s="31">
        <f>O10+O$8*(1+input!$B$8)^($L11-2024)</f>
        <v>-25568.329701515948</v>
      </c>
      <c r="P11" s="31">
        <f>P10+P$8*(1+input!$B$8)^($L11-2024)</f>
        <v>-30555.547957655734</v>
      </c>
      <c r="Q11" s="31" t="e">
        <f>Q10+Q$8*(1+input!$B$8)^($L11-2024)</f>
        <v>#VALUE!</v>
      </c>
      <c r="R11" s="31" t="e">
        <f>R10+R$8*(1+input!$B$8)^($L11-2024)</f>
        <v>#VALUE!</v>
      </c>
      <c r="S11" s="31" t="e">
        <f>S10+S$8*(1+input!$B$8)^($L11-2024)</f>
        <v>#VALUE!</v>
      </c>
      <c r="T11" s="31">
        <f>T10+T$8*(1+input!$B$8)^($L11-2024)</f>
        <v>-20447.738029915861</v>
      </c>
      <c r="U11" s="31">
        <f>U10+U$8*(1+input!$B$8)^($L11-2024)</f>
        <v>-25532.669578325505</v>
      </c>
      <c r="V11" s="31">
        <f>V10+V$8*(1+input!$B$8)^($L11-2024)</f>
        <v>-30508.001126735151</v>
      </c>
      <c r="W11" s="31">
        <f>W10+W$8*(1+input!$B$8)^($L11-2024)</f>
        <v>-20868.476018783338</v>
      </c>
      <c r="X11" s="31">
        <f>X10+X$8*(1+input!$B$8)^($L11-2024)</f>
        <v>-26189.852773982333</v>
      </c>
      <c r="Y11" s="31">
        <f>Y10+Y$8*(1+input!$B$8)^($L11-2024)</f>
        <v>-31401.629529181308</v>
      </c>
      <c r="Z11" s="31"/>
      <c r="AA11" s="31"/>
      <c r="AB11" s="31"/>
    </row>
    <row r="12" spans="1:28">
      <c r="A12" t="s">
        <v>109</v>
      </c>
      <c r="C12">
        <f t="shared" ref="C12:H12" si="5">SUM(C7:C10)</f>
        <v>1260.659502314837</v>
      </c>
      <c r="D12" s="20">
        <f t="shared" si="5"/>
        <v>0.99999999999999989</v>
      </c>
      <c r="E12" s="51">
        <f t="shared" si="5"/>
        <v>1058</v>
      </c>
      <c r="F12" s="22">
        <f t="shared" si="5"/>
        <v>765.22944475750842</v>
      </c>
      <c r="G12" s="22">
        <f t="shared" si="5"/>
        <v>1147.8441671362625</v>
      </c>
      <c r="H12" s="22">
        <f t="shared" si="5"/>
        <v>1530.4588895150168</v>
      </c>
      <c r="L12">
        <v>2027</v>
      </c>
      <c r="M12" s="31">
        <f>M11+M$8*(1+input!$B$8)^($L12-2024)</f>
        <v>6121.8355580600673</v>
      </c>
      <c r="N12" s="31">
        <f>N11+N$8*(1+input!$B$8)^($L12-2024)</f>
        <v>-19714.206472438742</v>
      </c>
      <c r="O12" s="31">
        <f>O11+O$8*(1+input!$B$8)^($L12-2024)</f>
        <v>-24432.372242109832</v>
      </c>
      <c r="P12" s="31">
        <f>P11+P$8*(1+input!$B$8)^($L12-2024)</f>
        <v>-29040.938011780912</v>
      </c>
      <c r="Q12" s="31" t="e">
        <f>Q11+Q$8*(1+input!$B$8)^($L12-2024)</f>
        <v>#VALUE!</v>
      </c>
      <c r="R12" s="31" t="e">
        <f>R11+R$8*(1+input!$B$8)^($L12-2024)</f>
        <v>#VALUE!</v>
      </c>
      <c r="S12" s="31" t="e">
        <f>S11+S$8*(1+input!$B$8)^($L12-2024)</f>
        <v>#VALUE!</v>
      </c>
      <c r="T12" s="31">
        <f>T11+T$8*(1+input!$B$8)^($L12-2024)</f>
        <v>-19682.508585158354</v>
      </c>
      <c r="U12" s="31">
        <f>U11+U$8*(1+input!$B$8)^($L12-2024)</f>
        <v>-24384.825411189242</v>
      </c>
      <c r="V12" s="31">
        <f>V11+V$8*(1+input!$B$8)^($L12-2024)</f>
        <v>-28977.542237220136</v>
      </c>
      <c r="W12" s="31">
        <f>W11+W$8*(1+input!$B$8)^($L12-2024)</f>
        <v>-20243.492570314989</v>
      </c>
      <c r="X12" s="31">
        <f>X11+X$8*(1+input!$B$8)^($L12-2024)</f>
        <v>-25261.069672065012</v>
      </c>
      <c r="Y12" s="31">
        <f>Y11+Y$8*(1+input!$B$8)^($L12-2024)</f>
        <v>-30169.046773815011</v>
      </c>
      <c r="Z12" s="31"/>
      <c r="AA12" s="31"/>
      <c r="AB12" s="31"/>
    </row>
    <row r="13" spans="1:28">
      <c r="A13" t="s">
        <v>188</v>
      </c>
      <c r="F13" s="2">
        <f>(input!B12+'utility rates'!$L37)/Sudbury!F12</f>
        <v>25.217046333473625</v>
      </c>
      <c r="G13" s="2">
        <f>(input!B13+'utility rates'!$M37)/Sudbury!G12</f>
        <v>21.624539977113184</v>
      </c>
      <c r="H13" s="2">
        <f>(input!B14+'utility rates'!$N37)/Sudbury!H12</f>
        <v>19.828286798932954</v>
      </c>
      <c r="L13">
        <v>2028</v>
      </c>
      <c r="M13" s="31">
        <f>M12+M$8*(1+input!$B$8)^($L13-2024)</f>
        <v>7652.2944475750846</v>
      </c>
      <c r="N13" s="31">
        <f>N12+N$8*(1+input!$B$8)^($L13-2024)</f>
        <v>-18956.901499501331</v>
      </c>
      <c r="O13" s="31">
        <f>O12+O$8*(1+input!$B$8)^($L13-2024)</f>
        <v>-23296.414782703716</v>
      </c>
      <c r="P13" s="31">
        <f>P12+P$8*(1+input!$B$8)^($L13-2024)</f>
        <v>-27526.328065906091</v>
      </c>
      <c r="Q13" s="31" t="e">
        <f>Q12+Q$8*(1+input!$B$8)^($L13-2024)</f>
        <v>#VALUE!</v>
      </c>
      <c r="R13" s="31" t="e">
        <f>R12+R$8*(1+input!$B$8)^($L13-2024)</f>
        <v>#VALUE!</v>
      </c>
      <c r="S13" s="31" t="e">
        <f>S12+S$8*(1+input!$B$8)^($L13-2024)</f>
        <v>#VALUE!</v>
      </c>
      <c r="T13" s="31">
        <f>T12+T$8*(1+input!$B$8)^($L13-2024)</f>
        <v>-18917.279140400846</v>
      </c>
      <c r="U13" s="31">
        <f>U12+U$8*(1+input!$B$8)^($L13-2024)</f>
        <v>-23236.981244052979</v>
      </c>
      <c r="V13" s="31">
        <f>V12+V$8*(1+input!$B$8)^($L13-2024)</f>
        <v>-27447.08334770512</v>
      </c>
      <c r="W13" s="31">
        <f>W12+W$8*(1+input!$B$8)^($L13-2024)</f>
        <v>-19618.50912184664</v>
      </c>
      <c r="X13" s="31">
        <f>X12+X$8*(1+input!$B$8)^($L13-2024)</f>
        <v>-24332.286570147691</v>
      </c>
      <c r="Y13" s="31">
        <f>Y12+Y$8*(1+input!$B$8)^($L13-2024)</f>
        <v>-28936.464018448714</v>
      </c>
      <c r="Z13" s="31"/>
      <c r="AA13" s="31"/>
      <c r="AB13" s="31"/>
    </row>
    <row r="14" spans="1:28">
      <c r="A14" t="s">
        <v>189</v>
      </c>
      <c r="F14" s="2">
        <f>(input!B12+'utility rates'!$L37-5000)/Sudbury!F12</f>
        <v>18.683058345616679</v>
      </c>
      <c r="G14" s="2">
        <f>(input!B13+'utility rates'!$M37-5000)/Sudbury!G12</f>
        <v>17.268547985208553</v>
      </c>
      <c r="H14" s="2">
        <f>(input!B14+'utility rates'!$N37-5000)/Sudbury!H12</f>
        <v>16.561292805004481</v>
      </c>
      <c r="L14">
        <v>2029</v>
      </c>
      <c r="M14" s="31">
        <f>M13+M$8*(1+input!$B$8)^($L14-2024)</f>
        <v>9182.7533370901019</v>
      </c>
      <c r="N14" s="31">
        <f>N13+N$8*(1+input!$B$8)^($L14-2024)</f>
        <v>-18199.596526563921</v>
      </c>
      <c r="O14" s="31">
        <f>O13+O$8*(1+input!$B$8)^($L14-2024)</f>
        <v>-22160.4573232976</v>
      </c>
      <c r="P14" s="31">
        <f>P13+P$8*(1+input!$B$8)^($L14-2024)</f>
        <v>-26011.71812003127</v>
      </c>
      <c r="Q14" s="31" t="e">
        <f>Q13+Q$8*(1+input!$B$8)^($L14-2024)</f>
        <v>#VALUE!</v>
      </c>
      <c r="R14" s="31" t="e">
        <f>R13+R$8*(1+input!$B$8)^($L14-2024)</f>
        <v>#VALUE!</v>
      </c>
      <c r="S14" s="31" t="e">
        <f>S13+S$8*(1+input!$B$8)^($L14-2024)</f>
        <v>#VALUE!</v>
      </c>
      <c r="T14" s="31">
        <f>T13+T$8*(1+input!$B$8)^($L14-2024)</f>
        <v>-18152.049695643338</v>
      </c>
      <c r="U14" s="31">
        <f>U13+U$8*(1+input!$B$8)^($L14-2024)</f>
        <v>-22089.137076916715</v>
      </c>
      <c r="V14" s="31">
        <f>V13+V$8*(1+input!$B$8)^($L14-2024)</f>
        <v>-25916.624458190105</v>
      </c>
      <c r="W14" s="31">
        <f>W13+W$8*(1+input!$B$8)^($L14-2024)</f>
        <v>-18993.525673378292</v>
      </c>
      <c r="X14" s="31">
        <f>X13+X$8*(1+input!$B$8)^($L14-2024)</f>
        <v>-23403.50346823037</v>
      </c>
      <c r="Y14" s="31">
        <f>Y13+Y$8*(1+input!$B$8)^($L14-2024)</f>
        <v>-27703.881263082418</v>
      </c>
      <c r="Z14" s="31"/>
      <c r="AA14" s="31"/>
      <c r="AB14" s="31"/>
    </row>
    <row r="15" spans="1:28">
      <c r="L15">
        <v>2030</v>
      </c>
      <c r="M15" s="31">
        <f>M14+M$8*(1+input!$B$8)^($L15-2024)</f>
        <v>10713.212226605119</v>
      </c>
      <c r="N15" s="31">
        <f>N14+N$8*(1+input!$B$8)^($L15-2024)</f>
        <v>-17442.29155362651</v>
      </c>
      <c r="O15" s="31">
        <f>O14+O$8*(1+input!$B$8)^($L15-2024)</f>
        <v>-21024.499863891484</v>
      </c>
      <c r="P15" s="31">
        <f>P14+P$8*(1+input!$B$8)^($L15-2024)</f>
        <v>-24497.108174156449</v>
      </c>
      <c r="Q15" s="31" t="e">
        <f>Q14+Q$8*(1+input!$B$8)^($L15-2024)</f>
        <v>#VALUE!</v>
      </c>
      <c r="R15" s="31" t="e">
        <f>R14+R$8*(1+input!$B$8)^($L15-2024)</f>
        <v>#VALUE!</v>
      </c>
      <c r="S15" s="31" t="e">
        <f>S14+S$8*(1+input!$B$8)^($L15-2024)</f>
        <v>#VALUE!</v>
      </c>
      <c r="T15" s="31">
        <f>T14+T$8*(1+input!$B$8)^($L15-2024)</f>
        <v>-17386.82025088583</v>
      </c>
      <c r="U15" s="31">
        <f>U14+U$8*(1+input!$B$8)^($L15-2024)</f>
        <v>-20941.292909780452</v>
      </c>
      <c r="V15" s="31">
        <f>V14+V$8*(1+input!$B$8)^($L15-2024)</f>
        <v>-24386.165568675089</v>
      </c>
      <c r="W15" s="31">
        <f>W14+W$8*(1+input!$B$8)^($L15-2024)</f>
        <v>-18368.542224909943</v>
      </c>
      <c r="X15" s="31">
        <f>X14+X$8*(1+input!$B$8)^($L15-2024)</f>
        <v>-22474.720366313049</v>
      </c>
      <c r="Y15" s="31">
        <f>Y14+Y$8*(1+input!$B$8)^($L15-2024)</f>
        <v>-26471.298507716121</v>
      </c>
      <c r="Z15" s="31"/>
      <c r="AA15" s="31"/>
      <c r="AB15" s="31"/>
    </row>
    <row r="16" spans="1:28">
      <c r="A16" t="s">
        <v>95</v>
      </c>
      <c r="L16">
        <v>2031</v>
      </c>
      <c r="M16" s="31">
        <f>M15+M$8*(1+input!$B$8)^($L16-2024)</f>
        <v>12243.671116120137</v>
      </c>
      <c r="N16" s="31">
        <f>N15+N$8*(1+input!$B$8)^($L16-2024)</f>
        <v>-16684.986580689099</v>
      </c>
      <c r="O16" s="31">
        <f>O15+O$8*(1+input!$B$8)^($L16-2024)</f>
        <v>-19888.542404485368</v>
      </c>
      <c r="P16" s="31">
        <f>P15+P$8*(1+input!$B$8)^($L16-2024)</f>
        <v>-22982.498228281627</v>
      </c>
      <c r="Q16" s="31" t="e">
        <f>Q15+Q$8*(1+input!$B$8)^($L16-2024)</f>
        <v>#VALUE!</v>
      </c>
      <c r="R16" s="31" t="e">
        <f>R15+R$8*(1+input!$B$8)^($L16-2024)</f>
        <v>#VALUE!</v>
      </c>
      <c r="S16" s="31" t="e">
        <f>S15+S$8*(1+input!$B$8)^($L16-2024)</f>
        <v>#VALUE!</v>
      </c>
      <c r="T16" s="31">
        <f>T15+T$8*(1+input!$B$8)^($L16-2024)</f>
        <v>-16621.590806128323</v>
      </c>
      <c r="U16" s="31">
        <f>U15+U$8*(1+input!$B$8)^($L16-2024)</f>
        <v>-19793.448742644188</v>
      </c>
      <c r="V16" s="31">
        <f>V15+V$8*(1+input!$B$8)^($L16-2024)</f>
        <v>-22855.706679160074</v>
      </c>
      <c r="W16" s="31">
        <f>W15+W$8*(1+input!$B$8)^($L16-2024)</f>
        <v>-17743.558776441594</v>
      </c>
      <c r="X16" s="31">
        <f>X15+X$8*(1+input!$B$8)^($L16-2024)</f>
        <v>-21545.937264395729</v>
      </c>
      <c r="Y16" s="31">
        <f>Y15+Y$8*(1+input!$B$8)^($L16-2024)</f>
        <v>-25238.715752349824</v>
      </c>
      <c r="Z16" s="31"/>
      <c r="AA16" s="31"/>
      <c r="AB16" s="31"/>
    </row>
    <row r="17" spans="1:28">
      <c r="L17">
        <v>2032</v>
      </c>
      <c r="M17" s="31">
        <f>M16+M$8*(1+input!$B$8)^($L17-2024)</f>
        <v>13774.130005635154</v>
      </c>
      <c r="N17" s="31">
        <f>N16+N$8*(1+input!$B$8)^($L17-2024)</f>
        <v>-15927.681607751689</v>
      </c>
      <c r="O17" s="31">
        <f>O16+O$8*(1+input!$B$8)^($L17-2024)</f>
        <v>-18752.584945079252</v>
      </c>
      <c r="P17" s="31">
        <f>P16+P$8*(1+input!$B$8)^($L17-2024)</f>
        <v>-21467.888282406806</v>
      </c>
      <c r="Q17" s="31" t="e">
        <f>Q16+Q$8*(1+input!$B$8)^($L17-2024)</f>
        <v>#VALUE!</v>
      </c>
      <c r="R17" s="31" t="e">
        <f>R16+R$8*(1+input!$B$8)^($L17-2024)</f>
        <v>#VALUE!</v>
      </c>
      <c r="S17" s="31" t="e">
        <f>S16+S$8*(1+input!$B$8)^($L17-2024)</f>
        <v>#VALUE!</v>
      </c>
      <c r="T17" s="31">
        <f>T16+T$8*(1+input!$B$8)^($L17-2024)</f>
        <v>-15856.361361370815</v>
      </c>
      <c r="U17" s="31">
        <f>U16+U$8*(1+input!$B$8)^($L17-2024)</f>
        <v>-18645.604575507925</v>
      </c>
      <c r="V17" s="31">
        <f>V16+V$8*(1+input!$B$8)^($L17-2024)</f>
        <v>-21325.247789645058</v>
      </c>
      <c r="W17" s="31">
        <f>W16+W$8*(1+input!$B$8)^($L17-2024)</f>
        <v>-17118.575327973245</v>
      </c>
      <c r="X17" s="31">
        <f>X16+X$8*(1+input!$B$8)^($L17-2024)</f>
        <v>-20617.154162478408</v>
      </c>
      <c r="Y17" s="31">
        <f>Y16+Y$8*(1+input!$B$8)^($L17-2024)</f>
        <v>-24006.132996983528</v>
      </c>
      <c r="Z17" s="31"/>
      <c r="AA17" s="31"/>
      <c r="AB17" s="31"/>
    </row>
    <row r="18" spans="1:28">
      <c r="A18" t="s">
        <v>113</v>
      </c>
      <c r="B18">
        <f>'utility rates'!R23</f>
        <v>0.18421906093319998</v>
      </c>
      <c r="C18">
        <v>406.70845138887449</v>
      </c>
      <c r="D18" s="20">
        <f t="shared" ref="D18:D23" si="6">C18/C$25</f>
        <v>0.32261562352251688</v>
      </c>
      <c r="E18">
        <f>D18*'kWh per yr'!E$22</f>
        <v>341.32732968682285</v>
      </c>
      <c r="F18">
        <f>$E18*F$3*$B18</f>
        <v>314.3950007287163</v>
      </c>
      <c r="G18">
        <f>$E18*G$3*$B18</f>
        <v>471.59250109307442</v>
      </c>
      <c r="H18">
        <f>$E18*H$3*$B18</f>
        <v>628.7900014574326</v>
      </c>
      <c r="L18">
        <v>2033</v>
      </c>
      <c r="M18" s="31">
        <f>M17+M$8*(1+input!$B$8)^($L18-2024)</f>
        <v>15304.588895150171</v>
      </c>
      <c r="N18" s="31">
        <f>N17+N$8*(1+input!$B$8)^($L18-2024)</f>
        <v>-15170.376634814278</v>
      </c>
      <c r="O18" s="31">
        <f>O17+O$8*(1+input!$B$8)^($L18-2024)</f>
        <v>-17616.627485673136</v>
      </c>
      <c r="P18" s="31">
        <f>P17+P$8*(1+input!$B$8)^($L18-2024)</f>
        <v>-19953.278336531985</v>
      </c>
      <c r="Q18" s="31" t="e">
        <f>Q17+Q$8*(1+input!$B$8)^($L18-2024)</f>
        <v>#VALUE!</v>
      </c>
      <c r="R18" s="31" t="e">
        <f>R17+R$8*(1+input!$B$8)^($L18-2024)</f>
        <v>#VALUE!</v>
      </c>
      <c r="S18" s="31" t="e">
        <f>S17+S$8*(1+input!$B$8)^($L18-2024)</f>
        <v>#VALUE!</v>
      </c>
      <c r="T18" s="31">
        <f>T17+T$8*(1+input!$B$8)^($L18-2024)</f>
        <v>-15091.131916613307</v>
      </c>
      <c r="U18" s="31">
        <f>U17+U$8*(1+input!$B$8)^($L18-2024)</f>
        <v>-17497.760408371661</v>
      </c>
      <c r="V18" s="31">
        <f>V17+V$8*(1+input!$B$8)^($L18-2024)</f>
        <v>-19794.788900130043</v>
      </c>
      <c r="W18" s="31">
        <f>W17+W$8*(1+input!$B$8)^($L18-2024)</f>
        <v>-16493.591879504896</v>
      </c>
      <c r="X18" s="31">
        <f>X17+X$8*(1+input!$B$8)^($L18-2024)</f>
        <v>-19688.371060561087</v>
      </c>
      <c r="Y18" s="31">
        <f>Y17+Y$8*(1+input!$B$8)^($L18-2024)</f>
        <v>-22773.550241617231</v>
      </c>
      <c r="Z18" s="31"/>
      <c r="AA18" s="31"/>
      <c r="AB18" s="31"/>
    </row>
    <row r="19" spans="1:28">
      <c r="A19" t="s">
        <v>114</v>
      </c>
      <c r="B19">
        <f>'utility rates'!R23</f>
        <v>0.18421906093319998</v>
      </c>
      <c r="C19">
        <v>73.732208333333332</v>
      </c>
      <c r="D19" s="20">
        <f t="shared" si="6"/>
        <v>5.8487012708782739E-2</v>
      </c>
      <c r="E19">
        <f>D19*'kWh per yr'!E$22</f>
        <v>61.879259445892139</v>
      </c>
      <c r="F19">
        <f t="shared" ref="F19:H23" si="7">$E19*F$3*$B19</f>
        <v>56.996695331820469</v>
      </c>
      <c r="G19">
        <f t="shared" si="7"/>
        <v>85.495042997730707</v>
      </c>
      <c r="H19">
        <f t="shared" si="7"/>
        <v>113.99339066364094</v>
      </c>
      <c r="L19">
        <v>2034</v>
      </c>
      <c r="M19" s="31">
        <f>M18+M$8*(1+input!$B$8)^($L19-2024)</f>
        <v>16835.047784665188</v>
      </c>
      <c r="N19" s="31">
        <f>N18+N$8*(1+input!$B$8)^($L19-2024)</f>
        <v>-14413.071661876867</v>
      </c>
      <c r="O19" s="31">
        <f>O18+O$8*(1+input!$B$8)^($L19-2024)</f>
        <v>-16480.67002626702</v>
      </c>
      <c r="P19" s="31">
        <f>P18+P$8*(1+input!$B$8)^($L19-2024)</f>
        <v>-18438.668390657163</v>
      </c>
      <c r="Q19" s="31" t="e">
        <f>Q18+Q$8*(1+input!$B$8)^($L19-2024)</f>
        <v>#VALUE!</v>
      </c>
      <c r="R19" s="31" t="e">
        <f>R18+R$8*(1+input!$B$8)^($L19-2024)</f>
        <v>#VALUE!</v>
      </c>
      <c r="S19" s="31" t="e">
        <f>S18+S$8*(1+input!$B$8)^($L19-2024)</f>
        <v>#VALUE!</v>
      </c>
      <c r="T19" s="31">
        <f>T18+T$8*(1+input!$B$8)^($L19-2024)</f>
        <v>-14325.902471855799</v>
      </c>
      <c r="U19" s="31">
        <f>U18+U$8*(1+input!$B$8)^($L19-2024)</f>
        <v>-16349.916241235398</v>
      </c>
      <c r="V19" s="31">
        <f>V18+V$8*(1+input!$B$8)^($L19-2024)</f>
        <v>-18264.330010615027</v>
      </c>
      <c r="W19" s="31">
        <f>W18+W$8*(1+input!$B$8)^($L19-2024)</f>
        <v>-15868.608431036548</v>
      </c>
      <c r="X19" s="31">
        <f>X18+X$8*(1+input!$B$8)^($L19-2024)</f>
        <v>-18759.587958643766</v>
      </c>
      <c r="Y19" s="31">
        <f>Y18+Y$8*(1+input!$B$8)^($L19-2024)</f>
        <v>-21540.967486250935</v>
      </c>
      <c r="Z19" s="31"/>
      <c r="AA19" s="31"/>
      <c r="AB19" s="31"/>
    </row>
    <row r="20" spans="1:28">
      <c r="A20" t="s">
        <v>115</v>
      </c>
      <c r="B20">
        <f>'utility rates'!R24</f>
        <v>0.13153984405319999</v>
      </c>
      <c r="C20">
        <v>206.98908333333333</v>
      </c>
      <c r="D20" s="20">
        <f t="shared" si="6"/>
        <v>0.16419111025083619</v>
      </c>
      <c r="E20">
        <f>D20*'kWh per yr'!E$22</f>
        <v>173.71419464538468</v>
      </c>
      <c r="F20">
        <f t="shared" si="7"/>
        <v>114.25169036740564</v>
      </c>
      <c r="G20">
        <f t="shared" si="7"/>
        <v>171.37753555110845</v>
      </c>
      <c r="H20">
        <f t="shared" si="7"/>
        <v>228.50338073481129</v>
      </c>
      <c r="L20">
        <v>2035</v>
      </c>
      <c r="M20" s="31">
        <f>M19+M$8*(1+input!$B$8)^($L20-2024)</f>
        <v>18365.506674180204</v>
      </c>
      <c r="N20" s="31">
        <f>N19+N$8*(1+input!$B$8)^($L20-2024)</f>
        <v>-13655.766688939457</v>
      </c>
      <c r="O20" s="31">
        <f>O19+O$8*(1+input!$B$8)^($L20-2024)</f>
        <v>-15344.712566860904</v>
      </c>
      <c r="P20" s="31">
        <f>P19+P$8*(1+input!$B$8)^($L20-2024)</f>
        <v>-16924.058444782342</v>
      </c>
      <c r="Q20" s="31" t="e">
        <f>Q19+Q$8*(1+input!$B$8)^($L20-2024)</f>
        <v>#VALUE!</v>
      </c>
      <c r="R20" s="31" t="e">
        <f>R19+R$8*(1+input!$B$8)^($L20-2024)</f>
        <v>#VALUE!</v>
      </c>
      <c r="S20" s="31" t="e">
        <f>S19+S$8*(1+input!$B$8)^($L20-2024)</f>
        <v>#VALUE!</v>
      </c>
      <c r="T20" s="31">
        <f>T19+T$8*(1+input!$B$8)^($L20-2024)</f>
        <v>-13560.673027098292</v>
      </c>
      <c r="U20" s="31">
        <f>U19+U$8*(1+input!$B$8)^($L20-2024)</f>
        <v>-15202.072074099135</v>
      </c>
      <c r="V20" s="31">
        <f>V19+V$8*(1+input!$B$8)^($L20-2024)</f>
        <v>-16733.871121100012</v>
      </c>
      <c r="W20" s="31">
        <f>W19+W$8*(1+input!$B$8)^($L20-2024)</f>
        <v>-15243.624982568199</v>
      </c>
      <c r="X20" s="31">
        <f>X19+X$8*(1+input!$B$8)^($L20-2024)</f>
        <v>-17830.804856726445</v>
      </c>
      <c r="Y20" s="31">
        <f>Y19+Y$8*(1+input!$B$8)^($L20-2024)</f>
        <v>-20308.384730884638</v>
      </c>
      <c r="Z20" s="31"/>
      <c r="AA20" s="31"/>
      <c r="AB20" s="31"/>
    </row>
    <row r="21" spans="1:28">
      <c r="A21" t="s">
        <v>116</v>
      </c>
      <c r="B21">
        <f>+'utility rates'!R24</f>
        <v>0.13153984405319999</v>
      </c>
      <c r="C21">
        <v>226.23791435185331</v>
      </c>
      <c r="D21" s="20">
        <f t="shared" si="6"/>
        <v>0.17945996832327815</v>
      </c>
      <c r="E21">
        <f>D21*'kWh per yr'!E$22</f>
        <v>189.8686464860283</v>
      </c>
      <c r="F21">
        <f t="shared" si="7"/>
        <v>124.87646074682161</v>
      </c>
      <c r="G21">
        <f t="shared" si="7"/>
        <v>187.3146911202324</v>
      </c>
      <c r="H21">
        <f t="shared" si="7"/>
        <v>249.75292149364321</v>
      </c>
      <c r="L21">
        <v>2036</v>
      </c>
      <c r="M21" s="31">
        <f>M20+M$8*(1+input!$B$8)^($L21-2024)</f>
        <v>19895.965563695219</v>
      </c>
      <c r="N21" s="31">
        <f>N20+N$8*(1+input!$B$8)^($L21-2024)</f>
        <v>-12898.461716002046</v>
      </c>
      <c r="O21" s="31">
        <f>O20+O$8*(1+input!$B$8)^($L21-2024)</f>
        <v>-14208.755107454788</v>
      </c>
      <c r="P21" s="31">
        <f>P20+P$8*(1+input!$B$8)^($L21-2024)</f>
        <v>-15409.448498907521</v>
      </c>
      <c r="Q21" s="31" t="e">
        <f>Q20+Q$8*(1+input!$B$8)^($L21-2024)</f>
        <v>#VALUE!</v>
      </c>
      <c r="R21" s="31" t="e">
        <f>R20+R$8*(1+input!$B$8)^($L21-2024)</f>
        <v>#VALUE!</v>
      </c>
      <c r="S21" s="31" t="e">
        <f>S20+S$8*(1+input!$B$8)^($L21-2024)</f>
        <v>#VALUE!</v>
      </c>
      <c r="T21" s="31">
        <f>T20+T$8*(1+input!$B$8)^($L21-2024)</f>
        <v>-12795.443582340784</v>
      </c>
      <c r="U21" s="31">
        <f>U20+U$8*(1+input!$B$8)^($L21-2024)</f>
        <v>-14054.227906962871</v>
      </c>
      <c r="V21" s="31">
        <f>V20+V$8*(1+input!$B$8)^($L21-2024)</f>
        <v>-15203.412231584995</v>
      </c>
      <c r="W21" s="31">
        <f>W20+W$8*(1+input!$B$8)^($L21-2024)</f>
        <v>-14618.64153409985</v>
      </c>
      <c r="X21" s="31">
        <f>X20+X$8*(1+input!$B$8)^($L21-2024)</f>
        <v>-16902.021754809124</v>
      </c>
      <c r="Y21" s="31">
        <f>Y20+Y$8*(1+input!$B$8)^($L21-2024)</f>
        <v>-19075.801975518341</v>
      </c>
      <c r="Z21" s="31"/>
      <c r="AA21" s="31"/>
      <c r="AB21" s="31"/>
    </row>
    <row r="22" spans="1:28">
      <c r="A22" t="s">
        <v>112</v>
      </c>
      <c r="B22">
        <f>'utility rates'!R22</f>
        <v>0.10081030087319999</v>
      </c>
      <c r="C22">
        <v>330.13355324073729</v>
      </c>
      <c r="D22" s="20">
        <f t="shared" si="6"/>
        <v>0.26187368804546551</v>
      </c>
      <c r="E22">
        <f>D22*'kWh per yr'!E$22</f>
        <v>277.06236195210249</v>
      </c>
      <c r="F22">
        <f t="shared" si="7"/>
        <v>139.65370034515445</v>
      </c>
      <c r="G22">
        <f t="shared" si="7"/>
        <v>209.48055051773164</v>
      </c>
      <c r="H22">
        <f t="shared" si="7"/>
        <v>279.3074006903089</v>
      </c>
      <c r="L22">
        <v>2037</v>
      </c>
      <c r="M22" s="31">
        <f>M21+M$8*(1+input!$B$8)^($L22-2024)</f>
        <v>21426.424453210235</v>
      </c>
      <c r="N22" s="31">
        <f>N21+N$8*(1+input!$B$8)^($L22-2024)</f>
        <v>-12141.156743064636</v>
      </c>
      <c r="O22" s="31">
        <f>O21+O$8*(1+input!$B$8)^($L22-2024)</f>
        <v>-13072.797648048672</v>
      </c>
      <c r="P22" s="31">
        <f>P21+P$8*(1+input!$B$8)^($L22-2024)</f>
        <v>-13894.8385530327</v>
      </c>
      <c r="Q22" s="31" t="e">
        <f>Q21+Q$8*(1+input!$B$8)^($L22-2024)</f>
        <v>#VALUE!</v>
      </c>
      <c r="R22" s="31" t="e">
        <f>R21+R$8*(1+input!$B$8)^($L22-2024)</f>
        <v>#VALUE!</v>
      </c>
      <c r="S22" s="31" t="e">
        <f>S21+S$8*(1+input!$B$8)^($L22-2024)</f>
        <v>#VALUE!</v>
      </c>
      <c r="T22" s="31">
        <f>T21+T$8*(1+input!$B$8)^($L22-2024)</f>
        <v>-12030.214137583276</v>
      </c>
      <c r="U22" s="31">
        <f>U21+U$8*(1+input!$B$8)^($L22-2024)</f>
        <v>-12906.383739826608</v>
      </c>
      <c r="V22" s="31">
        <f>V21+V$8*(1+input!$B$8)^($L22-2024)</f>
        <v>-13672.953342069977</v>
      </c>
      <c r="W22" s="31">
        <f>W21+W$8*(1+input!$B$8)^($L22-2024)</f>
        <v>-13993.658085631501</v>
      </c>
      <c r="X22" s="31">
        <f>X21+X$8*(1+input!$B$8)^($L22-2024)</f>
        <v>-15973.238652891803</v>
      </c>
      <c r="Y22" s="31">
        <f>Y21+Y$8*(1+input!$B$8)^($L22-2024)</f>
        <v>-17843.219220152045</v>
      </c>
      <c r="Z22" s="31"/>
      <c r="AA22" s="31"/>
      <c r="AB22" s="31"/>
    </row>
    <row r="23" spans="1:28">
      <c r="A23" t="s">
        <v>141</v>
      </c>
      <c r="B23">
        <f>'utility rates'!R22</f>
        <v>0.10081030087319999</v>
      </c>
      <c r="C23">
        <v>16.858291666666666</v>
      </c>
      <c r="D23" s="20">
        <f t="shared" si="6"/>
        <v>1.33725971491206E-2</v>
      </c>
      <c r="E23">
        <f>D23*'kWh per yr'!E$22</f>
        <v>14.148207783769594</v>
      </c>
      <c r="F23">
        <f t="shared" si="7"/>
        <v>7.1314254174918146</v>
      </c>
      <c r="G23">
        <f t="shared" si="7"/>
        <v>10.697138126237721</v>
      </c>
      <c r="H23">
        <f t="shared" si="7"/>
        <v>14.262850834983629</v>
      </c>
      <c r="L23">
        <v>2038</v>
      </c>
      <c r="M23" s="31">
        <f>M22+M$8*(1+input!$B$8)^($L23-2024)</f>
        <v>22956.88334272525</v>
      </c>
      <c r="N23" s="31">
        <f>N22+N$8*(1+input!$B$8)^($L23-2024)</f>
        <v>-11383.851770127225</v>
      </c>
      <c r="O23" s="31">
        <f>O22+O$8*(1+input!$B$8)^($L23-2024)</f>
        <v>-11936.840188642556</v>
      </c>
      <c r="P23" s="31">
        <f>P22+P$8*(1+input!$B$8)^($L23-2024)</f>
        <v>-12380.228607157878</v>
      </c>
      <c r="Q23" s="31" t="e">
        <f>Q22+Q$8*(1+input!$B$8)^($L23-2024)</f>
        <v>#VALUE!</v>
      </c>
      <c r="R23" s="31" t="e">
        <f>R22+R$8*(1+input!$B$8)^($L23-2024)</f>
        <v>#VALUE!</v>
      </c>
      <c r="S23" s="31" t="e">
        <f>S22+S$8*(1+input!$B$8)^($L23-2024)</f>
        <v>#VALUE!</v>
      </c>
      <c r="T23" s="31">
        <f>T22+T$8*(1+input!$B$8)^($L23-2024)</f>
        <v>-11264.984692825768</v>
      </c>
      <c r="U23" s="31">
        <f>U22+U$8*(1+input!$B$8)^($L23-2024)</f>
        <v>-11758.539572690344</v>
      </c>
      <c r="V23" s="31">
        <f>V22+V$8*(1+input!$B$8)^($L23-2024)</f>
        <v>-12142.49445255496</v>
      </c>
      <c r="W23" s="31">
        <f>W22+W$8*(1+input!$B$8)^($L23-2024)</f>
        <v>-13368.674637163153</v>
      </c>
      <c r="X23" s="31">
        <f>X22+X$8*(1+input!$B$8)^($L23-2024)</f>
        <v>-15044.455550974482</v>
      </c>
      <c r="Y23" s="31">
        <f>Y22+Y$8*(1+input!$B$8)^($L23-2024)</f>
        <v>-16610.636464785748</v>
      </c>
      <c r="Z23" s="31"/>
      <c r="AA23" s="31"/>
      <c r="AB23" s="31"/>
    </row>
    <row r="24" spans="1:28">
      <c r="L24">
        <v>2039</v>
      </c>
      <c r="M24" s="31">
        <f>M23+M$8*(1+input!$B$8)^($L24-2024)</f>
        <v>24487.342232240266</v>
      </c>
      <c r="N24" s="31">
        <f>N23+N$8*(1+input!$B$8)^($L24-2024)</f>
        <v>-10626.546797189814</v>
      </c>
      <c r="O24" s="31">
        <f>O23+O$8*(1+input!$B$8)^($L24-2024)</f>
        <v>-10800.88272923644</v>
      </c>
      <c r="P24" s="31">
        <f>P23+P$8*(1+input!$B$8)^($L24-2024)</f>
        <v>-10865.618661283057</v>
      </c>
      <c r="Q24" s="31" t="e">
        <f>Q23+Q$8*(1+input!$B$8)^($L24-2024)</f>
        <v>#VALUE!</v>
      </c>
      <c r="R24" s="31" t="e">
        <f>R23+R$8*(1+input!$B$8)^($L24-2024)</f>
        <v>#VALUE!</v>
      </c>
      <c r="S24" s="31" t="e">
        <f>S23+S$8*(1+input!$B$8)^($L24-2024)</f>
        <v>#VALUE!</v>
      </c>
      <c r="T24" s="31">
        <f>T23+T$8*(1+input!$B$8)^($L24-2024)</f>
        <v>-10499.755248068261</v>
      </c>
      <c r="U24" s="31">
        <f>U23+U$8*(1+input!$B$8)^($L24-2024)</f>
        <v>-10610.695405554081</v>
      </c>
      <c r="V24" s="31">
        <f>V23+V$8*(1+input!$B$8)^($L24-2024)</f>
        <v>-10612.035563039943</v>
      </c>
      <c r="W24" s="31">
        <f>W23+W$8*(1+input!$B$8)^($L24-2024)</f>
        <v>-12743.691188694804</v>
      </c>
      <c r="X24" s="31">
        <f>X23+X$8*(1+input!$B$8)^($L24-2024)</f>
        <v>-14115.672449057161</v>
      </c>
      <c r="Y24" s="31">
        <f>Y23+Y$8*(1+input!$B$8)^($L24-2024)</f>
        <v>-15378.053709419453</v>
      </c>
      <c r="Z24" s="69"/>
      <c r="AA24" s="69"/>
      <c r="AB24" s="69"/>
    </row>
    <row r="25" spans="1:28">
      <c r="A25" t="s">
        <v>109</v>
      </c>
      <c r="C25">
        <f t="shared" ref="C25:H25" si="8">SUM(C18:C23)</f>
        <v>1260.6595023147984</v>
      </c>
      <c r="D25" s="20">
        <f t="shared" si="8"/>
        <v>1</v>
      </c>
      <c r="E25" s="51">
        <f t="shared" si="8"/>
        <v>1058</v>
      </c>
      <c r="F25" s="22">
        <f t="shared" si="8"/>
        <v>757.30497293741041</v>
      </c>
      <c r="G25" s="22">
        <f t="shared" si="8"/>
        <v>1135.957459406115</v>
      </c>
      <c r="H25" s="22">
        <f t="shared" si="8"/>
        <v>1514.6099458748208</v>
      </c>
      <c r="L25">
        <v>2040</v>
      </c>
      <c r="M25" s="31">
        <f>M24+M$8*(1+input!$B$8)^($L25-2024)</f>
        <v>26017.801121755281</v>
      </c>
      <c r="N25" s="31">
        <f>N24+N$8*(1+input!$B$8)^($L25-2024)</f>
        <v>-9869.2418242524036</v>
      </c>
      <c r="O25" s="31">
        <f>O24+O$8*(1+input!$B$8)^($L25-2024)</f>
        <v>-9664.9252698303244</v>
      </c>
      <c r="P25" s="31">
        <f>P24+P$8*(1+input!$B$8)^($L25-2024)</f>
        <v>-9351.0087154082357</v>
      </c>
      <c r="Q25" s="31" t="e">
        <f>Q24+Q$8*(1+input!$B$8)^($L25-2024)</f>
        <v>#VALUE!</v>
      </c>
      <c r="R25" s="31" t="e">
        <f>R24+R$8*(1+input!$B$8)^($L25-2024)</f>
        <v>#VALUE!</v>
      </c>
      <c r="S25" s="31" t="e">
        <f>S24+S$8*(1+input!$B$8)^($L25-2024)</f>
        <v>#VALUE!</v>
      </c>
      <c r="T25" s="31">
        <f>T24+T$8*(1+input!$B$8)^($L25-2024)</f>
        <v>-9734.525803310753</v>
      </c>
      <c r="U25" s="31">
        <f>U24+U$8*(1+input!$B$8)^($L25-2024)</f>
        <v>-9462.8512384178175</v>
      </c>
      <c r="V25" s="31">
        <f>V24+V$8*(1+input!$B$8)^($L25-2024)</f>
        <v>-9081.5766735249254</v>
      </c>
      <c r="W25" s="31">
        <f>W24+W$8*(1+input!$B$8)^($L25-2024)</f>
        <v>-12118.707740226455</v>
      </c>
      <c r="X25" s="31">
        <f>X24+X$8*(1+input!$B$8)^($L25-2024)</f>
        <v>-13186.889347139841</v>
      </c>
      <c r="Y25" s="31">
        <f>Y24+Y$8*(1+input!$B$8)^($L25-2024)</f>
        <v>-14145.470954053158</v>
      </c>
      <c r="Z25" s="31"/>
      <c r="AA25" s="31"/>
      <c r="AB25" s="31"/>
    </row>
    <row r="26" spans="1:28">
      <c r="A26" t="s">
        <v>188</v>
      </c>
      <c r="D26" s="20"/>
      <c r="E26" s="51"/>
      <c r="F26" s="2">
        <f>(input!B12+'utility rates'!$L37)/Sudbury!F25</f>
        <v>25.480918591278321</v>
      </c>
      <c r="G26" s="2">
        <f>(input!B13+'utility rates'!$M37)/Sudbury!G25</f>
        <v>21.85082009383623</v>
      </c>
      <c r="H26" s="2">
        <f>(input!B14+'utility rates'!$N37)/Sudbury!H25</f>
        <v>20.035770845115167</v>
      </c>
      <c r="L26">
        <v>2041</v>
      </c>
      <c r="M26" s="31">
        <f>M25+M$8*(1+input!$B$8)^($L26-2024)</f>
        <v>27548.260011270297</v>
      </c>
      <c r="N26" s="31">
        <f>N25+N$8*(1+input!$B$8)^($L26-2024)</f>
        <v>-9111.936851314993</v>
      </c>
      <c r="O26" s="31">
        <f>O25+O$8*(1+input!$B$8)^($L26-2024)</f>
        <v>-8528.9678104242084</v>
      </c>
      <c r="P26" s="31">
        <f>P25+P$8*(1+input!$B$8)^($L26-2024)</f>
        <v>-7836.3987695334145</v>
      </c>
      <c r="Q26" s="31" t="e">
        <f>Q25+Q$8*(1+input!$B$8)^($L26-2024)</f>
        <v>#VALUE!</v>
      </c>
      <c r="R26" s="31" t="e">
        <f>R25+R$8*(1+input!$B$8)^($L26-2024)</f>
        <v>#VALUE!</v>
      </c>
      <c r="S26" s="31" t="e">
        <f>S25+S$8*(1+input!$B$8)^($L26-2024)</f>
        <v>#VALUE!</v>
      </c>
      <c r="T26" s="31">
        <f>T25+T$8*(1+input!$B$8)^($L26-2024)</f>
        <v>-8969.2963585532452</v>
      </c>
      <c r="U26" s="31">
        <f>U25+U$8*(1+input!$B$8)^($L26-2024)</f>
        <v>-8315.0070712815541</v>
      </c>
      <c r="V26" s="31">
        <f>V25+V$8*(1+input!$B$8)^($L26-2024)</f>
        <v>-7551.1177840099081</v>
      </c>
      <c r="W26" s="31">
        <f>W25+W$8*(1+input!$B$8)^($L26-2024)</f>
        <v>-11493.724291758106</v>
      </c>
      <c r="X26" s="31">
        <f>X25+X$8*(1+input!$B$8)^($L26-2024)</f>
        <v>-12258.10624522252</v>
      </c>
      <c r="Y26" s="31">
        <f>Y25+Y$8*(1+input!$B$8)^($L26-2024)</f>
        <v>-12912.888198686864</v>
      </c>
      <c r="Z26" s="31"/>
      <c r="AA26" s="31"/>
      <c r="AB26" s="31"/>
    </row>
    <row r="27" spans="1:28">
      <c r="A27" t="s">
        <v>189</v>
      </c>
      <c r="F27" s="2">
        <f>(input!B12+'utility rates'!$L37-5000)/Sudbury!F25</f>
        <v>18.878558671989584</v>
      </c>
      <c r="G27" s="2">
        <f>(input!B13+'utility rates'!$M37-5000)/Sudbury!G25</f>
        <v>17.449246814310403</v>
      </c>
      <c r="H27" s="2">
        <f>(input!B14+'utility rates'!$N37-5000)/Sudbury!H25</f>
        <v>16.734590885470798</v>
      </c>
      <c r="L27">
        <v>2042</v>
      </c>
      <c r="M27" s="31">
        <f>M26+M$8*(1+input!$B$8)^($L27-2024)</f>
        <v>29078.718900785312</v>
      </c>
      <c r="N27" s="31">
        <f>N26+N$8*(1+input!$B$8)^($L27-2024)</f>
        <v>-8354.6318783775823</v>
      </c>
      <c r="O27" s="31">
        <f>O26+O$8*(1+input!$B$8)^($L27-2024)</f>
        <v>-7393.0103510180934</v>
      </c>
      <c r="P27" s="31">
        <f>P26+P$8*(1+input!$B$8)^($L27-2024)</f>
        <v>-6321.7888236585932</v>
      </c>
      <c r="Q27" s="31" t="e">
        <f>Q26+Q$8*(1+input!$B$8)^($L27-2024)</f>
        <v>#VALUE!</v>
      </c>
      <c r="R27" s="31" t="e">
        <f>R26+R$8*(1+input!$B$8)^($L27-2024)</f>
        <v>#VALUE!</v>
      </c>
      <c r="S27" s="31" t="e">
        <f>S26+S$8*(1+input!$B$8)^($L27-2024)</f>
        <v>#VALUE!</v>
      </c>
      <c r="T27" s="31">
        <f>T26+T$8*(1+input!$B$8)^($L27-2024)</f>
        <v>-8204.0669137957375</v>
      </c>
      <c r="U27" s="31">
        <f>U26+U$8*(1+input!$B$8)^($L27-2024)</f>
        <v>-7167.1629041452916</v>
      </c>
      <c r="V27" s="31">
        <f>V26+V$8*(1+input!$B$8)^($L27-2024)</f>
        <v>-6020.6588944948908</v>
      </c>
      <c r="W27" s="31">
        <f>W26+W$8*(1+input!$B$8)^($L27-2024)</f>
        <v>-10868.740843289757</v>
      </c>
      <c r="X27" s="31">
        <f>X26+X$8*(1+input!$B$8)^($L27-2024)</f>
        <v>-11329.323143305199</v>
      </c>
      <c r="Y27" s="31">
        <f>Y26+Y$8*(1+input!$B$8)^($L27-2024)</f>
        <v>-11680.305443320569</v>
      </c>
      <c r="Z27" s="31"/>
      <c r="AA27" s="31"/>
      <c r="AB27" s="31"/>
    </row>
    <row r="28" spans="1:28">
      <c r="F28" s="2"/>
      <c r="L28">
        <v>2043</v>
      </c>
      <c r="M28" s="31">
        <f>M27+M$8*(1+input!$B$8)^($L28-2024)</f>
        <v>30609.177790300328</v>
      </c>
      <c r="N28" s="31">
        <f>N27+N$8*(1+input!$B$8)^($L28-2024)</f>
        <v>-7597.3269054401717</v>
      </c>
      <c r="O28" s="31">
        <f>O27+O$8*(1+input!$B$8)^($L28-2024)</f>
        <v>-6257.0528916119783</v>
      </c>
      <c r="P28" s="31">
        <f>P27+P$8*(1+input!$B$8)^($L28-2024)</f>
        <v>-4807.1788777837719</v>
      </c>
      <c r="Q28" s="31" t="e">
        <f>Q27+Q$8*(1+input!$B$8)^($L28-2024)</f>
        <v>#VALUE!</v>
      </c>
      <c r="R28" s="31" t="e">
        <f>R27+R$8*(1+input!$B$8)^($L28-2024)</f>
        <v>#VALUE!</v>
      </c>
      <c r="S28" s="31" t="e">
        <f>S27+S$8*(1+input!$B$8)^($L28-2024)</f>
        <v>#VALUE!</v>
      </c>
      <c r="T28" s="31">
        <f>T27+T$8*(1+input!$B$8)^($L28-2024)</f>
        <v>-7438.8374690382288</v>
      </c>
      <c r="U28" s="31">
        <f>U27+U$8*(1+input!$B$8)^($L28-2024)</f>
        <v>-6019.3187370090291</v>
      </c>
      <c r="V28" s="31">
        <f>V27+V$8*(1+input!$B$8)^($L28-2024)</f>
        <v>-4490.2000049798735</v>
      </c>
      <c r="W28" s="31">
        <f>W27+W$8*(1+input!$B$8)^($L28-2024)</f>
        <v>-10243.757394821409</v>
      </c>
      <c r="X28" s="31">
        <f>X27+X$8*(1+input!$B$8)^($L28-2024)</f>
        <v>-10400.540041387878</v>
      </c>
      <c r="Y28" s="31">
        <f>Y27+Y$8*(1+input!$B$8)^($L28-2024)</f>
        <v>-10447.722687954274</v>
      </c>
      <c r="Z28" s="31"/>
      <c r="AA28" s="31"/>
      <c r="AB28" s="31"/>
    </row>
    <row r="29" spans="1:28">
      <c r="A29" t="s">
        <v>176</v>
      </c>
      <c r="L29">
        <v>2044</v>
      </c>
      <c r="M29" s="31">
        <f>M28+M$8*(1+input!$B$8)^($L29-2024)</f>
        <v>32139.636679815343</v>
      </c>
      <c r="N29" s="31">
        <f>N28+N$8*(1+input!$B$8)^($L29-2024)</f>
        <v>-6840.021932502761</v>
      </c>
      <c r="O29" s="31">
        <f>O28+O$8*(1+input!$B$8)^($L29-2024)</f>
        <v>-5121.0954322058633</v>
      </c>
      <c r="P29" s="31">
        <f>P28+P$8*(1+input!$B$8)^($L29-2024)</f>
        <v>-3292.5689319089511</v>
      </c>
      <c r="Q29" s="31" t="e">
        <f>Q28+Q$8*(1+input!$B$8)^($L29-2024)</f>
        <v>#VALUE!</v>
      </c>
      <c r="R29" s="31" t="e">
        <f>R28+R$8*(1+input!$B$8)^($L29-2024)</f>
        <v>#VALUE!</v>
      </c>
      <c r="S29" s="31" t="e">
        <f>S28+S$8*(1+input!$B$8)^($L29-2024)</f>
        <v>#VALUE!</v>
      </c>
      <c r="T29" s="31">
        <f>T28+T$8*(1+input!$B$8)^($L29-2024)</f>
        <v>-6673.6080242807202</v>
      </c>
      <c r="U29" s="31">
        <f>U28+U$8*(1+input!$B$8)^($L29-2024)</f>
        <v>-4871.4745698727666</v>
      </c>
      <c r="V29" s="31">
        <f>V28+V$8*(1+input!$B$8)^($L29-2024)</f>
        <v>-2959.7411154648566</v>
      </c>
      <c r="W29" s="31">
        <f>W28+W$8*(1+input!$B$8)^($L29-2024)</f>
        <v>-9618.7739463530597</v>
      </c>
      <c r="X29" s="31">
        <f>X28+X$8*(1+input!$B$8)^($L29-2024)</f>
        <v>-9471.756939470557</v>
      </c>
      <c r="Y29" s="31">
        <f>Y28+Y$8*(1+input!$B$8)^($L29-2024)</f>
        <v>-9215.1399325879793</v>
      </c>
      <c r="Z29" s="31"/>
      <c r="AA29" s="31"/>
      <c r="AB29" s="31"/>
    </row>
    <row r="30" spans="1:28">
      <c r="A30" t="s">
        <v>216</v>
      </c>
      <c r="B30">
        <v>750</v>
      </c>
      <c r="L30">
        <v>2045</v>
      </c>
      <c r="M30" s="31">
        <f>M29+M$8*(1+input!$B$8)^($L30-2024)</f>
        <v>33670.095569330362</v>
      </c>
      <c r="N30" s="31">
        <f>N29+N$8*(1+input!$B$8)^($L30-2024)</f>
        <v>-6082.7169595653504</v>
      </c>
      <c r="O30" s="31">
        <f>O29+O$8*(1+input!$B$8)^($L30-2024)</f>
        <v>-3985.1379727997482</v>
      </c>
      <c r="P30" s="31">
        <f>P29+P$8*(1+input!$B$8)^($L30-2024)</f>
        <v>-1777.9589860341302</v>
      </c>
      <c r="Q30" s="31" t="e">
        <f>Q29+Q$8*(1+input!$B$8)^($L30-2024)</f>
        <v>#VALUE!</v>
      </c>
      <c r="R30" s="31" t="e">
        <f>R29+R$8*(1+input!$B$8)^($L30-2024)</f>
        <v>#VALUE!</v>
      </c>
      <c r="S30" s="31" t="e">
        <f>S29+S$8*(1+input!$B$8)^($L30-2024)</f>
        <v>#VALUE!</v>
      </c>
      <c r="T30" s="31">
        <f>T29+T$8*(1+input!$B$8)^($L30-2024)</f>
        <v>-5908.3785795232116</v>
      </c>
      <c r="U30" s="31">
        <f>U29+U$8*(1+input!$B$8)^($L30-2024)</f>
        <v>-3723.630402736504</v>
      </c>
      <c r="V30" s="31">
        <f>V29+V$8*(1+input!$B$8)^($L30-2024)</f>
        <v>-1429.2822259498398</v>
      </c>
      <c r="W30" s="31">
        <f>W29+W$8*(1+input!$B$8)^($L30-2024)</f>
        <v>-8993.7904978847109</v>
      </c>
      <c r="X30" s="31">
        <f>X29+X$8*(1+input!$B$8)^($L30-2024)</f>
        <v>-8542.9738375532361</v>
      </c>
      <c r="Y30" s="31">
        <f>Y29+Y$8*(1+input!$B$8)^($L30-2024)</f>
        <v>-7982.5571772216836</v>
      </c>
      <c r="Z30" s="31"/>
      <c r="AA30" s="31"/>
      <c r="AB30" s="31"/>
    </row>
    <row r="31" spans="1:28">
      <c r="A31" t="s">
        <v>217</v>
      </c>
      <c r="B31">
        <v>750</v>
      </c>
      <c r="L31">
        <v>2046</v>
      </c>
      <c r="M31" s="31">
        <f>M30+M$8*(1+input!$B$8)^($L31-2024)</f>
        <v>35200.554458845378</v>
      </c>
      <c r="N31" s="31">
        <f>N30+N$8*(1+input!$B$8)^($L31-2024)</f>
        <v>-5325.4119866279398</v>
      </c>
      <c r="O31" s="31">
        <f>O30+O$8*(1+input!$B$8)^($L31-2024)</f>
        <v>-2849.1805133936332</v>
      </c>
      <c r="P31" s="31">
        <f>P30+P$8*(1+input!$B$8)^($L31-2024)</f>
        <v>-263.34904015930942</v>
      </c>
      <c r="Q31" s="31" t="e">
        <f>Q30+Q$8*(1+input!$B$8)^($L31-2024)</f>
        <v>#VALUE!</v>
      </c>
      <c r="R31" s="31" t="e">
        <f>R30+R$8*(1+input!$B$8)^($L31-2024)</f>
        <v>#VALUE!</v>
      </c>
      <c r="S31" s="31" t="e">
        <f>S30+S$8*(1+input!$B$8)^($L31-2024)</f>
        <v>#VALUE!</v>
      </c>
      <c r="T31" s="31">
        <f>T30+T$8*(1+input!$B$8)^($L31-2024)</f>
        <v>-5143.1491347657029</v>
      </c>
      <c r="U31" s="31">
        <f>U30+U$8*(1+input!$B$8)^($L31-2024)</f>
        <v>-2575.7862356002415</v>
      </c>
      <c r="V31" s="31">
        <f>V30+V$8*(1+input!$B$8)^($L31-2024)</f>
        <v>101.17666356517702</v>
      </c>
      <c r="W31" s="31">
        <f>W30+W$8*(1+input!$B$8)^($L31-2024)</f>
        <v>-8368.8070494163621</v>
      </c>
      <c r="X31" s="31">
        <f>X30+X$8*(1+input!$B$8)^($L31-2024)</f>
        <v>-7614.1907356359143</v>
      </c>
      <c r="Y31" s="31">
        <f>Y30+Y$8*(1+input!$B$8)^($L31-2024)</f>
        <v>-6749.9744218553878</v>
      </c>
      <c r="Z31" s="31"/>
      <c r="AA31" s="31"/>
      <c r="AB31" s="31"/>
    </row>
    <row r="32" spans="1:28">
      <c r="A32" t="s">
        <v>172</v>
      </c>
      <c r="B32">
        <f>'utility rates'!R29</f>
        <v>0.11485809204119998</v>
      </c>
      <c r="C32">
        <v>411.58241203703335</v>
      </c>
      <c r="D32" s="50">
        <f>C32/C$37</f>
        <v>0.32648182263432324</v>
      </c>
      <c r="E32">
        <f>D32*'kWh per yr'!E$22</f>
        <v>345.41776834711396</v>
      </c>
      <c r="F32">
        <f>MAX($E32*F$3-F33/B33,0)*($B32)</f>
        <v>198.37012914739356</v>
      </c>
      <c r="G32">
        <f>MAX($E32*G$3-G33/B33,0)*($B32)</f>
        <v>297.55519372109029</v>
      </c>
      <c r="H32">
        <f>MAX($E32*H$3-H33/B33,0)*($B32)</f>
        <v>396.74025829478711</v>
      </c>
      <c r="L32">
        <v>2047</v>
      </c>
      <c r="M32" s="31">
        <f>M31+M$8*(1+input!$B$8)^($L32-2024)</f>
        <v>36731.013348360393</v>
      </c>
      <c r="N32" s="31">
        <f>N31+N$8*(1+input!$B$8)^($L32-2024)</f>
        <v>-4568.1070136905291</v>
      </c>
      <c r="O32" s="31">
        <f>O31+O$8*(1+input!$B$8)^($L32-2024)</f>
        <v>-1713.2230539875181</v>
      </c>
      <c r="P32" s="31">
        <f>P31+P$8*(1+input!$B$8)^($L32-2024)</f>
        <v>1251.2609057155114</v>
      </c>
      <c r="Q32" s="31" t="e">
        <f>Q31+Q$8*(1+input!$B$8)^($L32-2024)</f>
        <v>#VALUE!</v>
      </c>
      <c r="R32" s="31" t="e">
        <f>R31+R$8*(1+input!$B$8)^($L32-2024)</f>
        <v>#VALUE!</v>
      </c>
      <c r="S32" s="31" t="e">
        <f>S31+S$8*(1+input!$B$8)^($L32-2024)</f>
        <v>#VALUE!</v>
      </c>
      <c r="T32" s="31">
        <f>T31+T$8*(1+input!$B$8)^($L32-2024)</f>
        <v>-4377.9196900081943</v>
      </c>
      <c r="U32" s="31">
        <f>U31+U$8*(1+input!$B$8)^($L32-2024)</f>
        <v>-1427.942068463979</v>
      </c>
      <c r="V32" s="31">
        <f>V31+V$8*(1+input!$B$8)^($L32-2024)</f>
        <v>1631.6355530801939</v>
      </c>
      <c r="W32" s="31">
        <f>W31+W$8*(1+input!$B$8)^($L32-2024)</f>
        <v>-7743.8236009480142</v>
      </c>
      <c r="X32" s="31">
        <f>X31+X$8*(1+input!$B$8)^($L32-2024)</f>
        <v>-6685.4076337185925</v>
      </c>
      <c r="Y32" s="31">
        <f>Y31+Y$8*(1+input!$B$8)^($L32-2024)</f>
        <v>-5517.3916664890921</v>
      </c>
      <c r="Z32" s="31"/>
      <c r="AA32" s="31"/>
      <c r="AB32" s="31"/>
    </row>
    <row r="33" spans="1:28">
      <c r="A33" t="s">
        <v>173</v>
      </c>
      <c r="B33">
        <f>'utility rates'!R30</f>
        <v>0.13417380489719999</v>
      </c>
      <c r="C33">
        <v>411.58241203703335</v>
      </c>
      <c r="D33" s="50">
        <f>C33/C$37</f>
        <v>0.32648182263432324</v>
      </c>
      <c r="E33">
        <f>D33*'kWh per yr'!E$22</f>
        <v>345.41776834711396</v>
      </c>
      <c r="F33">
        <f>MIN(MAX(($B31-1000)*6,0),$E33*F$3)*($B33)</f>
        <v>0</v>
      </c>
      <c r="G33">
        <f>MIN(MAX(($B31-1000)*6,0),$E33*G$3)*($B33)</f>
        <v>0</v>
      </c>
      <c r="H33">
        <f>MIN(MAX(($B31-1000)*6,0),$E33*H$3)*($B33)</f>
        <v>0</v>
      </c>
      <c r="L33">
        <v>2048</v>
      </c>
      <c r="M33" s="31">
        <f>M32+M$8*(1+input!$B$8)^($L33-2024)</f>
        <v>38261.472237875409</v>
      </c>
      <c r="N33" s="31">
        <f>N32+N$8*(1+input!$B$8)^($L33-2024)</f>
        <v>-3810.8020407531185</v>
      </c>
      <c r="O33" s="31">
        <f>O32+O$8*(1+input!$B$8)^($L33-2024)</f>
        <v>-577.26559458140309</v>
      </c>
      <c r="P33" s="31">
        <f>P32+P$8*(1+input!$B$8)^($L33-2024)</f>
        <v>2765.8708515903322</v>
      </c>
      <c r="Q33" s="31" t="e">
        <f>Q32+Q$8*(1+input!$B$8)^($L33-2024)</f>
        <v>#VALUE!</v>
      </c>
      <c r="R33" s="31" t="e">
        <f>R32+R$8*(1+input!$B$8)^($L33-2024)</f>
        <v>#VALUE!</v>
      </c>
      <c r="S33" s="31" t="e">
        <f>S32+S$8*(1+input!$B$8)^($L33-2024)</f>
        <v>#VALUE!</v>
      </c>
      <c r="T33" s="31">
        <f>T32+T$8*(1+input!$B$8)^($L33-2024)</f>
        <v>-3612.6902452506856</v>
      </c>
      <c r="U33" s="31">
        <f>U32+U$8*(1+input!$B$8)^($L33-2024)</f>
        <v>-280.0979013277165</v>
      </c>
      <c r="V33" s="31">
        <f>V32+V$8*(1+input!$B$8)^($L33-2024)</f>
        <v>3162.0944425952107</v>
      </c>
      <c r="W33" s="31">
        <f>W32+W$8*(1+input!$B$8)^($L33-2024)</f>
        <v>-7118.8401524796664</v>
      </c>
      <c r="X33" s="31">
        <f>X32+X$8*(1+input!$B$8)^($L33-2024)</f>
        <v>-5756.6245318012707</v>
      </c>
      <c r="Y33" s="31">
        <f>Y32+Y$8*(1+input!$B$8)^($L33-2024)</f>
        <v>-4284.8089111227964</v>
      </c>
      <c r="Z33" s="31"/>
      <c r="AA33" s="31"/>
      <c r="AB33" s="31"/>
    </row>
    <row r="34" spans="1:28">
      <c r="A34" t="s">
        <v>174</v>
      </c>
      <c r="B34">
        <f>'utility rates'!R29</f>
        <v>0.11485809204119998</v>
      </c>
      <c r="C34">
        <v>849.07709027782357</v>
      </c>
      <c r="D34" s="50">
        <f>C34/C$37</f>
        <v>0.67351817736567665</v>
      </c>
      <c r="E34">
        <f>D34*'kWh per yr'!E$22</f>
        <v>712.58223165288587</v>
      </c>
      <c r="F34">
        <f>MAX($E34*F$3-F35/B35,0)*($B34)</f>
        <v>305.85689491347426</v>
      </c>
      <c r="G34">
        <f>MAX($E34*G$3-G35/B35,0)*($B34)</f>
        <v>510.47148378875136</v>
      </c>
      <c r="H34">
        <f>MAX($E34*H$3-H35/B35,0)*($B34)</f>
        <v>715.08607266402851</v>
      </c>
      <c r="L34">
        <v>2049</v>
      </c>
      <c r="M34" s="31">
        <f>M33+M$8*(1+input!$B$8)^($L34-2024)</f>
        <v>39791.931127390424</v>
      </c>
      <c r="N34" s="31">
        <f>N33+N$8*(1+input!$B$8)^($L34-2024)</f>
        <v>-3053.4970678157079</v>
      </c>
      <c r="O34" s="31">
        <f>O33+O$8*(1+input!$B$8)^($L34-2024)</f>
        <v>558.69186482471196</v>
      </c>
      <c r="P34" s="31">
        <f>P33+P$8*(1+input!$B$8)^($L34-2024)</f>
        <v>4280.480797465153</v>
      </c>
      <c r="Q34" s="31" t="e">
        <f>Q33+Q$8*(1+input!$B$8)^($L34-2024)</f>
        <v>#VALUE!</v>
      </c>
      <c r="R34" s="31" t="e">
        <f>R33+R$8*(1+input!$B$8)^($L34-2024)</f>
        <v>#VALUE!</v>
      </c>
      <c r="S34" s="31" t="e">
        <f>S33+S$8*(1+input!$B$8)^($L34-2024)</f>
        <v>#VALUE!</v>
      </c>
      <c r="T34" s="31">
        <f>T33+T$8*(1+input!$B$8)^($L34-2024)</f>
        <v>-2847.460800493177</v>
      </c>
      <c r="U34" s="31">
        <f>U33+U$8*(1+input!$B$8)^($L34-2024)</f>
        <v>867.74626580854601</v>
      </c>
      <c r="V34" s="31">
        <f>V33+V$8*(1+input!$B$8)^($L34-2024)</f>
        <v>4692.5533321102275</v>
      </c>
      <c r="W34" s="31">
        <f>W33+W$8*(1+input!$B$8)^($L34-2024)</f>
        <v>-6493.8567040113185</v>
      </c>
      <c r="X34" s="31">
        <f>X33+X$8*(1+input!$B$8)^($L34-2024)</f>
        <v>-4827.8414298839489</v>
      </c>
      <c r="Y34" s="31">
        <f>Y33+Y$8*(1+input!$B$8)^($L34-2024)</f>
        <v>-3052.2261557565007</v>
      </c>
      <c r="Z34" s="31"/>
      <c r="AA34" s="31"/>
      <c r="AB34" s="31"/>
    </row>
    <row r="35" spans="1:28">
      <c r="A35" t="s">
        <v>175</v>
      </c>
      <c r="B35">
        <f>'utility rates'!R30</f>
        <v>0.13417380489719999</v>
      </c>
      <c r="C35">
        <v>849.07709027782357</v>
      </c>
      <c r="D35" s="50">
        <f>C35/C$37</f>
        <v>0.67351817736567665</v>
      </c>
      <c r="E35">
        <f>D35*'kWh per yr'!E$22</f>
        <v>712.58223165288587</v>
      </c>
      <c r="F35">
        <f>MIN(MAX(($B30-600)*6,0),$E35*F$3)*($B35)</f>
        <v>120.75642440747998</v>
      </c>
      <c r="G35">
        <f>MIN(MAX(($B30-600)*6,0),$E35*G$3)*($B35)</f>
        <v>120.75642440747998</v>
      </c>
      <c r="H35">
        <f>MIN(MAX(($B30-600)*6,0),$E35*H$3)*($B35)</f>
        <v>120.75642440747998</v>
      </c>
      <c r="L35">
        <v>2050</v>
      </c>
      <c r="M35" s="31">
        <f>M34+M$8*(1+input!$B$8)^($L35-2024)</f>
        <v>41322.39001690544</v>
      </c>
      <c r="N35" s="31">
        <f>N34+N$8*(1+input!$B$8)^($L35-2024)</f>
        <v>-2296.1920948782972</v>
      </c>
      <c r="O35" s="31">
        <f>O34+O$8*(1+input!$B$8)^($L35-2024)</f>
        <v>1694.649324230827</v>
      </c>
      <c r="P35" s="31">
        <f>P34+P$8*(1+input!$B$8)^($L35-2024)</f>
        <v>5795.0907433399734</v>
      </c>
      <c r="Q35" s="31" t="e">
        <f>Q34+Q$8*(1+input!$B$8)^($L35-2024)</f>
        <v>#VALUE!</v>
      </c>
      <c r="R35" s="31" t="e">
        <f>R34+R$8*(1+input!$B$8)^($L35-2024)</f>
        <v>#VALUE!</v>
      </c>
      <c r="S35" s="31" t="e">
        <f>S34+S$8*(1+input!$B$8)^($L35-2024)</f>
        <v>#VALUE!</v>
      </c>
      <c r="T35" s="31">
        <f>T34+T$8*(1+input!$B$8)^($L35-2024)</f>
        <v>-2082.2313557356683</v>
      </c>
      <c r="U35" s="31">
        <f>U34+U$8*(1+input!$B$8)^($L35-2024)</f>
        <v>2015.5904329448085</v>
      </c>
      <c r="V35" s="31">
        <f>V34+V$8*(1+input!$B$8)^($L35-2024)</f>
        <v>6223.0122216252439</v>
      </c>
      <c r="W35" s="31">
        <f>W34+W$8*(1+input!$B$8)^($L35-2024)</f>
        <v>-5868.8732555429706</v>
      </c>
      <c r="X35" s="31">
        <f>X34+X$8*(1+input!$B$8)^($L35-2024)</f>
        <v>-3899.0583279666271</v>
      </c>
      <c r="Y35" s="31">
        <f>Y34+Y$8*(1+input!$B$8)^($L35-2024)</f>
        <v>-1819.6434003902052</v>
      </c>
      <c r="Z35" s="31"/>
      <c r="AA35" s="31"/>
      <c r="AB35" s="31"/>
    </row>
    <row r="36" spans="1:28">
      <c r="L36">
        <v>2051</v>
      </c>
      <c r="M36" s="31">
        <f>M35+M$8*(1+input!$B$8)^($L36-2024)</f>
        <v>42852.848906420455</v>
      </c>
      <c r="N36" s="31">
        <f>N35+N$8*(1+input!$B$8)^($L36-2024)</f>
        <v>-1538.8871219408868</v>
      </c>
      <c r="O36" s="31">
        <f>O35+O$8*(1+input!$B$8)^($L36-2024)</f>
        <v>2830.6067836369421</v>
      </c>
      <c r="P36" s="31">
        <f>P35+P$8*(1+input!$B$8)^($L36-2024)</f>
        <v>7309.7006892147947</v>
      </c>
      <c r="Q36" s="31" t="e">
        <f>Q35+Q$8*(1+input!$B$8)^($L36-2024)</f>
        <v>#VALUE!</v>
      </c>
      <c r="R36" s="31" t="e">
        <f>R35+R$8*(1+input!$B$8)^($L36-2024)</f>
        <v>#VALUE!</v>
      </c>
      <c r="S36" s="31" t="e">
        <f>S35+S$8*(1+input!$B$8)^($L36-2024)</f>
        <v>#VALUE!</v>
      </c>
      <c r="T36" s="31">
        <f>T35+T$8*(1+input!$B$8)^($L36-2024)</f>
        <v>-1317.0019109781599</v>
      </c>
      <c r="U36" s="31">
        <f>U35+U$8*(1+input!$B$8)^($L36-2024)</f>
        <v>3163.434600081071</v>
      </c>
      <c r="V36" s="31">
        <f>V35+V$8*(1+input!$B$8)^($L36-2024)</f>
        <v>7753.4711111402612</v>
      </c>
      <c r="W36" s="31">
        <f>W35+W$8*(1+input!$B$8)^($L36-2024)</f>
        <v>-5243.8898070746227</v>
      </c>
      <c r="X36" s="31">
        <f>X35+X$8*(1+input!$B$8)^($L36-2024)</f>
        <v>-2970.2752260493053</v>
      </c>
      <c r="Y36" s="31">
        <f>Y35+Y$8*(1+input!$B$8)^($L36-2024)</f>
        <v>-587.06064502390973</v>
      </c>
      <c r="Z36" s="31"/>
      <c r="AA36" s="31"/>
      <c r="AB36" s="31"/>
    </row>
    <row r="37" spans="1:28">
      <c r="A37" t="s">
        <v>109</v>
      </c>
      <c r="C37">
        <f>SUM(C32:C35)/2</f>
        <v>1260.659502314857</v>
      </c>
      <c r="D37">
        <f t="shared" ref="D37:E37" si="9">SUM(D32:D35)/2</f>
        <v>0.99999999999999989</v>
      </c>
      <c r="E37">
        <f t="shared" si="9"/>
        <v>1058</v>
      </c>
      <c r="F37">
        <f>SUM(F32:F35)</f>
        <v>624.98344846834789</v>
      </c>
      <c r="G37">
        <f>SUM(G32:G35)</f>
        <v>928.78310191732157</v>
      </c>
      <c r="H37">
        <f>SUM(H32:H35)</f>
        <v>1232.5827553662955</v>
      </c>
      <c r="L37">
        <v>2052</v>
      </c>
      <c r="M37" s="31">
        <f>M36+M$8*(1+input!$B$8)^($L37-2024)</f>
        <v>44383.30779593547</v>
      </c>
      <c r="N37" s="31">
        <f>N36+N$8*(1+input!$B$8)^($L37-2024)</f>
        <v>-781.58214900347639</v>
      </c>
      <c r="O37" s="31">
        <f>O36+O$8*(1+input!$B$8)^($L37-2024)</f>
        <v>3966.5642430430571</v>
      </c>
      <c r="P37" s="31">
        <f>P36+P$8*(1+input!$B$8)^($L37-2024)</f>
        <v>8824.310635089616</v>
      </c>
      <c r="Q37" s="31" t="e">
        <f>Q36+Q$8*(1+input!$B$8)^($L37-2024)</f>
        <v>#VALUE!</v>
      </c>
      <c r="R37" s="31" t="e">
        <f>R36+R$8*(1+input!$B$8)^($L37-2024)</f>
        <v>#VALUE!</v>
      </c>
      <c r="S37" s="31" t="e">
        <f>S36+S$8*(1+input!$B$8)^($L37-2024)</f>
        <v>#VALUE!</v>
      </c>
      <c r="T37" s="31">
        <f>T36+T$8*(1+input!$B$8)^($L37-2024)</f>
        <v>-551.77246622065149</v>
      </c>
      <c r="U37" s="31">
        <f>U36+U$8*(1+input!$B$8)^($L37-2024)</f>
        <v>4311.2787672173336</v>
      </c>
      <c r="V37" s="31">
        <f>V36+V$8*(1+input!$B$8)^($L37-2024)</f>
        <v>9283.9300006552785</v>
      </c>
      <c r="W37" s="31">
        <f>W36+W$8*(1+input!$B$8)^($L37-2024)</f>
        <v>-4618.9063586062748</v>
      </c>
      <c r="X37" s="31">
        <f>X36+X$8*(1+input!$B$8)^($L37-2024)</f>
        <v>-2041.4921241319837</v>
      </c>
      <c r="Y37" s="31">
        <f>Y36+Y$8*(1+input!$B$8)^($L37-2024)</f>
        <v>645.52211034238576</v>
      </c>
      <c r="Z37" s="31"/>
      <c r="AA37" s="31"/>
      <c r="AB37" s="31"/>
    </row>
    <row r="38" spans="1:28">
      <c r="A38" t="s">
        <v>188</v>
      </c>
      <c r="F38">
        <f>(input!$B12+'utility rates'!$L37)/Sudbury!F37</f>
        <v>30.87573984795802</v>
      </c>
      <c r="G38">
        <f>(input!$B13+'utility rates'!$L37)/Sudbury!G37</f>
        <v>26.633138279662937</v>
      </c>
      <c r="H38">
        <f>(input!$B14+'utility rates'!$L37)/Sudbury!H37</f>
        <v>24.481919023117111</v>
      </c>
      <c r="L38">
        <v>2053</v>
      </c>
      <c r="M38" s="31">
        <f>M37+M$8*(1+input!$B$8)^($L38-2024)</f>
        <v>45913.766685450486</v>
      </c>
      <c r="N38" s="31">
        <f>N37+N$8*(1+input!$B$8)^($L38-2024)</f>
        <v>-24.277176066065977</v>
      </c>
      <c r="O38" s="31">
        <f>O37+O$8*(1+input!$B$8)^($L38-2024)</f>
        <v>5102.5217024491722</v>
      </c>
      <c r="P38" s="31">
        <f>P37+P$8*(1+input!$B$8)^($L38-2024)</f>
        <v>10338.920580964437</v>
      </c>
      <c r="Q38" s="31" t="e">
        <f>Q37+Q$8*(1+input!$B$8)^($L38-2024)</f>
        <v>#VALUE!</v>
      </c>
      <c r="R38" s="31" t="e">
        <f>R37+R$8*(1+input!$B$8)^($L38-2024)</f>
        <v>#VALUE!</v>
      </c>
      <c r="S38" s="31" t="e">
        <f>S37+S$8*(1+input!$B$8)^($L38-2024)</f>
        <v>#VALUE!</v>
      </c>
      <c r="T38" s="31">
        <f>T37+T$8*(1+input!$B$8)^($L38-2024)</f>
        <v>213.45697853685692</v>
      </c>
      <c r="U38" s="31">
        <f>U37+U$8*(1+input!$B$8)^($L38-2024)</f>
        <v>5459.1229343535961</v>
      </c>
      <c r="V38" s="31">
        <f>V37+V$8*(1+input!$B$8)^($L38-2024)</f>
        <v>10814.388890170296</v>
      </c>
      <c r="W38" s="31">
        <f>W37+W$8*(1+input!$B$8)^($L38-2024)</f>
        <v>-3993.9229101379269</v>
      </c>
      <c r="X38" s="31">
        <f>X37+X$8*(1+input!$B$8)^($L38-2024)</f>
        <v>-1112.7090222146621</v>
      </c>
      <c r="Y38" s="31">
        <f>Y37+Y$8*(1+input!$B$8)^($L38-2024)</f>
        <v>1878.1048657086812</v>
      </c>
      <c r="Z38" s="31"/>
      <c r="AA38" s="31"/>
      <c r="AB38" s="31"/>
    </row>
    <row r="39" spans="1:28">
      <c r="A39" t="s">
        <v>189</v>
      </c>
      <c r="F39">
        <f>(input!$B12+'utility rates'!$L37-5000)/F37</f>
        <v>22.875527982742163</v>
      </c>
      <c r="G39">
        <f>(input!$B13+'utility rates'!$L37-5000)/G37</f>
        <v>21.249750070210897</v>
      </c>
      <c r="H39">
        <f>(input!$B14+'utility rates'!$L37-5000)/H37</f>
        <v>20.42539626370684</v>
      </c>
      <c r="L39">
        <v>2054</v>
      </c>
      <c r="M39" s="31">
        <f>M38+M$8*(1+input!$B$8)^($L39-2024)</f>
        <v>47444.225574965501</v>
      </c>
      <c r="N39" s="31">
        <f>N38+N$8*(1+input!$B$8)^($L39-2024)</f>
        <v>733.02779687134444</v>
      </c>
      <c r="O39" s="31">
        <f>O38+O$8*(1+input!$B$8)^($L39-2024)</f>
        <v>6238.4791618552872</v>
      </c>
      <c r="P39" s="31">
        <f>P38+P$8*(1+input!$B$8)^($L39-2024)</f>
        <v>11853.530526839259</v>
      </c>
      <c r="Q39" s="31" t="e">
        <f>Q38+Q$8*(1+input!$B$8)^($L39-2024)</f>
        <v>#VALUE!</v>
      </c>
      <c r="R39" s="31" t="e">
        <f>R38+R$8*(1+input!$B$8)^($L39-2024)</f>
        <v>#VALUE!</v>
      </c>
      <c r="S39" s="31" t="e">
        <f>S38+S$8*(1+input!$B$8)^($L39-2024)</f>
        <v>#VALUE!</v>
      </c>
      <c r="T39" s="31">
        <f>T38+T$8*(1+input!$B$8)^($L39-2024)</f>
        <v>978.68642329436534</v>
      </c>
      <c r="U39" s="31">
        <f>U38+U$8*(1+input!$B$8)^($L39-2024)</f>
        <v>6606.9671014898586</v>
      </c>
      <c r="V39" s="31">
        <f>V38+V$8*(1+input!$B$8)^($L39-2024)</f>
        <v>12344.847779685313</v>
      </c>
      <c r="W39" s="31">
        <f>W38+W$8*(1+input!$B$8)^($L39-2024)</f>
        <v>-3368.939461669579</v>
      </c>
      <c r="X39" s="31">
        <f>X38+X$8*(1+input!$B$8)^($L39-2024)</f>
        <v>-183.92592029734055</v>
      </c>
      <c r="Y39" s="31">
        <f>Y38+Y$8*(1+input!$B$8)^($L39-2024)</f>
        <v>3110.687621074977</v>
      </c>
      <c r="Z39" s="31"/>
      <c r="AA39" s="31"/>
      <c r="AB39" s="31"/>
    </row>
    <row r="40" spans="1:28">
      <c r="A40" t="s">
        <v>203</v>
      </c>
      <c r="F40">
        <f>(input!$B12+'utility rates'!$L37-10000)/F37</f>
        <v>14.875316117526305</v>
      </c>
      <c r="G40">
        <f>(input!$B13+'utility rates'!$L37-10000)/G37</f>
        <v>15.866361860758861</v>
      </c>
      <c r="H40">
        <f>(input!$B14+'utility rates'!$L37-10000)/H37</f>
        <v>16.36887350429657</v>
      </c>
      <c r="L40">
        <v>2055</v>
      </c>
      <c r="M40" s="31">
        <f>M39+M$8*(1+input!$B$8)^($L40-2024)</f>
        <v>48974.684464480517</v>
      </c>
      <c r="N40" s="31">
        <f>N39+N$8*(1+input!$B$8)^($L40-2024)</f>
        <v>1490.3327698087548</v>
      </c>
      <c r="O40" s="31">
        <f>O39+O$8*(1+input!$B$8)^($L40-2024)</f>
        <v>7374.4366212614023</v>
      </c>
      <c r="P40" s="31">
        <f>P39+P$8*(1+input!$B$8)^($L40-2024)</f>
        <v>13368.14047271408</v>
      </c>
      <c r="Q40" s="31" t="e">
        <f>Q39+Q$8*(1+input!$B$8)^($L40-2024)</f>
        <v>#VALUE!</v>
      </c>
      <c r="R40" s="31" t="e">
        <f>R39+R$8*(1+input!$B$8)^($L40-2024)</f>
        <v>#VALUE!</v>
      </c>
      <c r="S40" s="31" t="e">
        <f>S39+S$8*(1+input!$B$8)^($L40-2024)</f>
        <v>#VALUE!</v>
      </c>
      <c r="T40" s="31">
        <f>T39+T$8*(1+input!$B$8)^($L40-2024)</f>
        <v>1743.9158680518738</v>
      </c>
      <c r="U40" s="31">
        <f>U39+U$8*(1+input!$B$8)^($L40-2024)</f>
        <v>7754.8112686261211</v>
      </c>
      <c r="V40" s="31">
        <f>V39+V$8*(1+input!$B$8)^($L40-2024)</f>
        <v>13875.30666920033</v>
      </c>
      <c r="W40" s="31">
        <f>W39+W$8*(1+input!$B$8)^($L40-2024)</f>
        <v>-2743.9560132012311</v>
      </c>
      <c r="X40" s="31">
        <f>X39+X$8*(1+input!$B$8)^($L40-2024)</f>
        <v>744.85718161998102</v>
      </c>
      <c r="Y40" s="31">
        <f>Y39+Y$8*(1+input!$B$8)^($L40-2024)</f>
        <v>4343.2703764412727</v>
      </c>
      <c r="Z40" s="31"/>
      <c r="AA40" s="31"/>
      <c r="AB40" s="31"/>
    </row>
    <row r="41" spans="1:28">
      <c r="L41">
        <v>2056</v>
      </c>
      <c r="M41" s="31">
        <f>M40+M$8*(1+input!$B$8)^($L41-2024)</f>
        <v>50505.143353995532</v>
      </c>
      <c r="N41" s="31">
        <f>N40+N$8*(1+input!$B$8)^($L41-2024)</f>
        <v>2247.6377427461653</v>
      </c>
      <c r="O41" s="31">
        <f>O40+O$8*(1+input!$B$8)^($L41-2024)</f>
        <v>8510.3940806675164</v>
      </c>
      <c r="P41" s="31">
        <f>P40+P$8*(1+input!$B$8)^($L41-2024)</f>
        <v>14882.750418588901</v>
      </c>
      <c r="Q41" s="31" t="e">
        <f>Q40+Q$8*(1+input!$B$8)^($L41-2024)</f>
        <v>#VALUE!</v>
      </c>
      <c r="R41" s="31" t="e">
        <f>R40+R$8*(1+input!$B$8)^($L41-2024)</f>
        <v>#VALUE!</v>
      </c>
      <c r="S41" s="31" t="e">
        <f>S40+S$8*(1+input!$B$8)^($L41-2024)</f>
        <v>#VALUE!</v>
      </c>
      <c r="T41" s="31">
        <f>T40+T$8*(1+input!$B$8)^($L41-2024)</f>
        <v>2509.1453128093822</v>
      </c>
      <c r="U41" s="31">
        <f>U40+U$8*(1+input!$B$8)^($L41-2024)</f>
        <v>8902.6554357623827</v>
      </c>
      <c r="V41" s="31">
        <f>V40+V$8*(1+input!$B$8)^($L41-2024)</f>
        <v>15405.765558715348</v>
      </c>
      <c r="W41" s="31">
        <f>W40+W$8*(1+input!$B$8)^($L41-2024)</f>
        <v>-2118.9725647328833</v>
      </c>
      <c r="X41" s="31">
        <f>X40+X$8*(1+input!$B$8)^($L41-2024)</f>
        <v>1673.6402835373026</v>
      </c>
      <c r="Y41" s="31">
        <f>Y40+Y$8*(1+input!$B$8)^($L41-2024)</f>
        <v>5575.8531318075684</v>
      </c>
      <c r="Z41" s="31"/>
      <c r="AA41" s="31"/>
      <c r="AB41" s="31"/>
    </row>
    <row r="42" spans="1:28">
      <c r="L42">
        <v>2057</v>
      </c>
      <c r="M42" s="31">
        <f>M41+M$8*(1+input!$B$8)^($L42-2024)</f>
        <v>52035.602243510548</v>
      </c>
      <c r="N42" s="31">
        <f>N41+N$8*(1+input!$B$8)^($L42-2024)</f>
        <v>3004.9427156835754</v>
      </c>
      <c r="O42" s="31">
        <f>O41+O$8*(1+input!$B$8)^($L42-2024)</f>
        <v>9646.3515400736323</v>
      </c>
      <c r="P42" s="31">
        <f>P41+P$8*(1+input!$B$8)^($L42-2024)</f>
        <v>16397.360364463722</v>
      </c>
      <c r="Q42" s="31" t="e">
        <f>Q41+Q$8*(1+input!$B$8)^($L42-2024)</f>
        <v>#VALUE!</v>
      </c>
      <c r="R42" s="31" t="e">
        <f>R41+R$8*(1+input!$B$8)^($L42-2024)</f>
        <v>#VALUE!</v>
      </c>
      <c r="S42" s="31" t="e">
        <f>S41+S$8*(1+input!$B$8)^($L42-2024)</f>
        <v>#VALUE!</v>
      </c>
      <c r="T42" s="31">
        <f>T41+T$8*(1+input!$B$8)^($L42-2024)</f>
        <v>3274.3747575668904</v>
      </c>
      <c r="U42" s="31">
        <f>U41+U$8*(1+input!$B$8)^($L42-2024)</f>
        <v>10050.499602898646</v>
      </c>
      <c r="V42" s="31">
        <f>V41+V$8*(1+input!$B$8)^($L42-2024)</f>
        <v>16936.224448230365</v>
      </c>
      <c r="W42" s="31">
        <f>W41+W$8*(1+input!$B$8)^($L42-2024)</f>
        <v>-1493.9891162645354</v>
      </c>
      <c r="X42" s="31">
        <f>X41+X$8*(1+input!$B$8)^($L42-2024)</f>
        <v>2602.4233854546242</v>
      </c>
      <c r="Y42" s="31">
        <f>Y41+Y$8*(1+input!$B$8)^($L42-2024)</f>
        <v>6808.4358871738641</v>
      </c>
      <c r="Z42" s="31"/>
      <c r="AA42" s="31"/>
      <c r="AB42" s="31"/>
    </row>
    <row r="43" spans="1:28">
      <c r="D43" s="6"/>
      <c r="E43" s="6"/>
      <c r="F43" s="6"/>
      <c r="G43" s="6"/>
      <c r="H43" s="6"/>
      <c r="I43" s="6"/>
      <c r="L43">
        <v>2058</v>
      </c>
      <c r="M43" s="31">
        <f>M42+M$8*(1+input!$B$8)^($L43-2024)</f>
        <v>53566.061133025563</v>
      </c>
      <c r="N43" s="31">
        <f>N42+N$8*(1+input!$B$8)^($L43-2024)</f>
        <v>3762.2476886209861</v>
      </c>
      <c r="O43" s="31">
        <f>O42+O$8*(1+input!$B$8)^($L43-2024)</f>
        <v>10782.308999479748</v>
      </c>
      <c r="P43" s="31">
        <f>P42+P$8*(1+input!$B$8)^($L43-2024)</f>
        <v>17911.970310338544</v>
      </c>
      <c r="Q43" s="31" t="e">
        <f>Q42+Q$8*(1+input!$B$8)^($L43-2024)</f>
        <v>#VALUE!</v>
      </c>
      <c r="R43" s="31" t="e">
        <f>R42+R$8*(1+input!$B$8)^($L43-2024)</f>
        <v>#VALUE!</v>
      </c>
      <c r="S43" s="31" t="e">
        <f>S42+S$8*(1+input!$B$8)^($L43-2024)</f>
        <v>#VALUE!</v>
      </c>
      <c r="T43" s="31">
        <f>T42+T$8*(1+input!$B$8)^($L43-2024)</f>
        <v>4039.604202324399</v>
      </c>
      <c r="U43" s="31">
        <f>U42+U$8*(1+input!$B$8)^($L43-2024)</f>
        <v>11198.34377003491</v>
      </c>
      <c r="V43" s="31">
        <f>V42+V$8*(1+input!$B$8)^($L43-2024)</f>
        <v>18466.68333774538</v>
      </c>
      <c r="W43" s="31">
        <f>W42+W$8*(1+input!$B$8)^($L43-2024)</f>
        <v>-869.00566779618748</v>
      </c>
      <c r="X43" s="31">
        <f>X42+X$8*(1+input!$B$8)^($L43-2024)</f>
        <v>3531.2064873719455</v>
      </c>
      <c r="Y43" s="31">
        <f>Y42+Y$8*(1+input!$B$8)^($L43-2024)</f>
        <v>8041.0186425401598</v>
      </c>
      <c r="Z43" s="31"/>
      <c r="AA43" s="31"/>
      <c r="AB43" s="31"/>
    </row>
    <row r="44" spans="1:28">
      <c r="D44" s="6"/>
      <c r="E44" s="6"/>
      <c r="F44" s="6"/>
      <c r="G44" s="6"/>
      <c r="H44" s="6"/>
      <c r="I44" s="6"/>
      <c r="L44">
        <v>2059</v>
      </c>
      <c r="M44" s="31">
        <f>M43+M$8*(1+input!$B$8)^($L44-2024)</f>
        <v>55096.520022540579</v>
      </c>
      <c r="N44" s="31">
        <f>N43+N$8*(1+input!$B$8)^($L44-2024)</f>
        <v>4519.5526615583967</v>
      </c>
      <c r="O44" s="31">
        <f>O43+O$8*(1+input!$B$8)^($L44-2024)</f>
        <v>11918.266458885864</v>
      </c>
      <c r="P44" s="31">
        <f>P43+P$8*(1+input!$B$8)^($L44-2024)</f>
        <v>19426.580256213365</v>
      </c>
      <c r="Q44" s="31" t="e">
        <f>Q43+Q$8*(1+input!$B$8)^($L44-2024)</f>
        <v>#VALUE!</v>
      </c>
      <c r="R44" s="31" t="e">
        <f>R43+R$8*(1+input!$B$8)^($L44-2024)</f>
        <v>#VALUE!</v>
      </c>
      <c r="S44" s="31" t="e">
        <f>S43+S$8*(1+input!$B$8)^($L44-2024)</f>
        <v>#VALUE!</v>
      </c>
      <c r="T44" s="31">
        <f>T43+T$8*(1+input!$B$8)^($L44-2024)</f>
        <v>4804.8336470819077</v>
      </c>
      <c r="U44" s="31">
        <f>U43+U$8*(1+input!$B$8)^($L44-2024)</f>
        <v>12346.187937171173</v>
      </c>
      <c r="V44" s="31">
        <f>V43+V$8*(1+input!$B$8)^($L44-2024)</f>
        <v>19997.142227260396</v>
      </c>
      <c r="W44" s="31">
        <f>W43+W$8*(1+input!$B$8)^($L44-2024)</f>
        <v>-244.02221932783959</v>
      </c>
      <c r="X44" s="31">
        <f>X43+X$8*(1+input!$B$8)^($L44-2024)</f>
        <v>4459.9895892892673</v>
      </c>
      <c r="Y44" s="31">
        <f>Y43+Y$8*(1+input!$B$8)^($L44-2024)</f>
        <v>9273.6013979064555</v>
      </c>
      <c r="Z44" s="31"/>
      <c r="AA44" s="31"/>
      <c r="AB44" s="31"/>
    </row>
    <row r="45" spans="1:28">
      <c r="D45" s="6"/>
      <c r="E45" s="6"/>
      <c r="F45" s="6"/>
      <c r="G45" s="6"/>
      <c r="H45" s="6"/>
      <c r="I45" s="6"/>
      <c r="L45">
        <v>2060</v>
      </c>
      <c r="M45" s="31">
        <f>M44+M$8*(1+input!$B$8)^($L45-2024)</f>
        <v>56626.978912055594</v>
      </c>
      <c r="N45" s="31">
        <f>N44+N$8*(1+input!$B$8)^($L45-2024)</f>
        <v>5276.8576344958074</v>
      </c>
      <c r="O45" s="31">
        <f>O44+O$8*(1+input!$B$8)^($L45-2024)</f>
        <v>13054.22391829198</v>
      </c>
      <c r="P45" s="31">
        <f>P44+P$8*(1+input!$B$8)^($L45-2024)</f>
        <v>20941.190202088186</v>
      </c>
      <c r="Q45" s="31" t="e">
        <f>Q44+Q$8*(1+input!$B$8)^($L45-2024)</f>
        <v>#VALUE!</v>
      </c>
      <c r="R45" s="31" t="e">
        <f>R44+R$8*(1+input!$B$8)^($L45-2024)</f>
        <v>#VALUE!</v>
      </c>
      <c r="S45" s="31" t="e">
        <f>S44+S$8*(1+input!$B$8)^($L45-2024)</f>
        <v>#VALUE!</v>
      </c>
      <c r="T45" s="31">
        <f>T44+T$8*(1+input!$B$8)^($L45-2024)</f>
        <v>5570.0630918394163</v>
      </c>
      <c r="U45" s="31">
        <f>U44+U$8*(1+input!$B$8)^($L45-2024)</f>
        <v>13494.032104307436</v>
      </c>
      <c r="V45" s="31">
        <f>V44+V$8*(1+input!$B$8)^($L45-2024)</f>
        <v>21527.601116775411</v>
      </c>
      <c r="W45" s="31">
        <f>W44+W$8*(1+input!$B$8)^($L45-2024)</f>
        <v>380.96122914050829</v>
      </c>
      <c r="X45" s="31">
        <f>X44+X$8*(1+input!$B$8)^($L45-2024)</f>
        <v>5388.7726912065891</v>
      </c>
      <c r="Y45" s="31">
        <f>Y44+Y$8*(1+input!$B$8)^($L45-2024)</f>
        <v>10506.18415327275</v>
      </c>
      <c r="Z45" s="31"/>
      <c r="AA45" s="31"/>
      <c r="AB45" s="31"/>
    </row>
    <row r="46" spans="1:28">
      <c r="L46">
        <v>2061</v>
      </c>
      <c r="M46" s="31">
        <f>M45+M$8*(1+input!$B$8)^($L46-2024)</f>
        <v>58157.43780157061</v>
      </c>
      <c r="N46" s="31">
        <f>N45+N$8*(1+input!$B$8)^($L46-2024)</f>
        <v>6034.162607433218</v>
      </c>
      <c r="O46" s="31">
        <f>O45+O$8*(1+input!$B$8)^($L46-2024)</f>
        <v>14190.181377698096</v>
      </c>
      <c r="P46" s="31">
        <f>P45+P$8*(1+input!$B$8)^($L46-2024)</f>
        <v>22455.800147963007</v>
      </c>
      <c r="Q46" s="31" t="e">
        <f>Q45+Q$8*(1+input!$B$8)^($L46-2024)</f>
        <v>#VALUE!</v>
      </c>
      <c r="R46" s="31" t="e">
        <f>R45+R$8*(1+input!$B$8)^($L46-2024)</f>
        <v>#VALUE!</v>
      </c>
      <c r="S46" s="31" t="e">
        <f>S45+S$8*(1+input!$B$8)^($L46-2024)</f>
        <v>#VALUE!</v>
      </c>
      <c r="T46" s="31">
        <f>T45+T$8*(1+input!$B$8)^($L46-2024)</f>
        <v>6335.2925365969249</v>
      </c>
      <c r="U46" s="31">
        <f>U45+U$8*(1+input!$B$8)^($L46-2024)</f>
        <v>14641.8762714437</v>
      </c>
      <c r="V46" s="31">
        <f>V45+V$8*(1+input!$B$8)^($L46-2024)</f>
        <v>23058.060006290427</v>
      </c>
      <c r="W46" s="31">
        <f>W45+W$8*(1+input!$B$8)^($L46-2024)</f>
        <v>1005.9446776088562</v>
      </c>
      <c r="X46" s="31">
        <f>X45+X$8*(1+input!$B$8)^($L46-2024)</f>
        <v>6317.5557931239109</v>
      </c>
      <c r="Y46" s="31">
        <f>Y45+Y$8*(1+input!$B$8)^($L46-2024)</f>
        <v>11738.766908639045</v>
      </c>
      <c r="Z46" s="31"/>
      <c r="AA46" s="31"/>
      <c r="AB46" s="31"/>
    </row>
    <row r="47" spans="1:28">
      <c r="L47">
        <v>2062</v>
      </c>
      <c r="M47" s="31">
        <f>M46+M$8*(1+input!$B$8)^($L47-2024)</f>
        <v>59687.896691085625</v>
      </c>
      <c r="N47" s="31">
        <f>N46+N$8*(1+input!$B$8)^($L47-2024)</f>
        <v>6791.4675803706286</v>
      </c>
      <c r="O47" s="31">
        <f>O46+O$8*(1+input!$B$8)^($L47-2024)</f>
        <v>15326.138837104212</v>
      </c>
      <c r="P47" s="31">
        <f>P46+P$8*(1+input!$B$8)^($L47-2024)</f>
        <v>23970.410093837829</v>
      </c>
      <c r="Q47" s="31" t="e">
        <f>Q46+Q$8*(1+input!$B$8)^($L47-2024)</f>
        <v>#VALUE!</v>
      </c>
      <c r="R47" s="31" t="e">
        <f>R46+R$8*(1+input!$B$8)^($L47-2024)</f>
        <v>#VALUE!</v>
      </c>
      <c r="S47" s="31" t="e">
        <f>S46+S$8*(1+input!$B$8)^($L47-2024)</f>
        <v>#VALUE!</v>
      </c>
      <c r="T47" s="31">
        <f>T46+T$8*(1+input!$B$8)^($L47-2024)</f>
        <v>7100.5219813544336</v>
      </c>
      <c r="U47" s="31">
        <f>U46+U$8*(1+input!$B$8)^($L47-2024)</f>
        <v>15789.720438579963</v>
      </c>
      <c r="V47" s="31">
        <f>V46+V$8*(1+input!$B$8)^($L47-2024)</f>
        <v>24588.518895805442</v>
      </c>
      <c r="W47" s="31">
        <f>W46+W$8*(1+input!$B$8)^($L47-2024)</f>
        <v>1630.9281260772041</v>
      </c>
      <c r="X47" s="31">
        <f>X46+X$8*(1+input!$B$8)^($L47-2024)</f>
        <v>7246.3388950412327</v>
      </c>
      <c r="Y47" s="31">
        <f>Y46+Y$8*(1+input!$B$8)^($L47-2024)</f>
        <v>12971.34966400534</v>
      </c>
      <c r="Z47" s="31"/>
      <c r="AA47" s="31"/>
      <c r="AB47" s="31"/>
    </row>
    <row r="48" spans="1:28">
      <c r="L48">
        <v>2063</v>
      </c>
      <c r="M48" s="31">
        <f>M47+M$8*(1+input!$B$8)^($L48-2024)</f>
        <v>61218.355580600641</v>
      </c>
      <c r="N48" s="31">
        <f>N47+N$8*(1+input!$B$8)^($L48-2024)</f>
        <v>7548.7725533080393</v>
      </c>
      <c r="O48" s="31">
        <f>O47+O$8*(1+input!$B$8)^($L48-2024)</f>
        <v>16462.096296510328</v>
      </c>
      <c r="P48" s="31">
        <f>P47+P$8*(1+input!$B$8)^($L48-2024)</f>
        <v>25485.02003971265</v>
      </c>
      <c r="Q48" s="31" t="e">
        <f>Q47+Q$8*(1+input!$B$8)^($L48-2024)</f>
        <v>#VALUE!</v>
      </c>
      <c r="R48" s="31" t="e">
        <f>R47+R$8*(1+input!$B$8)^($L48-2024)</f>
        <v>#VALUE!</v>
      </c>
      <c r="S48" s="31" t="e">
        <f>S47+S$8*(1+input!$B$8)^($L48-2024)</f>
        <v>#VALUE!</v>
      </c>
      <c r="T48" s="31">
        <f>T47+T$8*(1+input!$B$8)^($L48-2024)</f>
        <v>7865.7514261119422</v>
      </c>
      <c r="U48" s="31">
        <f>U47+U$8*(1+input!$B$8)^($L48-2024)</f>
        <v>16937.564605716227</v>
      </c>
      <c r="V48" s="31">
        <f>V47+V$8*(1+input!$B$8)^($L48-2024)</f>
        <v>26118.977785320458</v>
      </c>
      <c r="W48" s="31">
        <f>W47+W$8*(1+input!$B$8)^($L48-2024)</f>
        <v>2255.911574545552</v>
      </c>
      <c r="X48" s="31">
        <f>X47+X$8*(1+input!$B$8)^($L48-2024)</f>
        <v>8175.1219969585545</v>
      </c>
      <c r="Y48" s="31">
        <f>Y47+Y$8*(1+input!$B$8)^($L48-2024)</f>
        <v>14203.932419371635</v>
      </c>
      <c r="Z48" s="31"/>
      <c r="AA48" s="31"/>
      <c r="AB48" s="31"/>
    </row>
    <row r="49" spans="12:28">
      <c r="L49">
        <v>2064</v>
      </c>
      <c r="M49" s="31">
        <f>M48+M$8*(1+input!$B$8)^($L49-2024)</f>
        <v>62748.814470115656</v>
      </c>
      <c r="N49" s="31">
        <f>N48+N$8*(1+input!$B$8)^($L49-2024)</f>
        <v>8306.0775262454499</v>
      </c>
      <c r="O49" s="31">
        <f>O48+O$8*(1+input!$B$8)^($L49-2024)</f>
        <v>17598.053755916444</v>
      </c>
      <c r="P49" s="31">
        <f>P48+P$8*(1+input!$B$8)^($L49-2024)</f>
        <v>26999.629985587471</v>
      </c>
      <c r="Q49" s="31" t="e">
        <f>Q48+Q$8*(1+input!$B$8)^($L49-2024)</f>
        <v>#VALUE!</v>
      </c>
      <c r="R49" s="31" t="e">
        <f>R48+R$8*(1+input!$B$8)^($L49-2024)</f>
        <v>#VALUE!</v>
      </c>
      <c r="S49" s="31" t="e">
        <f>S48+S$8*(1+input!$B$8)^($L49-2024)</f>
        <v>#VALUE!</v>
      </c>
      <c r="T49" s="31">
        <f>T48+T$8*(1+input!$B$8)^($L49-2024)</f>
        <v>8630.9808708694509</v>
      </c>
      <c r="U49" s="31">
        <f>U48+U$8*(1+input!$B$8)^($L49-2024)</f>
        <v>18085.40877285249</v>
      </c>
      <c r="V49" s="31">
        <f>V48+V$8*(1+input!$B$8)^($L49-2024)</f>
        <v>27649.436674835473</v>
      </c>
      <c r="W49" s="31">
        <f>W48+W$8*(1+input!$B$8)^($L49-2024)</f>
        <v>2880.8950230138998</v>
      </c>
      <c r="X49" s="31">
        <f>X48+X$8*(1+input!$B$8)^($L49-2024)</f>
        <v>9103.9050988758754</v>
      </c>
      <c r="Y49" s="31">
        <f>Y48+Y$8*(1+input!$B$8)^($L49-2024)</f>
        <v>15436.51517473793</v>
      </c>
      <c r="Z49" s="31"/>
      <c r="AA49" s="31"/>
      <c r="AB49" s="31"/>
    </row>
    <row r="50" spans="12:28">
      <c r="L50">
        <v>2065</v>
      </c>
      <c r="M50" s="31">
        <f>M49+M$8*(1+input!$B$8)^($L50-2024)</f>
        <v>64279.273359630672</v>
      </c>
      <c r="N50" s="31">
        <f>N49+N$8*(1+input!$B$8)^($L50-2024)</f>
        <v>9063.3824991828606</v>
      </c>
      <c r="O50" s="31">
        <f>O49+O$8*(1+input!$B$8)^($L50-2024)</f>
        <v>18734.01121532256</v>
      </c>
      <c r="P50" s="31">
        <f>P49+P$8*(1+input!$B$8)^($L50-2024)</f>
        <v>28514.239931462293</v>
      </c>
      <c r="Q50" s="31" t="e">
        <f>Q49+Q$8*(1+input!$B$8)^($L50-2024)</f>
        <v>#VALUE!</v>
      </c>
      <c r="R50" s="31" t="e">
        <f>R49+R$8*(1+input!$B$8)^($L50-2024)</f>
        <v>#VALUE!</v>
      </c>
      <c r="S50" s="31" t="e">
        <f>S49+S$8*(1+input!$B$8)^($L50-2024)</f>
        <v>#VALUE!</v>
      </c>
      <c r="T50" s="31">
        <f>T49+T$8*(1+input!$B$8)^($L50-2024)</f>
        <v>9396.2103156269586</v>
      </c>
      <c r="U50" s="31">
        <f>U49+U$8*(1+input!$B$8)^($L50-2024)</f>
        <v>19233.252939988753</v>
      </c>
      <c r="V50" s="31">
        <f>V49+V$8*(1+input!$B$8)^($L50-2024)</f>
        <v>29179.895564350489</v>
      </c>
      <c r="W50" s="31">
        <f>W49+W$8*(1+input!$B$8)^($L50-2024)</f>
        <v>3505.8784714822477</v>
      </c>
      <c r="X50" s="31">
        <f>X49+X$8*(1+input!$B$8)^($L50-2024)</f>
        <v>10032.688200793196</v>
      </c>
      <c r="Y50" s="31">
        <f>Y49+Y$8*(1+input!$B$8)^($L50-2024)</f>
        <v>16669.097930104224</v>
      </c>
      <c r="Z50" s="31"/>
      <c r="AA50" s="31"/>
      <c r="AB50" s="31"/>
    </row>
    <row r="51" spans="12:28">
      <c r="L51">
        <v>2066</v>
      </c>
      <c r="M51" s="31">
        <f>M50+M$8*(1+input!$B$8)^($L51-2024)</f>
        <v>65809.732249145687</v>
      </c>
      <c r="N51" s="31">
        <f>N50+N$8*(1+input!$B$8)^($L51-2024)</f>
        <v>9820.6874721202712</v>
      </c>
      <c r="O51" s="31">
        <f>O50+O$8*(1+input!$B$8)^($L51-2024)</f>
        <v>19869.968674728676</v>
      </c>
      <c r="P51" s="31">
        <f>P50+P$8*(1+input!$B$8)^($L51-2024)</f>
        <v>30028.849877337114</v>
      </c>
      <c r="Q51" s="31" t="e">
        <f>Q50+Q$8*(1+input!$B$8)^($L51-2024)</f>
        <v>#VALUE!</v>
      </c>
      <c r="R51" s="31" t="e">
        <f>R50+R$8*(1+input!$B$8)^($L51-2024)</f>
        <v>#VALUE!</v>
      </c>
      <c r="S51" s="31" t="e">
        <f>S50+S$8*(1+input!$B$8)^($L51-2024)</f>
        <v>#VALUE!</v>
      </c>
      <c r="T51" s="31">
        <f>T50+T$8*(1+input!$B$8)^($L51-2024)</f>
        <v>10161.439760384466</v>
      </c>
      <c r="U51" s="31">
        <f>U50+U$8*(1+input!$B$8)^($L51-2024)</f>
        <v>20381.097107125017</v>
      </c>
      <c r="V51" s="31">
        <f>V50+V$8*(1+input!$B$8)^($L51-2024)</f>
        <v>30710.354453865504</v>
      </c>
      <c r="W51" s="31">
        <f>W50+W$8*(1+input!$B$8)^($L51-2024)</f>
        <v>4130.8619199505956</v>
      </c>
      <c r="X51" s="31">
        <f>X50+X$8*(1+input!$B$8)^($L51-2024)</f>
        <v>10961.471302710517</v>
      </c>
      <c r="Y51" s="31">
        <f>Y50+Y$8*(1+input!$B$8)^($L51-2024)</f>
        <v>17901.680685470521</v>
      </c>
      <c r="Z51" s="31"/>
      <c r="AA51" s="31"/>
      <c r="AB51" s="31"/>
    </row>
  </sheetData>
  <mergeCells count="5">
    <mergeCell ref="Z2:AB2"/>
    <mergeCell ref="T2:V2"/>
    <mergeCell ref="Q2:S2"/>
    <mergeCell ref="N2:P2"/>
    <mergeCell ref="W2:Y2"/>
  </mergeCells>
  <conditionalFormatting sqref="N8:AB51">
    <cfRule type="cellIs" dxfId="0" priority="1" operator="lessThan">
      <formula>0</formula>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54979-2797-48EE-8C6F-BC50407F8141}">
  <sheetPr>
    <tabColor theme="6"/>
  </sheetPr>
  <dimension ref="A1:U62"/>
  <sheetViews>
    <sheetView topLeftCell="A29" zoomScaleNormal="100" workbookViewId="0">
      <selection activeCell="G37" sqref="G37"/>
    </sheetView>
  </sheetViews>
  <sheetFormatPr defaultRowHeight="14.5"/>
  <cols>
    <col min="3" max="3" width="9.453125" bestFit="1" customWidth="1"/>
  </cols>
  <sheetData>
    <row r="1" spans="1:10">
      <c r="A1" s="101" t="s">
        <v>321</v>
      </c>
      <c r="B1" s="101"/>
      <c r="C1" s="101"/>
      <c r="D1" s="101"/>
      <c r="E1" s="101"/>
      <c r="F1" s="101"/>
      <c r="G1" s="101"/>
      <c r="H1" s="101"/>
    </row>
    <row r="2" spans="1:10">
      <c r="A2" s="103" t="s">
        <v>292</v>
      </c>
      <c r="B2" s="103"/>
      <c r="C2" s="103"/>
      <c r="D2" s="103"/>
      <c r="E2" s="103"/>
      <c r="F2" s="103"/>
      <c r="G2" s="103"/>
      <c r="H2" s="103"/>
    </row>
    <row r="3" spans="1:10">
      <c r="A3" s="101"/>
      <c r="B3" s="101"/>
      <c r="C3" s="101"/>
      <c r="D3" s="101"/>
      <c r="E3" s="101"/>
      <c r="F3" s="101"/>
      <c r="G3" s="101"/>
      <c r="H3" s="101"/>
    </row>
    <row r="4" spans="1:10">
      <c r="A4" s="103"/>
      <c r="B4" s="103"/>
      <c r="C4" s="103"/>
      <c r="D4" s="103"/>
      <c r="E4" s="103"/>
      <c r="F4" s="103"/>
      <c r="G4" s="103"/>
      <c r="H4" s="103"/>
    </row>
    <row r="5" spans="1:10">
      <c r="A5" s="102">
        <v>2024</v>
      </c>
      <c r="B5" s="75" t="s">
        <v>282</v>
      </c>
      <c r="C5" s="75" t="s">
        <v>282</v>
      </c>
      <c r="D5" s="75" t="s">
        <v>282</v>
      </c>
      <c r="E5" s="75" t="s">
        <v>286</v>
      </c>
      <c r="F5" s="75" t="s">
        <v>287</v>
      </c>
      <c r="G5" s="75" t="s">
        <v>286</v>
      </c>
      <c r="H5" s="75" t="s">
        <v>288</v>
      </c>
      <c r="J5" s="81"/>
    </row>
    <row r="6" spans="1:10" ht="15" thickBot="1">
      <c r="A6" s="102"/>
      <c r="B6" s="76" t="s">
        <v>283</v>
      </c>
      <c r="C6" s="76" t="s">
        <v>284</v>
      </c>
      <c r="D6" s="76" t="s">
        <v>285</v>
      </c>
      <c r="E6" s="76" t="s">
        <v>283</v>
      </c>
      <c r="F6" s="76" t="s">
        <v>284</v>
      </c>
      <c r="G6" s="76" t="s">
        <v>285</v>
      </c>
      <c r="H6" s="76" t="s">
        <v>284</v>
      </c>
      <c r="J6" s="80"/>
    </row>
    <row r="7" spans="1:10">
      <c r="A7" s="78" t="s">
        <v>289</v>
      </c>
      <c r="B7" s="74">
        <v>301</v>
      </c>
      <c r="C7" s="74">
        <v>322</v>
      </c>
      <c r="D7" s="74">
        <v>306</v>
      </c>
      <c r="E7" s="74">
        <v>225</v>
      </c>
      <c r="F7" s="74">
        <v>333</v>
      </c>
      <c r="G7" s="74">
        <v>288</v>
      </c>
      <c r="H7" s="74">
        <v>664</v>
      </c>
    </row>
    <row r="8" spans="1:10">
      <c r="A8" s="78" t="s">
        <v>290</v>
      </c>
      <c r="B8" s="74">
        <v>609</v>
      </c>
      <c r="C8" s="74">
        <v>783</v>
      </c>
      <c r="D8" s="74">
        <v>1536</v>
      </c>
      <c r="E8" s="74">
        <v>516</v>
      </c>
      <c r="F8" s="74">
        <v>860</v>
      </c>
      <c r="G8" s="74">
        <v>1552</v>
      </c>
      <c r="H8" s="74">
        <v>1424</v>
      </c>
    </row>
    <row r="9" spans="1:10">
      <c r="A9" s="78" t="s">
        <v>291</v>
      </c>
      <c r="B9" s="77">
        <v>0.49</v>
      </c>
      <c r="C9" s="77">
        <v>0.41</v>
      </c>
      <c r="D9" s="77">
        <v>0.2</v>
      </c>
      <c r="E9" s="77">
        <v>0.44</v>
      </c>
      <c r="F9" s="77">
        <v>0.39</v>
      </c>
      <c r="G9" s="77">
        <v>0.19</v>
      </c>
      <c r="H9" s="77">
        <v>0.47</v>
      </c>
    </row>
    <row r="10" spans="1:10">
      <c r="A10" s="78"/>
      <c r="B10" s="74"/>
      <c r="C10" s="74"/>
      <c r="D10" s="74"/>
      <c r="E10" s="74"/>
      <c r="F10" s="74"/>
      <c r="G10" s="74"/>
      <c r="H10" s="74"/>
    </row>
    <row r="11" spans="1:10">
      <c r="A11" s="78">
        <v>2030</v>
      </c>
      <c r="B11" s="74"/>
      <c r="C11" s="74"/>
      <c r="D11" s="74"/>
      <c r="E11" s="74"/>
      <c r="F11" s="74"/>
      <c r="G11" s="74"/>
      <c r="H11" s="74"/>
    </row>
    <row r="12" spans="1:10">
      <c r="A12" s="78" t="s">
        <v>289</v>
      </c>
      <c r="B12" s="74">
        <v>592</v>
      </c>
      <c r="C12" s="74">
        <v>753</v>
      </c>
      <c r="D12" s="74">
        <v>1333</v>
      </c>
      <c r="E12" s="74">
        <v>516</v>
      </c>
      <c r="F12" s="74">
        <v>852</v>
      </c>
      <c r="G12" s="74">
        <v>1123</v>
      </c>
      <c r="H12" s="74">
        <v>1372</v>
      </c>
    </row>
    <row r="13" spans="1:10">
      <c r="A13" s="78" t="s">
        <v>290</v>
      </c>
      <c r="B13" s="74">
        <v>602</v>
      </c>
      <c r="C13" s="74">
        <v>774</v>
      </c>
      <c r="D13" s="74">
        <v>1528</v>
      </c>
      <c r="E13" s="74">
        <v>516</v>
      </c>
      <c r="F13" s="74">
        <v>860</v>
      </c>
      <c r="G13" s="74">
        <v>1552</v>
      </c>
      <c r="H13" s="74">
        <v>1424</v>
      </c>
    </row>
    <row r="14" spans="1:10">
      <c r="A14" s="78" t="s">
        <v>291</v>
      </c>
      <c r="B14" s="77">
        <v>0.98</v>
      </c>
      <c r="C14" s="77">
        <v>0.97</v>
      </c>
      <c r="D14" s="77">
        <v>0.87</v>
      </c>
      <c r="E14" s="77">
        <v>1</v>
      </c>
      <c r="F14" s="77">
        <v>0.99</v>
      </c>
      <c r="G14" s="77">
        <v>0.72</v>
      </c>
      <c r="H14" s="77">
        <v>0.96</v>
      </c>
    </row>
    <row r="15" spans="1:10">
      <c r="A15" s="103"/>
      <c r="B15" s="103"/>
      <c r="C15" s="103"/>
      <c r="D15" s="103"/>
      <c r="E15" s="103"/>
      <c r="F15" s="103"/>
      <c r="G15" s="103"/>
      <c r="H15" s="103"/>
    </row>
    <row r="16" spans="1:10">
      <c r="A16" s="101"/>
      <c r="B16" s="101"/>
      <c r="C16" s="101"/>
      <c r="D16" s="101"/>
      <c r="E16" s="101"/>
      <c r="F16" s="101"/>
      <c r="G16" s="101"/>
      <c r="H16" s="101"/>
    </row>
    <row r="18" spans="1:9">
      <c r="A18" s="79" t="s">
        <v>302</v>
      </c>
      <c r="B18">
        <v>0.39</v>
      </c>
    </row>
    <row r="20" spans="1:9">
      <c r="A20" s="85" t="s">
        <v>295</v>
      </c>
      <c r="B20" s="85"/>
      <c r="C20" s="85" t="s">
        <v>296</v>
      </c>
      <c r="D20" s="85" t="s">
        <v>297</v>
      </c>
      <c r="E20" s="85" t="s">
        <v>351</v>
      </c>
      <c r="F20" s="85" t="s">
        <v>352</v>
      </c>
      <c r="G20" s="85" t="s">
        <v>298</v>
      </c>
      <c r="H20" s="85" t="s">
        <v>301</v>
      </c>
      <c r="I20" s="85" t="s">
        <v>303</v>
      </c>
    </row>
    <row r="21" spans="1:9">
      <c r="A21" t="s">
        <v>113</v>
      </c>
      <c r="C21">
        <v>0.32720977568121679</v>
      </c>
      <c r="D21">
        <v>0.44</v>
      </c>
      <c r="E21">
        <f>D21*0.39</f>
        <v>0.1716</v>
      </c>
      <c r="F21">
        <f>E21*C21*'kWh per yr'!$G$22</f>
        <v>61.205264897321108</v>
      </c>
      <c r="G21">
        <v>1</v>
      </c>
      <c r="H21">
        <f>G21*0.39</f>
        <v>0.39</v>
      </c>
      <c r="I21">
        <f>H21*C21*'kWh per yr'!$G$22</f>
        <v>139.10287476663888</v>
      </c>
    </row>
    <row r="22" spans="1:9">
      <c r="A22" t="s">
        <v>114</v>
      </c>
      <c r="C22">
        <v>5.8933215364511009E-2</v>
      </c>
      <c r="D22">
        <v>0.49</v>
      </c>
      <c r="E22">
        <f t="shared" ref="E22:E28" si="0">D22*0.39</f>
        <v>0.19109999999999999</v>
      </c>
      <c r="F22">
        <f>E22*C22*'kWh per yr'!$G$22</f>
        <v>12.276259268523452</v>
      </c>
      <c r="G22">
        <v>0.98</v>
      </c>
      <c r="H22">
        <f t="shared" ref="H22:H28" si="1">G22*0.39</f>
        <v>0.38219999999999998</v>
      </c>
      <c r="I22">
        <f>H22*C22*'kWh per yr'!$G$22</f>
        <v>24.552518537046904</v>
      </c>
    </row>
    <row r="23" spans="1:9">
      <c r="A23" t="s">
        <v>115</v>
      </c>
      <c r="C23">
        <v>0.16663212167621244</v>
      </c>
      <c r="D23">
        <v>0.39</v>
      </c>
      <c r="E23">
        <f t="shared" si="0"/>
        <v>0.15210000000000001</v>
      </c>
      <c r="F23">
        <f>E23*C23*'kWh per yr'!$G$22</f>
        <v>27.626964295592938</v>
      </c>
      <c r="G23">
        <v>0.99</v>
      </c>
      <c r="H23">
        <f t="shared" si="1"/>
        <v>0.3861</v>
      </c>
      <c r="I23">
        <f>H23*C23*'kWh per yr'!$G$22</f>
        <v>70.129986288812844</v>
      </c>
    </row>
    <row r="24" spans="1:9">
      <c r="A24" t="s">
        <v>116</v>
      </c>
      <c r="C24">
        <v>0.1751867553658244</v>
      </c>
      <c r="D24">
        <v>0.41</v>
      </c>
      <c r="E24">
        <f t="shared" si="0"/>
        <v>0.15989999999999999</v>
      </c>
      <c r="F24">
        <f>E24*C24*'kWh per yr'!$G$22</f>
        <v>30.534791661080043</v>
      </c>
      <c r="G24">
        <v>0.97</v>
      </c>
      <c r="H24">
        <f t="shared" si="1"/>
        <v>0.37830000000000003</v>
      </c>
      <c r="I24">
        <f>H24*C24*'kWh per yr'!$G$22</f>
        <v>72.240848564018648</v>
      </c>
    </row>
    <row r="25" spans="1:9">
      <c r="A25" t="s">
        <v>293</v>
      </c>
      <c r="C25">
        <f>(C23+C21)/(C22+C24+C21+C23)*0.261126</f>
        <v>0.17714521177887987</v>
      </c>
      <c r="D25">
        <v>0.19</v>
      </c>
      <c r="E25">
        <f t="shared" si="0"/>
        <v>7.4099999999999999E-2</v>
      </c>
      <c r="F25">
        <f>E25*C25*'kWh per yr'!$G$22</f>
        <v>14.308458694653652</v>
      </c>
      <c r="G25">
        <v>0.72</v>
      </c>
      <c r="H25">
        <f t="shared" si="1"/>
        <v>0.28079999999999999</v>
      </c>
      <c r="I25">
        <f>H25*C25*'kWh per yr'!$G$22</f>
        <v>54.221527685003316</v>
      </c>
    </row>
    <row r="26" spans="1:9">
      <c r="A26" t="s">
        <v>294</v>
      </c>
      <c r="C26">
        <f>(C24+C22)/(C23+C21+C22+C24)*0.261126</f>
        <v>8.3980788221120165E-2</v>
      </c>
      <c r="D26">
        <v>0.2</v>
      </c>
      <c r="E26">
        <f t="shared" si="0"/>
        <v>7.8000000000000014E-2</v>
      </c>
      <c r="F26">
        <f>E26*C26*'kWh per yr'!$G$22</f>
        <v>7.1403545584207899</v>
      </c>
      <c r="G26">
        <v>0.87</v>
      </c>
      <c r="H26">
        <f t="shared" si="1"/>
        <v>0.33929999999999999</v>
      </c>
      <c r="I26">
        <f>H26*C26*'kWh per yr'!$G$22</f>
        <v>31.060542329130431</v>
      </c>
    </row>
    <row r="27" spans="1:9">
      <c r="A27" t="s">
        <v>299</v>
      </c>
      <c r="C27">
        <f>C25/(C26+C25)*0.0109119</f>
        <v>7.4025215275765697E-3</v>
      </c>
      <c r="D27">
        <v>0.19</v>
      </c>
      <c r="E27">
        <f t="shared" si="0"/>
        <v>7.4099999999999999E-2</v>
      </c>
      <c r="F27">
        <f>E27*C27*'kWh per yr'!$G$22</f>
        <v>0.59792004790863873</v>
      </c>
      <c r="G27">
        <v>0.72</v>
      </c>
      <c r="H27">
        <f t="shared" si="1"/>
        <v>0.28079999999999999</v>
      </c>
      <c r="I27">
        <f>H27*C27*'kWh per yr'!$G$22</f>
        <v>2.2658022868116836</v>
      </c>
    </row>
    <row r="28" spans="1:9">
      <c r="A28" t="s">
        <v>300</v>
      </c>
      <c r="C28">
        <f>C26/(C25+C26)*0.0109119</f>
        <v>3.5093784724234316E-3</v>
      </c>
      <c r="D28">
        <v>0.2</v>
      </c>
      <c r="E28">
        <f t="shared" si="0"/>
        <v>7.8000000000000014E-2</v>
      </c>
      <c r="F28">
        <f>E28*C28*'kWh per yr'!$G$22</f>
        <v>0.29838022604425379</v>
      </c>
      <c r="G28">
        <v>0.87</v>
      </c>
      <c r="H28">
        <f t="shared" si="1"/>
        <v>0.33929999999999999</v>
      </c>
      <c r="I28">
        <f>H28*C28*'kWh per yr'!$G$22</f>
        <v>1.2979539832925038</v>
      </c>
    </row>
    <row r="29" spans="1:9">
      <c r="A29" t="s">
        <v>109</v>
      </c>
      <c r="C29" s="82">
        <f>SUM(C21:C28)</f>
        <v>0.9999997680877647</v>
      </c>
      <c r="D29" s="82"/>
      <c r="F29" s="82">
        <f>SUM(F21:F28)</f>
        <v>153.98839364954489</v>
      </c>
      <c r="G29" s="82"/>
      <c r="H29" s="82"/>
      <c r="I29" s="82">
        <f>SUM(I21:I28)</f>
        <v>394.87205444075522</v>
      </c>
    </row>
    <row r="30" spans="1:9">
      <c r="B30" s="21"/>
    </row>
    <row r="33" spans="1:21">
      <c r="A33" t="s">
        <v>178</v>
      </c>
      <c r="B33" t="s">
        <v>183</v>
      </c>
      <c r="C33" s="100" t="s">
        <v>72</v>
      </c>
      <c r="D33" s="100"/>
      <c r="E33" s="100"/>
      <c r="F33" s="100" t="s">
        <v>37</v>
      </c>
      <c r="G33" s="100"/>
      <c r="H33" s="100"/>
      <c r="I33" s="100" t="s">
        <v>35</v>
      </c>
      <c r="J33" s="100"/>
      <c r="K33" s="100"/>
      <c r="L33" s="100" t="s">
        <v>39</v>
      </c>
      <c r="M33" s="100"/>
      <c r="N33" s="100"/>
      <c r="O33" s="100" t="s">
        <v>171</v>
      </c>
      <c r="P33" s="100"/>
      <c r="Q33" s="100"/>
      <c r="T33" t="s">
        <v>184</v>
      </c>
      <c r="U33" t="s">
        <v>185</v>
      </c>
    </row>
    <row r="34" spans="1:21">
      <c r="B34" t="s">
        <v>177</v>
      </c>
      <c r="C34">
        <v>5</v>
      </c>
      <c r="D34">
        <v>7.5</v>
      </c>
      <c r="E34">
        <v>10</v>
      </c>
      <c r="F34">
        <v>5</v>
      </c>
      <c r="G34">
        <v>7.5</v>
      </c>
      <c r="H34">
        <v>10</v>
      </c>
      <c r="I34">
        <v>5</v>
      </c>
      <c r="J34">
        <v>7.5</v>
      </c>
      <c r="K34">
        <v>10</v>
      </c>
      <c r="L34">
        <v>5</v>
      </c>
      <c r="M34">
        <v>7.5</v>
      </c>
      <c r="N34">
        <v>10</v>
      </c>
      <c r="O34">
        <v>5</v>
      </c>
      <c r="P34">
        <v>7.5</v>
      </c>
      <c r="Q34">
        <v>10</v>
      </c>
    </row>
    <row r="35" spans="1:21">
      <c r="A35">
        <v>2024</v>
      </c>
      <c r="B35" s="47">
        <v>0.23</v>
      </c>
      <c r="C35" s="6">
        <f>C$34*'kWh per yr'!$B$22*emissions!$B35</f>
        <v>1293.29</v>
      </c>
      <c r="D35" s="6">
        <f>D$34*'kWh per yr'!$B$22*emissions!$B35</f>
        <v>1939.9350000000002</v>
      </c>
      <c r="E35" s="6">
        <f>E$34*'kWh per yr'!$B$22*emissions!$B35</f>
        <v>2586.58</v>
      </c>
      <c r="F35" s="6">
        <f>F$34*'kWh per yr'!$C$22*emissions!$B35</f>
        <v>1214.6300000000001</v>
      </c>
      <c r="G35" s="6">
        <f>G$34*'kWh per yr'!$C$22*emissions!$B35</f>
        <v>1821.9450000000002</v>
      </c>
      <c r="H35" s="6">
        <f>H$34*'kWh per yr'!$C$22*emissions!$B35</f>
        <v>2429.2600000000002</v>
      </c>
      <c r="I35" s="6">
        <f>I$34*'kWh per yr'!$D$22*emissions!$B35</f>
        <v>1272.3600000000001</v>
      </c>
      <c r="J35" s="6">
        <f>J$34*'kWh per yr'!$D$22*emissions!$B35</f>
        <v>1908.5400000000002</v>
      </c>
      <c r="K35" s="6">
        <f>K$34*'kWh per yr'!$D$22*emissions!$B35</f>
        <v>2544.7200000000003</v>
      </c>
      <c r="L35" s="6">
        <f>L$34*'kWh per yr'!$E$22*emissions!$B35</f>
        <v>1216.7</v>
      </c>
      <c r="M35" s="6">
        <f>M$34*'kWh per yr'!$E$22*emissions!$B35</f>
        <v>1825.0500000000002</v>
      </c>
      <c r="N35" s="6">
        <f>N$34*'kWh per yr'!$E$22*emissions!$B35</f>
        <v>2433.4</v>
      </c>
      <c r="O35" s="6">
        <f>O$34*'kWh per yr'!$G$22*emissions!$B35</f>
        <v>1253.5540623403169</v>
      </c>
      <c r="P35" s="6">
        <f>P$34*'kWh per yr'!$G$22*emissions!$B35</f>
        <v>1880.3310935104755</v>
      </c>
      <c r="Q35" s="6">
        <f>Q$34*'kWh per yr'!$G$22*emissions!$B35</f>
        <v>2507.1081246806339</v>
      </c>
      <c r="S35">
        <v>2024</v>
      </c>
      <c r="T35" s="6">
        <f>'kWh per yr'!G$22*emissions!B35</f>
        <v>250.71081246806338</v>
      </c>
      <c r="U35" s="6">
        <f>T35</f>
        <v>250.71081246806338</v>
      </c>
    </row>
    <row r="36" spans="1:21">
      <c r="A36">
        <v>2025</v>
      </c>
      <c r="B36" s="47">
        <v>0.25</v>
      </c>
      <c r="C36" s="6">
        <f>C$34*'kWh per yr'!$B$22*emissions!$B36</f>
        <v>1405.75</v>
      </c>
      <c r="D36" s="6">
        <f>D$34*'kWh per yr'!$B$22*emissions!$B36</f>
        <v>2108.625</v>
      </c>
      <c r="E36" s="6">
        <f>E$34*'kWh per yr'!$B$22*emissions!$B36</f>
        <v>2811.5</v>
      </c>
      <c r="F36" s="6">
        <f>F$34*'kWh per yr'!$C$22*emissions!$B36</f>
        <v>1320.25</v>
      </c>
      <c r="G36" s="6">
        <f>G$34*'kWh per yr'!$C$22*emissions!$B36</f>
        <v>1980.375</v>
      </c>
      <c r="H36" s="6">
        <f>H$34*'kWh per yr'!$C$22*emissions!$B36</f>
        <v>2640.5</v>
      </c>
      <c r="I36" s="6">
        <f>I$34*'kWh per yr'!$D$22*emissions!$B36</f>
        <v>1383</v>
      </c>
      <c r="J36" s="6">
        <f>J$34*'kWh per yr'!$D$22*emissions!$B36</f>
        <v>2074.5</v>
      </c>
      <c r="K36" s="6">
        <f>K$34*'kWh per yr'!$D$22*emissions!$B36</f>
        <v>2766</v>
      </c>
      <c r="L36" s="6">
        <f>L$34*'kWh per yr'!$E$22*emissions!$B36</f>
        <v>1322.5</v>
      </c>
      <c r="M36" s="6">
        <f>M$34*'kWh per yr'!$E$22*emissions!$B36</f>
        <v>1983.75</v>
      </c>
      <c r="N36" s="6">
        <f>N$34*'kWh per yr'!$E$22*emissions!$B36</f>
        <v>2645</v>
      </c>
      <c r="O36" s="6">
        <f>O$34*'kWh per yr'!$G$22*emissions!$B36</f>
        <v>1362.5587634133879</v>
      </c>
      <c r="P36" s="6">
        <f>P$34*'kWh per yr'!$G$22*emissions!$B36</f>
        <v>2043.8381451200819</v>
      </c>
      <c r="Q36" s="6">
        <f>Q$34*'kWh per yr'!$G$22*emissions!$B36</f>
        <v>2725.1175268267757</v>
      </c>
      <c r="S36">
        <v>2025</v>
      </c>
      <c r="T36" s="6">
        <f>'kWh per yr'!G$22*emissions!B36</f>
        <v>272.51175268267758</v>
      </c>
      <c r="U36" s="6">
        <f>U35+T36</f>
        <v>523.22256515074093</v>
      </c>
    </row>
    <row r="37" spans="1:21">
      <c r="A37">
        <v>2026</v>
      </c>
      <c r="B37" s="47">
        <v>0.37</v>
      </c>
      <c r="C37" s="6">
        <f>C$34*'kWh per yr'!$B$22*emissions!$B37</f>
        <v>2080.5099999999998</v>
      </c>
      <c r="D37" s="6">
        <f>D$34*'kWh per yr'!$B$22*emissions!$B37</f>
        <v>3120.7649999999999</v>
      </c>
      <c r="E37" s="6">
        <f>E$34*'kWh per yr'!$B$22*emissions!$B37</f>
        <v>4161.0199999999995</v>
      </c>
      <c r="F37" s="6">
        <f>F$34*'kWh per yr'!$C$22*emissions!$B37</f>
        <v>1953.97</v>
      </c>
      <c r="G37" s="6">
        <f>G$34*'kWh per yr'!$C$22*emissions!$B37</f>
        <v>2930.9549999999999</v>
      </c>
      <c r="H37" s="6">
        <f>H$34*'kWh per yr'!$C$22*emissions!$B37</f>
        <v>3907.94</v>
      </c>
      <c r="I37" s="6">
        <f>I$34*'kWh per yr'!$D$22*emissions!$B37</f>
        <v>2046.84</v>
      </c>
      <c r="J37" s="6">
        <f>J$34*'kWh per yr'!$D$22*emissions!$B37</f>
        <v>3070.2599999999998</v>
      </c>
      <c r="K37" s="6">
        <f>K$34*'kWh per yr'!$D$22*emissions!$B37</f>
        <v>4093.68</v>
      </c>
      <c r="L37" s="6">
        <f>L$34*'kWh per yr'!$E$22*emissions!$B37</f>
        <v>1957.3</v>
      </c>
      <c r="M37" s="6">
        <f>M$34*'kWh per yr'!$E$22*emissions!$B37</f>
        <v>2935.95</v>
      </c>
      <c r="N37" s="6">
        <f>N$34*'kWh per yr'!$E$22*emissions!$B37</f>
        <v>3914.6</v>
      </c>
      <c r="O37" s="6">
        <f>O$34*'kWh per yr'!$G$22*emissions!$B37</f>
        <v>2016.586969851814</v>
      </c>
      <c r="P37" s="6">
        <f>P$34*'kWh per yr'!$G$22*emissions!$B37</f>
        <v>3024.8804547777213</v>
      </c>
      <c r="Q37" s="6">
        <f>Q$34*'kWh per yr'!$G$22*emissions!$B37</f>
        <v>4033.1739397036281</v>
      </c>
      <c r="S37">
        <v>2026</v>
      </c>
      <c r="T37" s="6">
        <f>'kWh per yr'!G$22*emissions!B37</f>
        <v>403.31739397036284</v>
      </c>
      <c r="U37" s="6">
        <f>U36+T37</f>
        <v>926.53995912110372</v>
      </c>
    </row>
    <row r="38" spans="1:21">
      <c r="A38">
        <v>2027</v>
      </c>
      <c r="B38" s="47">
        <v>0.37</v>
      </c>
      <c r="C38" s="6">
        <f>C$34*'kWh per yr'!$B$22*emissions!$B38</f>
        <v>2080.5099999999998</v>
      </c>
      <c r="D38" s="6">
        <f>D$34*'kWh per yr'!$B$22*emissions!$B38</f>
        <v>3120.7649999999999</v>
      </c>
      <c r="E38" s="6">
        <f>E$34*'kWh per yr'!$B$22*emissions!$B38</f>
        <v>4161.0199999999995</v>
      </c>
      <c r="F38" s="6">
        <f>F$34*'kWh per yr'!$C$22*emissions!$B38</f>
        <v>1953.97</v>
      </c>
      <c r="G38" s="6">
        <f>G$34*'kWh per yr'!$C$22*emissions!$B38</f>
        <v>2930.9549999999999</v>
      </c>
      <c r="H38" s="6">
        <f>H$34*'kWh per yr'!$C$22*emissions!$B38</f>
        <v>3907.94</v>
      </c>
      <c r="I38" s="6">
        <f>I$34*'kWh per yr'!$D$22*emissions!$B38</f>
        <v>2046.84</v>
      </c>
      <c r="J38" s="6">
        <f>J$34*'kWh per yr'!$D$22*emissions!$B38</f>
        <v>3070.2599999999998</v>
      </c>
      <c r="K38" s="6">
        <f>K$34*'kWh per yr'!$D$22*emissions!$B38</f>
        <v>4093.68</v>
      </c>
      <c r="L38" s="6">
        <f>L$34*'kWh per yr'!$E$22*emissions!$B38</f>
        <v>1957.3</v>
      </c>
      <c r="M38" s="6">
        <f>M$34*'kWh per yr'!$E$22*emissions!$B38</f>
        <v>2935.95</v>
      </c>
      <c r="N38" s="6">
        <f>N$34*'kWh per yr'!$E$22*emissions!$B38</f>
        <v>3914.6</v>
      </c>
      <c r="O38" s="6">
        <f>O$34*'kWh per yr'!$G$22*emissions!$B38</f>
        <v>2016.586969851814</v>
      </c>
      <c r="P38" s="6">
        <f>P$34*'kWh per yr'!$G$22*emissions!$B38</f>
        <v>3024.8804547777213</v>
      </c>
      <c r="Q38" s="6">
        <f>Q$34*'kWh per yr'!$G$22*emissions!$B38</f>
        <v>4033.1739397036281</v>
      </c>
      <c r="S38">
        <v>2027</v>
      </c>
      <c r="T38" s="6">
        <f>'kWh per yr'!G$22*emissions!B38</f>
        <v>403.31739397036284</v>
      </c>
      <c r="U38" s="6">
        <f>U37+T38</f>
        <v>1329.8573530914666</v>
      </c>
    </row>
    <row r="39" spans="1:21">
      <c r="A39">
        <v>2028</v>
      </c>
      <c r="B39" s="47">
        <v>0.37</v>
      </c>
      <c r="C39" s="6">
        <f>C$34*'kWh per yr'!$B$22*emissions!$B39</f>
        <v>2080.5099999999998</v>
      </c>
      <c r="D39" s="6">
        <f>D$34*'kWh per yr'!$B$22*emissions!$B39</f>
        <v>3120.7649999999999</v>
      </c>
      <c r="E39" s="6">
        <f>E$34*'kWh per yr'!$B$22*emissions!$B39</f>
        <v>4161.0199999999995</v>
      </c>
      <c r="F39" s="6">
        <f>F$34*'kWh per yr'!$C$22*emissions!$B39</f>
        <v>1953.97</v>
      </c>
      <c r="G39" s="6">
        <f>G$34*'kWh per yr'!$C$22*emissions!$B39</f>
        <v>2930.9549999999999</v>
      </c>
      <c r="H39" s="6">
        <f>H$34*'kWh per yr'!$C$22*emissions!$B39</f>
        <v>3907.94</v>
      </c>
      <c r="I39" s="6">
        <f>I$34*'kWh per yr'!$D$22*emissions!$B39</f>
        <v>2046.84</v>
      </c>
      <c r="J39" s="6">
        <f>J$34*'kWh per yr'!$D$22*emissions!$B39</f>
        <v>3070.2599999999998</v>
      </c>
      <c r="K39" s="6">
        <f>K$34*'kWh per yr'!$D$22*emissions!$B39</f>
        <v>4093.68</v>
      </c>
      <c r="L39" s="6">
        <f>L$34*'kWh per yr'!$E$22*emissions!$B39</f>
        <v>1957.3</v>
      </c>
      <c r="M39" s="6">
        <f>M$34*'kWh per yr'!$E$22*emissions!$B39</f>
        <v>2935.95</v>
      </c>
      <c r="N39" s="6">
        <f>N$34*'kWh per yr'!$E$22*emissions!$B39</f>
        <v>3914.6</v>
      </c>
      <c r="O39" s="6">
        <f>O$34*'kWh per yr'!$G$22*emissions!$B39</f>
        <v>2016.586969851814</v>
      </c>
      <c r="P39" s="6">
        <f>P$34*'kWh per yr'!$G$22*emissions!$B39</f>
        <v>3024.8804547777213</v>
      </c>
      <c r="Q39" s="6">
        <f>Q$34*'kWh per yr'!$G$22*emissions!$B39</f>
        <v>4033.1739397036281</v>
      </c>
      <c r="S39">
        <v>2028</v>
      </c>
      <c r="T39" s="6">
        <f>'kWh per yr'!G$22*emissions!B39</f>
        <v>403.31739397036284</v>
      </c>
      <c r="U39" s="6">
        <f>U38+T39</f>
        <v>1733.1747470618295</v>
      </c>
    </row>
    <row r="40" spans="1:21">
      <c r="A40">
        <v>2029</v>
      </c>
      <c r="B40" s="48">
        <v>0.38</v>
      </c>
      <c r="C40" s="6">
        <f>C$34*'kWh per yr'!$B$22*emissions!$B40</f>
        <v>2136.7400000000002</v>
      </c>
      <c r="D40" s="6">
        <f>D$34*'kWh per yr'!$B$22*emissions!$B40</f>
        <v>3205.11</v>
      </c>
      <c r="E40" s="6">
        <f>E$34*'kWh per yr'!$B$22*emissions!$B40</f>
        <v>4273.4800000000005</v>
      </c>
      <c r="F40" s="6">
        <f>F$34*'kWh per yr'!$C$22*emissions!$B40</f>
        <v>2006.78</v>
      </c>
      <c r="G40" s="6">
        <f>G$34*'kWh per yr'!$C$22*emissions!$B40</f>
        <v>3010.17</v>
      </c>
      <c r="H40" s="6">
        <f>H$34*'kWh per yr'!$C$22*emissions!$B40</f>
        <v>4013.56</v>
      </c>
      <c r="I40" s="6">
        <f>I$34*'kWh per yr'!$D$22*emissions!$B40</f>
        <v>2102.16</v>
      </c>
      <c r="J40" s="6">
        <f>J$34*'kWh per yr'!$D$22*emissions!$B40</f>
        <v>3153.2400000000002</v>
      </c>
      <c r="K40" s="6">
        <f>K$34*'kWh per yr'!$D$22*emissions!$B40</f>
        <v>4204.32</v>
      </c>
      <c r="L40" s="6">
        <f>L$34*'kWh per yr'!$E$22*emissions!$B40</f>
        <v>2010.2</v>
      </c>
      <c r="M40" s="6">
        <f>M$34*'kWh per yr'!$E$22*emissions!$B40</f>
        <v>3015.3</v>
      </c>
      <c r="N40" s="6">
        <f>N$34*'kWh per yr'!$E$22*emissions!$B40</f>
        <v>4020.4</v>
      </c>
      <c r="O40" s="6">
        <f>O$34*'kWh per yr'!$G$22*emissions!$B40</f>
        <v>2071.0893203883497</v>
      </c>
      <c r="P40" s="6">
        <f>P$34*'kWh per yr'!$G$22*emissions!$B40</f>
        <v>3106.6339805825246</v>
      </c>
      <c r="Q40" s="6">
        <f>Q$34*'kWh per yr'!$G$22*emissions!$B40</f>
        <v>4142.1786407766995</v>
      </c>
      <c r="S40">
        <v>2029</v>
      </c>
      <c r="T40" s="6">
        <f>'kWh per yr'!G$22*emissions!B40</f>
        <v>414.2178640776699</v>
      </c>
      <c r="U40" s="6">
        <f>U39+T40</f>
        <v>2147.3926111394994</v>
      </c>
    </row>
    <row r="41" spans="1:21">
      <c r="A41">
        <v>2030</v>
      </c>
      <c r="B41" s="48">
        <v>0.38</v>
      </c>
      <c r="C41" s="6">
        <f>C$34*'kWh per yr'!$B$22*emissions!$B41</f>
        <v>2136.7400000000002</v>
      </c>
      <c r="D41" s="6">
        <f>D$34*'kWh per yr'!$B$22*emissions!$B41</f>
        <v>3205.11</v>
      </c>
      <c r="E41" s="6">
        <f>E$34*'kWh per yr'!$B$22*emissions!$B41</f>
        <v>4273.4800000000005</v>
      </c>
      <c r="F41" s="6">
        <f>F$34*'kWh per yr'!$C$22*emissions!$B41</f>
        <v>2006.78</v>
      </c>
      <c r="G41" s="6">
        <f>G$34*'kWh per yr'!$C$22*emissions!$B41</f>
        <v>3010.17</v>
      </c>
      <c r="H41" s="6">
        <f>H$34*'kWh per yr'!$C$22*emissions!$B41</f>
        <v>4013.56</v>
      </c>
      <c r="I41" s="6">
        <f>I$34*'kWh per yr'!$D$22*emissions!$B41</f>
        <v>2102.16</v>
      </c>
      <c r="J41" s="6">
        <f>J$34*'kWh per yr'!$D$22*emissions!$B41</f>
        <v>3153.2400000000002</v>
      </c>
      <c r="K41" s="6">
        <f>K$34*'kWh per yr'!$D$22*emissions!$B41</f>
        <v>4204.32</v>
      </c>
      <c r="L41" s="6">
        <f>L$34*'kWh per yr'!$E$22*emissions!$B41</f>
        <v>2010.2</v>
      </c>
      <c r="M41" s="6">
        <f>M$34*'kWh per yr'!$E$22*emissions!$B41</f>
        <v>3015.3</v>
      </c>
      <c r="N41" s="6">
        <f>N$34*'kWh per yr'!$E$22*emissions!$B41</f>
        <v>4020.4</v>
      </c>
      <c r="O41" s="6">
        <f>O$34*'kWh per yr'!$G$22*emissions!$B41</f>
        <v>2071.0893203883497</v>
      </c>
      <c r="P41" s="6">
        <f>P$34*'kWh per yr'!$G$22*emissions!$B41</f>
        <v>3106.6339805825246</v>
      </c>
      <c r="Q41" s="6">
        <f>Q$34*'kWh per yr'!$G$22*emissions!$B41</f>
        <v>4142.1786407766995</v>
      </c>
      <c r="S41">
        <v>2030</v>
      </c>
      <c r="T41" s="6">
        <f>'kWh per yr'!G$22*emissions!B41</f>
        <v>414.2178640776699</v>
      </c>
      <c r="U41" s="6">
        <f>U40+T41</f>
        <v>2561.6104752171696</v>
      </c>
    </row>
    <row r="42" spans="1:21">
      <c r="A42">
        <v>2031</v>
      </c>
      <c r="B42" s="48">
        <v>0.39</v>
      </c>
      <c r="C42" s="6">
        <f>C$34*'kWh per yr'!$B$22*emissions!$B42</f>
        <v>2192.9700000000003</v>
      </c>
      <c r="D42" s="6">
        <f>D$34*'kWh per yr'!$B$22*emissions!$B42</f>
        <v>3289.4549999999999</v>
      </c>
      <c r="E42" s="6">
        <f>E$34*'kWh per yr'!$B$22*emissions!$B42</f>
        <v>4385.9400000000005</v>
      </c>
      <c r="F42" s="6">
        <f>F$34*'kWh per yr'!$C$22*emissions!$B42</f>
        <v>2059.59</v>
      </c>
      <c r="G42" s="6">
        <f>G$34*'kWh per yr'!$C$22*emissions!$B42</f>
        <v>3089.3850000000002</v>
      </c>
      <c r="H42" s="6">
        <f>H$34*'kWh per yr'!$C$22*emissions!$B42</f>
        <v>4119.18</v>
      </c>
      <c r="I42" s="6">
        <f>I$34*'kWh per yr'!$D$22*emissions!$B42</f>
        <v>2157.48</v>
      </c>
      <c r="J42" s="6">
        <f>J$34*'kWh per yr'!$D$22*emissions!$B42</f>
        <v>3236.2200000000003</v>
      </c>
      <c r="K42" s="6">
        <f>K$34*'kWh per yr'!$D$22*emissions!$B42</f>
        <v>4314.96</v>
      </c>
      <c r="L42" s="6">
        <f>L$34*'kWh per yr'!$E$22*emissions!$B42</f>
        <v>2063.1</v>
      </c>
      <c r="M42" s="6">
        <f>M$34*'kWh per yr'!$E$22*emissions!$B42</f>
        <v>3094.65</v>
      </c>
      <c r="N42" s="6">
        <f>N$34*'kWh per yr'!$E$22*emissions!$B42</f>
        <v>4126.2</v>
      </c>
      <c r="O42" s="6">
        <f>O$34*'kWh per yr'!$G$22*emissions!$B42</f>
        <v>2125.591670924885</v>
      </c>
      <c r="P42" s="6">
        <f>P$34*'kWh per yr'!$G$22*emissions!$B42</f>
        <v>3188.3875063873279</v>
      </c>
      <c r="Q42" s="6">
        <f>Q$34*'kWh per yr'!$G$22*emissions!$B42</f>
        <v>4251.1833418497699</v>
      </c>
      <c r="S42">
        <v>2031</v>
      </c>
      <c r="T42" s="6">
        <f>'kWh per yr'!G$22*emissions!B42</f>
        <v>425.11833418497702</v>
      </c>
      <c r="U42" s="6">
        <f>U41+T42</f>
        <v>2986.7288094021465</v>
      </c>
    </row>
    <row r="43" spans="1:21">
      <c r="A43">
        <v>2032</v>
      </c>
      <c r="B43" s="48">
        <v>0.42</v>
      </c>
      <c r="C43" s="6">
        <f>C$34*'kWh per yr'!$B$22*emissions!$B43</f>
        <v>2361.66</v>
      </c>
      <c r="D43" s="6">
        <f>D$34*'kWh per yr'!$B$22*emissions!$B43</f>
        <v>3542.49</v>
      </c>
      <c r="E43" s="6">
        <f>E$34*'kWh per yr'!$B$22*emissions!$B43</f>
        <v>4723.32</v>
      </c>
      <c r="F43" s="6">
        <f>F$34*'kWh per yr'!$C$22*emissions!$B43</f>
        <v>2218.02</v>
      </c>
      <c r="G43" s="6">
        <f>G$34*'kWh per yr'!$C$22*emissions!$B43</f>
        <v>3327.0299999999997</v>
      </c>
      <c r="H43" s="6">
        <f>H$34*'kWh per yr'!$C$22*emissions!$B43</f>
        <v>4436.04</v>
      </c>
      <c r="I43" s="6">
        <f>I$34*'kWh per yr'!$D$22*emissions!$B43</f>
        <v>2323.44</v>
      </c>
      <c r="J43" s="6">
        <f>J$34*'kWh per yr'!$D$22*emissions!$B43</f>
        <v>3485.16</v>
      </c>
      <c r="K43" s="6">
        <f>K$34*'kWh per yr'!$D$22*emissions!$B43</f>
        <v>4646.88</v>
      </c>
      <c r="L43" s="6">
        <f>L$34*'kWh per yr'!$E$22*emissions!$B43</f>
        <v>2221.7999999999997</v>
      </c>
      <c r="M43" s="6">
        <f>M$34*'kWh per yr'!$E$22*emissions!$B43</f>
        <v>3332.7</v>
      </c>
      <c r="N43" s="6">
        <f>N$34*'kWh per yr'!$E$22*emissions!$B43</f>
        <v>4443.5999999999995</v>
      </c>
      <c r="O43" s="6">
        <f>O$34*'kWh per yr'!$G$22*emissions!$B43</f>
        <v>2289.0987225344916</v>
      </c>
      <c r="P43" s="6">
        <f>P$34*'kWh per yr'!$G$22*emissions!$B43</f>
        <v>3433.6480838017374</v>
      </c>
      <c r="Q43" s="6">
        <f>Q$34*'kWh per yr'!$G$22*emissions!$B43</f>
        <v>4578.1974450689831</v>
      </c>
      <c r="S43">
        <v>2032</v>
      </c>
      <c r="T43" s="6">
        <f>'kWh per yr'!G$22*emissions!B43</f>
        <v>457.8197445068983</v>
      </c>
      <c r="U43" s="6">
        <f>U42+T43</f>
        <v>3444.5485539090446</v>
      </c>
    </row>
    <row r="44" spans="1:21">
      <c r="A44">
        <v>2033</v>
      </c>
      <c r="B44" s="48">
        <v>0.45</v>
      </c>
      <c r="C44" s="6">
        <f>C$34*'kWh per yr'!$B$22*emissions!$B44</f>
        <v>2530.35</v>
      </c>
      <c r="D44" s="6">
        <f>D$34*'kWh per yr'!$B$22*emissions!$B44</f>
        <v>3795.5250000000001</v>
      </c>
      <c r="E44" s="6">
        <f>E$34*'kWh per yr'!$B$22*emissions!$B44</f>
        <v>5060.7</v>
      </c>
      <c r="F44" s="6">
        <f>F$34*'kWh per yr'!$C$22*emissions!$B44</f>
        <v>2376.4500000000003</v>
      </c>
      <c r="G44" s="6">
        <f>G$34*'kWh per yr'!$C$22*emissions!$B44</f>
        <v>3564.6750000000002</v>
      </c>
      <c r="H44" s="6">
        <f>H$34*'kWh per yr'!$C$22*emissions!$B44</f>
        <v>4752.9000000000005</v>
      </c>
      <c r="I44" s="6">
        <f>I$34*'kWh per yr'!$D$22*emissions!$B44</f>
        <v>2489.4</v>
      </c>
      <c r="J44" s="6">
        <f>J$34*'kWh per yr'!$D$22*emissions!$B44</f>
        <v>3734.1</v>
      </c>
      <c r="K44" s="6">
        <f>K$34*'kWh per yr'!$D$22*emissions!$B44</f>
        <v>4978.8</v>
      </c>
      <c r="L44" s="6">
        <f>L$34*'kWh per yr'!$E$22*emissions!$B44</f>
        <v>2380.5</v>
      </c>
      <c r="M44" s="6">
        <f>M$34*'kWh per yr'!$E$22*emissions!$B44</f>
        <v>3570.75</v>
      </c>
      <c r="N44" s="6">
        <f>N$34*'kWh per yr'!$E$22*emissions!$B44</f>
        <v>4761</v>
      </c>
      <c r="O44" s="6">
        <f>O$34*'kWh per yr'!$G$22*emissions!$B44</f>
        <v>2452.6057741440982</v>
      </c>
      <c r="P44" s="6">
        <f>P$34*'kWh per yr'!$G$22*emissions!$B44</f>
        <v>3678.9086612161473</v>
      </c>
      <c r="Q44" s="6">
        <f>Q$34*'kWh per yr'!$G$22*emissions!$B44</f>
        <v>4905.2115482881964</v>
      </c>
      <c r="S44">
        <v>2033</v>
      </c>
      <c r="T44" s="6">
        <f>'kWh per yr'!G$22*emissions!B44</f>
        <v>490.52115482881965</v>
      </c>
      <c r="U44" s="6">
        <f>U43+T44</f>
        <v>3935.0697087378644</v>
      </c>
    </row>
    <row r="45" spans="1:21">
      <c r="A45">
        <v>2034</v>
      </c>
      <c r="B45" s="48">
        <v>0.47</v>
      </c>
      <c r="C45" s="6">
        <f>C$34*'kWh per yr'!$B$22*emissions!$B45</f>
        <v>2642.81</v>
      </c>
      <c r="D45" s="6">
        <f>D$34*'kWh per yr'!$B$22*emissions!$B45</f>
        <v>3964.2149999999997</v>
      </c>
      <c r="E45" s="6">
        <f>E$34*'kWh per yr'!$B$22*emissions!$B45</f>
        <v>5285.62</v>
      </c>
      <c r="F45" s="6">
        <f>F$34*'kWh per yr'!$C$22*emissions!$B45</f>
        <v>2482.0699999999997</v>
      </c>
      <c r="G45" s="6">
        <f>G$34*'kWh per yr'!$C$22*emissions!$B45</f>
        <v>3723.1049999999996</v>
      </c>
      <c r="H45" s="6">
        <f>H$34*'kWh per yr'!$C$22*emissions!$B45</f>
        <v>4964.1399999999994</v>
      </c>
      <c r="I45" s="6">
        <f>I$34*'kWh per yr'!$D$22*emissions!$B45</f>
        <v>2600.04</v>
      </c>
      <c r="J45" s="6">
        <f>J$34*'kWh per yr'!$D$22*emissions!$B45</f>
        <v>3900.06</v>
      </c>
      <c r="K45" s="6">
        <f>K$34*'kWh per yr'!$D$22*emissions!$B45</f>
        <v>5200.08</v>
      </c>
      <c r="L45" s="6">
        <f>L$34*'kWh per yr'!$E$22*emissions!$B45</f>
        <v>2486.2999999999997</v>
      </c>
      <c r="M45" s="6">
        <f>M$34*'kWh per yr'!$E$22*emissions!$B45</f>
        <v>3729.45</v>
      </c>
      <c r="N45" s="6">
        <f>N$34*'kWh per yr'!$E$22*emissions!$B45</f>
        <v>4972.5999999999995</v>
      </c>
      <c r="O45" s="6">
        <f>O$34*'kWh per yr'!$G$22*emissions!$B45</f>
        <v>2561.6104752171691</v>
      </c>
      <c r="P45" s="6">
        <f>P$34*'kWh per yr'!$G$22*emissions!$B45</f>
        <v>3842.4157128257539</v>
      </c>
      <c r="Q45" s="6">
        <f>Q$34*'kWh per yr'!$G$22*emissions!$B45</f>
        <v>5123.2209504343382</v>
      </c>
      <c r="S45">
        <v>2034</v>
      </c>
      <c r="T45" s="6">
        <f>'kWh per yr'!G$22*emissions!B45</f>
        <v>512.32209504343382</v>
      </c>
      <c r="U45" s="6">
        <f>U44+T45</f>
        <v>4447.3918037812982</v>
      </c>
    </row>
    <row r="46" spans="1:21">
      <c r="A46">
        <v>2035</v>
      </c>
      <c r="B46" s="48">
        <v>0.47</v>
      </c>
      <c r="C46" s="6">
        <f>C$34*'kWh per yr'!$B$22*emissions!$B46</f>
        <v>2642.81</v>
      </c>
      <c r="D46" s="6">
        <f>D$34*'kWh per yr'!$B$22*emissions!$B46</f>
        <v>3964.2149999999997</v>
      </c>
      <c r="E46" s="6">
        <f>E$34*'kWh per yr'!$B$22*emissions!$B46</f>
        <v>5285.62</v>
      </c>
      <c r="F46" s="6">
        <f>F$34*'kWh per yr'!$C$22*emissions!$B46</f>
        <v>2482.0699999999997</v>
      </c>
      <c r="G46" s="6">
        <f>G$34*'kWh per yr'!$C$22*emissions!$B46</f>
        <v>3723.1049999999996</v>
      </c>
      <c r="H46" s="6">
        <f>H$34*'kWh per yr'!$C$22*emissions!$B46</f>
        <v>4964.1399999999994</v>
      </c>
      <c r="I46" s="6">
        <f>I$34*'kWh per yr'!$D$22*emissions!$B46</f>
        <v>2600.04</v>
      </c>
      <c r="J46" s="6">
        <f>J$34*'kWh per yr'!$D$22*emissions!$B46</f>
        <v>3900.06</v>
      </c>
      <c r="K46" s="6">
        <f>K$34*'kWh per yr'!$D$22*emissions!$B46</f>
        <v>5200.08</v>
      </c>
      <c r="L46" s="6">
        <f>L$34*'kWh per yr'!$E$22*emissions!$B46</f>
        <v>2486.2999999999997</v>
      </c>
      <c r="M46" s="6">
        <f>M$34*'kWh per yr'!$E$22*emissions!$B46</f>
        <v>3729.45</v>
      </c>
      <c r="N46" s="6">
        <f>N$34*'kWh per yr'!$E$22*emissions!$B46</f>
        <v>4972.5999999999995</v>
      </c>
      <c r="O46" s="6">
        <f>O$34*'kWh per yr'!$G$22*emissions!$B46</f>
        <v>2561.6104752171691</v>
      </c>
      <c r="P46" s="6">
        <f>P$34*'kWh per yr'!$G$22*emissions!$B46</f>
        <v>3842.4157128257539</v>
      </c>
      <c r="Q46" s="6">
        <f>Q$34*'kWh per yr'!$G$22*emissions!$B46</f>
        <v>5123.2209504343382</v>
      </c>
      <c r="S46">
        <v>2035</v>
      </c>
      <c r="T46" s="6">
        <f>'kWh per yr'!G$22*emissions!B46</f>
        <v>512.32209504343382</v>
      </c>
      <c r="U46" s="6">
        <f>U45+T46</f>
        <v>4959.7138988247316</v>
      </c>
    </row>
    <row r="47" spans="1:21">
      <c r="A47">
        <v>2036</v>
      </c>
      <c r="B47" s="48">
        <v>0.48</v>
      </c>
      <c r="C47" s="6">
        <f>C$34*'kWh per yr'!$B$22*emissions!$B47</f>
        <v>2699.04</v>
      </c>
      <c r="D47" s="6">
        <f>D$34*'kWh per yr'!$B$22*emissions!$B47</f>
        <v>4048.56</v>
      </c>
      <c r="E47" s="6">
        <f>E$34*'kWh per yr'!$B$22*emissions!$B47</f>
        <v>5398.08</v>
      </c>
      <c r="F47" s="6">
        <f>F$34*'kWh per yr'!$C$22*emissions!$B47</f>
        <v>2534.88</v>
      </c>
      <c r="G47" s="6">
        <f>G$34*'kWh per yr'!$C$22*emissions!$B47</f>
        <v>3802.3199999999997</v>
      </c>
      <c r="H47" s="6">
        <f>H$34*'kWh per yr'!$C$22*emissions!$B47</f>
        <v>5069.76</v>
      </c>
      <c r="I47" s="6">
        <f>I$34*'kWh per yr'!$D$22*emissions!$B47</f>
        <v>2655.36</v>
      </c>
      <c r="J47" s="6">
        <f>J$34*'kWh per yr'!$D$22*emissions!$B47</f>
        <v>3983.04</v>
      </c>
      <c r="K47" s="6">
        <f>K$34*'kWh per yr'!$D$22*emissions!$B47</f>
        <v>5310.72</v>
      </c>
      <c r="L47" s="6">
        <f>L$34*'kWh per yr'!$E$22*emissions!$B47</f>
        <v>2539.1999999999998</v>
      </c>
      <c r="M47" s="6">
        <f>M$34*'kWh per yr'!$E$22*emissions!$B47</f>
        <v>3808.7999999999997</v>
      </c>
      <c r="N47" s="6">
        <f>N$34*'kWh per yr'!$E$22*emissions!$B47</f>
        <v>5078.3999999999996</v>
      </c>
      <c r="O47" s="6">
        <f>O$34*'kWh per yr'!$G$22*emissions!$B47</f>
        <v>2616.1128257537048</v>
      </c>
      <c r="P47" s="6">
        <f>P$34*'kWh per yr'!$G$22*emissions!$B47</f>
        <v>3924.1692386305572</v>
      </c>
      <c r="Q47" s="6">
        <f>Q$34*'kWh per yr'!$G$22*emissions!$B47</f>
        <v>5232.2256515074096</v>
      </c>
      <c r="S47">
        <v>2036</v>
      </c>
      <c r="T47" s="6">
        <f>'kWh per yr'!G$22*emissions!B47</f>
        <v>523.22256515074093</v>
      </c>
      <c r="U47" s="6">
        <f>U46+T47</f>
        <v>5482.9364639754722</v>
      </c>
    </row>
    <row r="48" spans="1:21">
      <c r="A48">
        <v>2037</v>
      </c>
      <c r="B48" s="48">
        <v>0.5</v>
      </c>
      <c r="C48" s="6">
        <f>C$34*'kWh per yr'!$B$22*emissions!$B48</f>
        <v>2811.5</v>
      </c>
      <c r="D48" s="6">
        <f>D$34*'kWh per yr'!$B$22*emissions!$B48</f>
        <v>4217.25</v>
      </c>
      <c r="E48" s="6">
        <f>E$34*'kWh per yr'!$B$22*emissions!$B48</f>
        <v>5623</v>
      </c>
      <c r="F48" s="6">
        <f>F$34*'kWh per yr'!$C$22*emissions!$B48</f>
        <v>2640.5</v>
      </c>
      <c r="G48" s="6">
        <f>G$34*'kWh per yr'!$C$22*emissions!$B48</f>
        <v>3960.75</v>
      </c>
      <c r="H48" s="6">
        <f>H$34*'kWh per yr'!$C$22*emissions!$B48</f>
        <v>5281</v>
      </c>
      <c r="I48" s="6">
        <f>I$34*'kWh per yr'!$D$22*emissions!$B48</f>
        <v>2766</v>
      </c>
      <c r="J48" s="6">
        <f>J$34*'kWh per yr'!$D$22*emissions!$B48</f>
        <v>4149</v>
      </c>
      <c r="K48" s="6">
        <f>K$34*'kWh per yr'!$D$22*emissions!$B48</f>
        <v>5532</v>
      </c>
      <c r="L48" s="6">
        <f>L$34*'kWh per yr'!$E$22*emissions!$B48</f>
        <v>2645</v>
      </c>
      <c r="M48" s="6">
        <f>M$34*'kWh per yr'!$E$22*emissions!$B48</f>
        <v>3967.5</v>
      </c>
      <c r="N48" s="6">
        <f>N$34*'kWh per yr'!$E$22*emissions!$B48</f>
        <v>5290</v>
      </c>
      <c r="O48" s="6">
        <f>O$34*'kWh per yr'!$G$22*emissions!$B48</f>
        <v>2725.1175268267757</v>
      </c>
      <c r="P48" s="6">
        <f>P$34*'kWh per yr'!$G$22*emissions!$B48</f>
        <v>4087.6762902401638</v>
      </c>
      <c r="Q48" s="6">
        <f>Q$34*'kWh per yr'!$G$22*emissions!$B48</f>
        <v>5450.2350536535514</v>
      </c>
      <c r="S48">
        <v>2037</v>
      </c>
      <c r="T48" s="6">
        <f>'kWh per yr'!G$22*emissions!B48</f>
        <v>545.02350536535516</v>
      </c>
      <c r="U48" s="6">
        <f>U47+T48</f>
        <v>6027.9599693408272</v>
      </c>
    </row>
    <row r="49" spans="1:21">
      <c r="A49">
        <v>2038</v>
      </c>
      <c r="B49" s="48">
        <v>0.52</v>
      </c>
      <c r="C49" s="6">
        <f>C$34*'kWh per yr'!$B$22*emissions!$B49</f>
        <v>2923.96</v>
      </c>
      <c r="D49" s="6">
        <f>D$34*'kWh per yr'!$B$22*emissions!$B49</f>
        <v>4385.9400000000005</v>
      </c>
      <c r="E49" s="6">
        <f>E$34*'kWh per yr'!$B$22*emissions!$B49</f>
        <v>5847.92</v>
      </c>
      <c r="F49" s="6">
        <f>F$34*'kWh per yr'!$C$22*emissions!$B49</f>
        <v>2746.12</v>
      </c>
      <c r="G49" s="6">
        <f>G$34*'kWh per yr'!$C$22*emissions!$B49</f>
        <v>4119.18</v>
      </c>
      <c r="H49" s="6">
        <f>H$34*'kWh per yr'!$C$22*emissions!$B49</f>
        <v>5492.24</v>
      </c>
      <c r="I49" s="6">
        <f>I$34*'kWh per yr'!$D$22*emissions!$B49</f>
        <v>2876.64</v>
      </c>
      <c r="J49" s="6">
        <f>J$34*'kWh per yr'!$D$22*emissions!$B49</f>
        <v>4314.96</v>
      </c>
      <c r="K49" s="6">
        <f>K$34*'kWh per yr'!$D$22*emissions!$B49</f>
        <v>5753.28</v>
      </c>
      <c r="L49" s="6">
        <f>L$34*'kWh per yr'!$E$22*emissions!$B49</f>
        <v>2750.8</v>
      </c>
      <c r="M49" s="6">
        <f>M$34*'kWh per yr'!$E$22*emissions!$B49</f>
        <v>4126.2</v>
      </c>
      <c r="N49" s="6">
        <f>N$34*'kWh per yr'!$E$22*emissions!$B49</f>
        <v>5501.6</v>
      </c>
      <c r="O49" s="6">
        <f>O$34*'kWh per yr'!$G$22*emissions!$B49</f>
        <v>2834.1222278998466</v>
      </c>
      <c r="P49" s="6">
        <f>P$34*'kWh per yr'!$G$22*emissions!$B49</f>
        <v>4251.1833418497708</v>
      </c>
      <c r="Q49" s="6">
        <f>Q$34*'kWh per yr'!$G$22*emissions!$B49</f>
        <v>5668.2444557996932</v>
      </c>
      <c r="S49">
        <v>2038</v>
      </c>
      <c r="T49" s="6">
        <f>'kWh per yr'!G$22*emissions!B49</f>
        <v>566.82444557996939</v>
      </c>
      <c r="U49" s="6">
        <f>U48+T49</f>
        <v>6594.7844149207967</v>
      </c>
    </row>
    <row r="50" spans="1:21">
      <c r="A50">
        <v>2039</v>
      </c>
      <c r="B50" s="48">
        <v>0.53</v>
      </c>
      <c r="C50" s="6">
        <f>C$34*'kWh per yr'!$B$22*emissions!$B50</f>
        <v>2980.19</v>
      </c>
      <c r="D50" s="6">
        <f>D$34*'kWh per yr'!$B$22*emissions!$B50</f>
        <v>4470.2849999999999</v>
      </c>
      <c r="E50" s="6">
        <f>E$34*'kWh per yr'!$B$22*emissions!$B50</f>
        <v>5960.38</v>
      </c>
      <c r="F50" s="6">
        <f>F$34*'kWh per yr'!$C$22*emissions!$B50</f>
        <v>2798.9300000000003</v>
      </c>
      <c r="G50" s="6">
        <f>G$34*'kWh per yr'!$C$22*emissions!$B50</f>
        <v>4198.3950000000004</v>
      </c>
      <c r="H50" s="6">
        <f>H$34*'kWh per yr'!$C$22*emissions!$B50</f>
        <v>5597.8600000000006</v>
      </c>
      <c r="I50" s="6">
        <f>I$34*'kWh per yr'!$D$22*emissions!$B50</f>
        <v>2931.96</v>
      </c>
      <c r="J50" s="6">
        <f>J$34*'kWh per yr'!$D$22*emissions!$B50</f>
        <v>4397.9400000000005</v>
      </c>
      <c r="K50" s="6">
        <f>K$34*'kWh per yr'!$D$22*emissions!$B50</f>
        <v>5863.92</v>
      </c>
      <c r="L50" s="6">
        <f>L$34*'kWh per yr'!$E$22*emissions!$B50</f>
        <v>2803.7000000000003</v>
      </c>
      <c r="M50" s="6">
        <f>M$34*'kWh per yr'!$E$22*emissions!$B50</f>
        <v>4205.55</v>
      </c>
      <c r="N50" s="6">
        <f>N$34*'kWh per yr'!$E$22*emissions!$B50</f>
        <v>5607.4000000000005</v>
      </c>
      <c r="O50" s="6">
        <f>O$34*'kWh per yr'!$G$22*emissions!$B50</f>
        <v>2888.6245784363823</v>
      </c>
      <c r="P50" s="6">
        <f>P$34*'kWh per yr'!$G$22*emissions!$B50</f>
        <v>4332.9368676545737</v>
      </c>
      <c r="Q50" s="6">
        <f>Q$34*'kWh per yr'!$G$22*emissions!$B50</f>
        <v>5777.2491568727646</v>
      </c>
      <c r="S50">
        <v>2039</v>
      </c>
      <c r="T50" s="6">
        <f>'kWh per yr'!G$22*emissions!B50</f>
        <v>577.72491568727651</v>
      </c>
      <c r="U50" s="6">
        <f>U49+T50</f>
        <v>7172.5093306080735</v>
      </c>
    </row>
    <row r="51" spans="1:21">
      <c r="A51">
        <v>2040</v>
      </c>
      <c r="B51" s="48">
        <v>0.53</v>
      </c>
      <c r="C51" s="6">
        <f>C$34*'kWh per yr'!$B$22*emissions!$B51</f>
        <v>2980.19</v>
      </c>
      <c r="D51" s="6">
        <f>D$34*'kWh per yr'!$B$22*emissions!$B51</f>
        <v>4470.2849999999999</v>
      </c>
      <c r="E51" s="6">
        <f>E$34*'kWh per yr'!$B$22*emissions!$B51</f>
        <v>5960.38</v>
      </c>
      <c r="F51" s="6">
        <f>F$34*'kWh per yr'!$C$22*emissions!$B51</f>
        <v>2798.9300000000003</v>
      </c>
      <c r="G51" s="6">
        <f>G$34*'kWh per yr'!$C$22*emissions!$B51</f>
        <v>4198.3950000000004</v>
      </c>
      <c r="H51" s="6">
        <f>H$34*'kWh per yr'!$C$22*emissions!$B51</f>
        <v>5597.8600000000006</v>
      </c>
      <c r="I51" s="6">
        <f>I$34*'kWh per yr'!$D$22*emissions!$B51</f>
        <v>2931.96</v>
      </c>
      <c r="J51" s="6">
        <f>J$34*'kWh per yr'!$D$22*emissions!$B51</f>
        <v>4397.9400000000005</v>
      </c>
      <c r="K51" s="6">
        <f>K$34*'kWh per yr'!$D$22*emissions!$B51</f>
        <v>5863.92</v>
      </c>
      <c r="L51" s="6">
        <f>L$34*'kWh per yr'!$E$22*emissions!$B51</f>
        <v>2803.7000000000003</v>
      </c>
      <c r="M51" s="6">
        <f>M$34*'kWh per yr'!$E$22*emissions!$B51</f>
        <v>4205.55</v>
      </c>
      <c r="N51" s="6">
        <f>N$34*'kWh per yr'!$E$22*emissions!$B51</f>
        <v>5607.4000000000005</v>
      </c>
      <c r="O51" s="6">
        <f>O$34*'kWh per yr'!$G$22*emissions!$B51</f>
        <v>2888.6245784363823</v>
      </c>
      <c r="P51" s="6">
        <f>P$34*'kWh per yr'!$G$22*emissions!$B51</f>
        <v>4332.9368676545737</v>
      </c>
      <c r="Q51" s="6">
        <f>Q$34*'kWh per yr'!$G$22*emissions!$B51</f>
        <v>5777.2491568727646</v>
      </c>
      <c r="S51">
        <v>2040</v>
      </c>
      <c r="T51" s="6">
        <f>'kWh per yr'!G$22*emissions!B51</f>
        <v>577.72491568727651</v>
      </c>
      <c r="U51" s="6">
        <f>U50+T51</f>
        <v>7750.2342462953502</v>
      </c>
    </row>
    <row r="52" spans="1:21">
      <c r="A52">
        <v>2041</v>
      </c>
      <c r="B52" s="48">
        <v>0.53</v>
      </c>
      <c r="C52" s="6">
        <f>C$34*'kWh per yr'!$B$22*emissions!$B52</f>
        <v>2980.19</v>
      </c>
      <c r="D52" s="6">
        <f>D$34*'kWh per yr'!$B$22*emissions!$B52</f>
        <v>4470.2849999999999</v>
      </c>
      <c r="E52" s="6">
        <f>E$34*'kWh per yr'!$B$22*emissions!$B52</f>
        <v>5960.38</v>
      </c>
      <c r="F52" s="6">
        <f>F$34*'kWh per yr'!$C$22*emissions!$B52</f>
        <v>2798.9300000000003</v>
      </c>
      <c r="G52" s="6">
        <f>G$34*'kWh per yr'!$C$22*emissions!$B52</f>
        <v>4198.3950000000004</v>
      </c>
      <c r="H52" s="6">
        <f>H$34*'kWh per yr'!$C$22*emissions!$B52</f>
        <v>5597.8600000000006</v>
      </c>
      <c r="I52" s="6">
        <f>I$34*'kWh per yr'!$D$22*emissions!$B52</f>
        <v>2931.96</v>
      </c>
      <c r="J52" s="6">
        <f>J$34*'kWh per yr'!$D$22*emissions!$B52</f>
        <v>4397.9400000000005</v>
      </c>
      <c r="K52" s="6">
        <f>K$34*'kWh per yr'!$D$22*emissions!$B52</f>
        <v>5863.92</v>
      </c>
      <c r="L52" s="6">
        <f>L$34*'kWh per yr'!$E$22*emissions!$B52</f>
        <v>2803.7000000000003</v>
      </c>
      <c r="M52" s="6">
        <f>M$34*'kWh per yr'!$E$22*emissions!$B52</f>
        <v>4205.55</v>
      </c>
      <c r="N52" s="6">
        <f>N$34*'kWh per yr'!$E$22*emissions!$B52</f>
        <v>5607.4000000000005</v>
      </c>
      <c r="O52" s="6">
        <f>O$34*'kWh per yr'!$G$22*emissions!$B52</f>
        <v>2888.6245784363823</v>
      </c>
      <c r="P52" s="6">
        <f>P$34*'kWh per yr'!$G$22*emissions!$B52</f>
        <v>4332.9368676545737</v>
      </c>
      <c r="Q52" s="6">
        <f>Q$34*'kWh per yr'!$G$22*emissions!$B52</f>
        <v>5777.2491568727646</v>
      </c>
      <c r="S52">
        <v>2041</v>
      </c>
      <c r="T52" s="6">
        <f>'kWh per yr'!G$22*emissions!B52</f>
        <v>577.72491568727651</v>
      </c>
      <c r="U52" s="6">
        <f>U51+T52</f>
        <v>8327.959161982626</v>
      </c>
    </row>
    <row r="53" spans="1:21">
      <c r="A53">
        <v>2042</v>
      </c>
      <c r="B53" s="48">
        <v>0.53</v>
      </c>
      <c r="C53" s="6">
        <f>C$34*'kWh per yr'!$B$22*emissions!$B53</f>
        <v>2980.19</v>
      </c>
      <c r="D53" s="6">
        <f>D$34*'kWh per yr'!$B$22*emissions!$B53</f>
        <v>4470.2849999999999</v>
      </c>
      <c r="E53" s="6">
        <f>E$34*'kWh per yr'!$B$22*emissions!$B53</f>
        <v>5960.38</v>
      </c>
      <c r="F53" s="6">
        <f>F$34*'kWh per yr'!$C$22*emissions!$B53</f>
        <v>2798.9300000000003</v>
      </c>
      <c r="G53" s="6">
        <f>G$34*'kWh per yr'!$C$22*emissions!$B53</f>
        <v>4198.3950000000004</v>
      </c>
      <c r="H53" s="6">
        <f>H$34*'kWh per yr'!$C$22*emissions!$B53</f>
        <v>5597.8600000000006</v>
      </c>
      <c r="I53" s="6">
        <f>I$34*'kWh per yr'!$D$22*emissions!$B53</f>
        <v>2931.96</v>
      </c>
      <c r="J53" s="6">
        <f>J$34*'kWh per yr'!$D$22*emissions!$B53</f>
        <v>4397.9400000000005</v>
      </c>
      <c r="K53" s="6">
        <f>K$34*'kWh per yr'!$D$22*emissions!$B53</f>
        <v>5863.92</v>
      </c>
      <c r="L53" s="6">
        <f>L$34*'kWh per yr'!$E$22*emissions!$B53</f>
        <v>2803.7000000000003</v>
      </c>
      <c r="M53" s="6">
        <f>M$34*'kWh per yr'!$E$22*emissions!$B53</f>
        <v>4205.55</v>
      </c>
      <c r="N53" s="6">
        <f>N$34*'kWh per yr'!$E$22*emissions!$B53</f>
        <v>5607.4000000000005</v>
      </c>
      <c r="O53" s="6">
        <f>O$34*'kWh per yr'!$G$22*emissions!$B53</f>
        <v>2888.6245784363823</v>
      </c>
      <c r="P53" s="6">
        <f>P$34*'kWh per yr'!$G$22*emissions!$B53</f>
        <v>4332.9368676545737</v>
      </c>
      <c r="Q53" s="6">
        <f>Q$34*'kWh per yr'!$G$22*emissions!$B53</f>
        <v>5777.2491568727646</v>
      </c>
      <c r="S53">
        <v>2042</v>
      </c>
      <c r="T53" s="6">
        <f>'kWh per yr'!G$22*emissions!B53</f>
        <v>577.72491568727651</v>
      </c>
      <c r="U53" s="6">
        <f>U52+T53</f>
        <v>8905.6840776699028</v>
      </c>
    </row>
    <row r="54" spans="1:21">
      <c r="A54">
        <v>2043</v>
      </c>
      <c r="B54" s="48">
        <v>0.53</v>
      </c>
      <c r="C54" s="6">
        <f>C$34*'kWh per yr'!$B$22*emissions!$B54</f>
        <v>2980.19</v>
      </c>
      <c r="D54" s="6">
        <f>D$34*'kWh per yr'!$B$22*emissions!$B54</f>
        <v>4470.2849999999999</v>
      </c>
      <c r="E54" s="6">
        <f>E$34*'kWh per yr'!$B$22*emissions!$B54</f>
        <v>5960.38</v>
      </c>
      <c r="F54" s="6">
        <f>F$34*'kWh per yr'!$C$22*emissions!$B54</f>
        <v>2798.9300000000003</v>
      </c>
      <c r="G54" s="6">
        <f>G$34*'kWh per yr'!$C$22*emissions!$B54</f>
        <v>4198.3950000000004</v>
      </c>
      <c r="H54" s="6">
        <f>H$34*'kWh per yr'!$C$22*emissions!$B54</f>
        <v>5597.8600000000006</v>
      </c>
      <c r="I54" s="6">
        <f>I$34*'kWh per yr'!$D$22*emissions!$B54</f>
        <v>2931.96</v>
      </c>
      <c r="J54" s="6">
        <f>J$34*'kWh per yr'!$D$22*emissions!$B54</f>
        <v>4397.9400000000005</v>
      </c>
      <c r="K54" s="6">
        <f>K$34*'kWh per yr'!$D$22*emissions!$B54</f>
        <v>5863.92</v>
      </c>
      <c r="L54" s="6">
        <f>L$34*'kWh per yr'!$E$22*emissions!$B54</f>
        <v>2803.7000000000003</v>
      </c>
      <c r="M54" s="6">
        <f>M$34*'kWh per yr'!$E$22*emissions!$B54</f>
        <v>4205.55</v>
      </c>
      <c r="N54" s="6">
        <f>N$34*'kWh per yr'!$E$22*emissions!$B54</f>
        <v>5607.4000000000005</v>
      </c>
      <c r="O54" s="6">
        <f>O$34*'kWh per yr'!$G$22*emissions!$B54</f>
        <v>2888.6245784363823</v>
      </c>
      <c r="P54" s="6">
        <f>P$34*'kWh per yr'!$G$22*emissions!$B54</f>
        <v>4332.9368676545737</v>
      </c>
      <c r="Q54" s="6">
        <f>Q$34*'kWh per yr'!$G$22*emissions!$B54</f>
        <v>5777.2491568727646</v>
      </c>
      <c r="S54">
        <v>2043</v>
      </c>
      <c r="T54" s="6">
        <f>'kWh per yr'!G$22*emissions!B54</f>
        <v>577.72491568727651</v>
      </c>
      <c r="U54" s="6">
        <f>U53+T54</f>
        <v>9483.4089933571795</v>
      </c>
    </row>
    <row r="55" spans="1:21">
      <c r="A55">
        <v>2044</v>
      </c>
      <c r="B55" s="48">
        <v>0.53</v>
      </c>
      <c r="C55" s="6">
        <f>C$34*'kWh per yr'!$B$22*emissions!$B55</f>
        <v>2980.19</v>
      </c>
      <c r="D55" s="6">
        <f>D$34*'kWh per yr'!$B$22*emissions!$B55</f>
        <v>4470.2849999999999</v>
      </c>
      <c r="E55" s="6">
        <f>E$34*'kWh per yr'!$B$22*emissions!$B55</f>
        <v>5960.38</v>
      </c>
      <c r="F55" s="6">
        <f>F$34*'kWh per yr'!$C$22*emissions!$B55</f>
        <v>2798.9300000000003</v>
      </c>
      <c r="G55" s="6">
        <f>G$34*'kWh per yr'!$C$22*emissions!$B55</f>
        <v>4198.3950000000004</v>
      </c>
      <c r="H55" s="6">
        <f>H$34*'kWh per yr'!$C$22*emissions!$B55</f>
        <v>5597.8600000000006</v>
      </c>
      <c r="I55" s="6">
        <f>I$34*'kWh per yr'!$D$22*emissions!$B55</f>
        <v>2931.96</v>
      </c>
      <c r="J55" s="6">
        <f>J$34*'kWh per yr'!$D$22*emissions!$B55</f>
        <v>4397.9400000000005</v>
      </c>
      <c r="K55" s="6">
        <f>K$34*'kWh per yr'!$D$22*emissions!$B55</f>
        <v>5863.92</v>
      </c>
      <c r="L55" s="6">
        <f>L$34*'kWh per yr'!$E$22*emissions!$B55</f>
        <v>2803.7000000000003</v>
      </c>
      <c r="M55" s="6">
        <f>M$34*'kWh per yr'!$E$22*emissions!$B55</f>
        <v>4205.55</v>
      </c>
      <c r="N55" s="6">
        <f>N$34*'kWh per yr'!$E$22*emissions!$B55</f>
        <v>5607.4000000000005</v>
      </c>
      <c r="O55" s="6">
        <f>O$34*'kWh per yr'!$G$22*emissions!$B55</f>
        <v>2888.6245784363823</v>
      </c>
      <c r="P55" s="6">
        <f>P$34*'kWh per yr'!$G$22*emissions!$B55</f>
        <v>4332.9368676545737</v>
      </c>
      <c r="Q55" s="6">
        <f>Q$34*'kWh per yr'!$G$22*emissions!$B55</f>
        <v>5777.2491568727646</v>
      </c>
      <c r="S55">
        <v>2044</v>
      </c>
      <c r="T55" s="6">
        <f>'kWh per yr'!G$22*emissions!B55</f>
        <v>577.72491568727651</v>
      </c>
      <c r="U55" s="6">
        <f>U54+T55</f>
        <v>10061.133909044456</v>
      </c>
    </row>
    <row r="56" spans="1:21">
      <c r="A56">
        <v>2045</v>
      </c>
      <c r="B56" s="48">
        <v>0.53</v>
      </c>
      <c r="C56" s="6">
        <f>C$34*'kWh per yr'!$B$22*emissions!$B56</f>
        <v>2980.19</v>
      </c>
      <c r="D56" s="6">
        <f>D$34*'kWh per yr'!$B$22*emissions!$B56</f>
        <v>4470.2849999999999</v>
      </c>
      <c r="E56" s="6">
        <f>E$34*'kWh per yr'!$B$22*emissions!$B56</f>
        <v>5960.38</v>
      </c>
      <c r="F56" s="6">
        <f>F$34*'kWh per yr'!$C$22*emissions!$B56</f>
        <v>2798.9300000000003</v>
      </c>
      <c r="G56" s="6">
        <f>G$34*'kWh per yr'!$C$22*emissions!$B56</f>
        <v>4198.3950000000004</v>
      </c>
      <c r="H56" s="6">
        <f>H$34*'kWh per yr'!$C$22*emissions!$B56</f>
        <v>5597.8600000000006</v>
      </c>
      <c r="I56" s="6">
        <f>I$34*'kWh per yr'!$D$22*emissions!$B56</f>
        <v>2931.96</v>
      </c>
      <c r="J56" s="6">
        <f>J$34*'kWh per yr'!$D$22*emissions!$B56</f>
        <v>4397.9400000000005</v>
      </c>
      <c r="K56" s="6">
        <f>K$34*'kWh per yr'!$D$22*emissions!$B56</f>
        <v>5863.92</v>
      </c>
      <c r="L56" s="6">
        <f>L$34*'kWh per yr'!$E$22*emissions!$B56</f>
        <v>2803.7000000000003</v>
      </c>
      <c r="M56" s="6">
        <f>M$34*'kWh per yr'!$E$22*emissions!$B56</f>
        <v>4205.55</v>
      </c>
      <c r="N56" s="6">
        <f>N$34*'kWh per yr'!$E$22*emissions!$B56</f>
        <v>5607.4000000000005</v>
      </c>
      <c r="O56" s="6">
        <f>O$34*'kWh per yr'!$G$22*emissions!$B56</f>
        <v>2888.6245784363823</v>
      </c>
      <c r="P56" s="6">
        <f>P$34*'kWh per yr'!$G$22*emissions!$B56</f>
        <v>4332.9368676545737</v>
      </c>
      <c r="Q56" s="6">
        <f>Q$34*'kWh per yr'!$G$22*emissions!$B56</f>
        <v>5777.2491568727646</v>
      </c>
      <c r="S56">
        <v>2045</v>
      </c>
      <c r="T56" s="6">
        <f>'kWh per yr'!G$22*emissions!B56</f>
        <v>577.72491568727651</v>
      </c>
      <c r="U56" s="6">
        <f>U55+T56</f>
        <v>10638.858824731733</v>
      </c>
    </row>
    <row r="57" spans="1:21">
      <c r="A57">
        <v>2046</v>
      </c>
      <c r="B57" s="48">
        <v>0.53</v>
      </c>
      <c r="C57" s="6">
        <f>C$34*'kWh per yr'!$B$22*emissions!$B57</f>
        <v>2980.19</v>
      </c>
      <c r="D57" s="6">
        <f>D$34*'kWh per yr'!$B$22*emissions!$B57</f>
        <v>4470.2849999999999</v>
      </c>
      <c r="E57" s="6">
        <f>E$34*'kWh per yr'!$B$22*emissions!$B57</f>
        <v>5960.38</v>
      </c>
      <c r="F57" s="6">
        <f>F$34*'kWh per yr'!$C$22*emissions!$B57</f>
        <v>2798.9300000000003</v>
      </c>
      <c r="G57" s="6">
        <f>G$34*'kWh per yr'!$C$22*emissions!$B57</f>
        <v>4198.3950000000004</v>
      </c>
      <c r="H57" s="6">
        <f>H$34*'kWh per yr'!$C$22*emissions!$B57</f>
        <v>5597.8600000000006</v>
      </c>
      <c r="I57" s="6">
        <f>I$34*'kWh per yr'!$D$22*emissions!$B57</f>
        <v>2931.96</v>
      </c>
      <c r="J57" s="6">
        <f>J$34*'kWh per yr'!$D$22*emissions!$B57</f>
        <v>4397.9400000000005</v>
      </c>
      <c r="K57" s="6">
        <f>K$34*'kWh per yr'!$D$22*emissions!$B57</f>
        <v>5863.92</v>
      </c>
      <c r="L57" s="6">
        <f>L$34*'kWh per yr'!$E$22*emissions!$B57</f>
        <v>2803.7000000000003</v>
      </c>
      <c r="M57" s="6">
        <f>M$34*'kWh per yr'!$E$22*emissions!$B57</f>
        <v>4205.55</v>
      </c>
      <c r="N57" s="6">
        <f>N$34*'kWh per yr'!$E$22*emissions!$B57</f>
        <v>5607.4000000000005</v>
      </c>
      <c r="O57" s="6">
        <f>O$34*'kWh per yr'!$G$22*emissions!$B57</f>
        <v>2888.6245784363823</v>
      </c>
      <c r="P57" s="6">
        <f>P$34*'kWh per yr'!$G$22*emissions!$B57</f>
        <v>4332.9368676545737</v>
      </c>
      <c r="Q57" s="6">
        <f>Q$34*'kWh per yr'!$G$22*emissions!$B57</f>
        <v>5777.2491568727646</v>
      </c>
      <c r="S57">
        <v>2046</v>
      </c>
      <c r="T57" s="6">
        <f>'kWh per yr'!G$22*emissions!B57</f>
        <v>577.72491568727651</v>
      </c>
      <c r="U57" s="6">
        <f>U56+T57</f>
        <v>11216.58374041901</v>
      </c>
    </row>
    <row r="58" spans="1:21">
      <c r="A58">
        <v>2047</v>
      </c>
      <c r="B58" s="48">
        <v>0.53</v>
      </c>
      <c r="C58" s="6">
        <f>C$34*'kWh per yr'!$B$22*emissions!$B58</f>
        <v>2980.19</v>
      </c>
      <c r="D58" s="6">
        <f>D$34*'kWh per yr'!$B$22*emissions!$B58</f>
        <v>4470.2849999999999</v>
      </c>
      <c r="E58" s="6">
        <f>E$34*'kWh per yr'!$B$22*emissions!$B58</f>
        <v>5960.38</v>
      </c>
      <c r="F58" s="6">
        <f>F$34*'kWh per yr'!$C$22*emissions!$B58</f>
        <v>2798.9300000000003</v>
      </c>
      <c r="G58" s="6">
        <f>G$34*'kWh per yr'!$C$22*emissions!$B58</f>
        <v>4198.3950000000004</v>
      </c>
      <c r="H58" s="6">
        <f>H$34*'kWh per yr'!$C$22*emissions!$B58</f>
        <v>5597.8600000000006</v>
      </c>
      <c r="I58" s="6">
        <f>I$34*'kWh per yr'!$D$22*emissions!$B58</f>
        <v>2931.96</v>
      </c>
      <c r="J58" s="6">
        <f>J$34*'kWh per yr'!$D$22*emissions!$B58</f>
        <v>4397.9400000000005</v>
      </c>
      <c r="K58" s="6">
        <f>K$34*'kWh per yr'!$D$22*emissions!$B58</f>
        <v>5863.92</v>
      </c>
      <c r="L58" s="6">
        <f>L$34*'kWh per yr'!$E$22*emissions!$B58</f>
        <v>2803.7000000000003</v>
      </c>
      <c r="M58" s="6">
        <f>M$34*'kWh per yr'!$E$22*emissions!$B58</f>
        <v>4205.55</v>
      </c>
      <c r="N58" s="6">
        <f>N$34*'kWh per yr'!$E$22*emissions!$B58</f>
        <v>5607.4000000000005</v>
      </c>
      <c r="O58" s="6">
        <f>O$34*'kWh per yr'!$G$22*emissions!$B58</f>
        <v>2888.6245784363823</v>
      </c>
      <c r="P58" s="6">
        <f>P$34*'kWh per yr'!$G$22*emissions!$B58</f>
        <v>4332.9368676545737</v>
      </c>
      <c r="Q58" s="6">
        <f>Q$34*'kWh per yr'!$G$22*emissions!$B58</f>
        <v>5777.2491568727646</v>
      </c>
      <c r="S58">
        <v>2047</v>
      </c>
      <c r="T58" s="6">
        <f>'kWh per yr'!G$22*emissions!B58</f>
        <v>577.72491568727651</v>
      </c>
      <c r="U58" s="6">
        <f>U57+T58</f>
        <v>11794.308656106286</v>
      </c>
    </row>
    <row r="59" spans="1:21">
      <c r="A59">
        <v>2048</v>
      </c>
      <c r="B59" s="48">
        <v>0.53</v>
      </c>
      <c r="C59" s="6">
        <f>C$34*'kWh per yr'!$B$22*emissions!$B59</f>
        <v>2980.19</v>
      </c>
      <c r="D59" s="6">
        <f>D$34*'kWh per yr'!$B$22*emissions!$B59</f>
        <v>4470.2849999999999</v>
      </c>
      <c r="E59" s="6">
        <f>E$34*'kWh per yr'!$B$22*emissions!$B59</f>
        <v>5960.38</v>
      </c>
      <c r="F59" s="6">
        <f>F$34*'kWh per yr'!$C$22*emissions!$B59</f>
        <v>2798.9300000000003</v>
      </c>
      <c r="G59" s="6">
        <f>G$34*'kWh per yr'!$C$22*emissions!$B59</f>
        <v>4198.3950000000004</v>
      </c>
      <c r="H59" s="6">
        <f>H$34*'kWh per yr'!$C$22*emissions!$B59</f>
        <v>5597.8600000000006</v>
      </c>
      <c r="I59" s="6">
        <f>I$34*'kWh per yr'!$D$22*emissions!$B59</f>
        <v>2931.96</v>
      </c>
      <c r="J59" s="6">
        <f>J$34*'kWh per yr'!$D$22*emissions!$B59</f>
        <v>4397.9400000000005</v>
      </c>
      <c r="K59" s="6">
        <f>K$34*'kWh per yr'!$D$22*emissions!$B59</f>
        <v>5863.92</v>
      </c>
      <c r="L59" s="6">
        <f>L$34*'kWh per yr'!$E$22*emissions!$B59</f>
        <v>2803.7000000000003</v>
      </c>
      <c r="M59" s="6">
        <f>M$34*'kWh per yr'!$E$22*emissions!$B59</f>
        <v>4205.55</v>
      </c>
      <c r="N59" s="6">
        <f>N$34*'kWh per yr'!$E$22*emissions!$B59</f>
        <v>5607.4000000000005</v>
      </c>
      <c r="O59" s="6">
        <f>O$34*'kWh per yr'!$G$22*emissions!$B59</f>
        <v>2888.6245784363823</v>
      </c>
      <c r="P59" s="6">
        <f>P$34*'kWh per yr'!$G$22*emissions!$B59</f>
        <v>4332.9368676545737</v>
      </c>
      <c r="Q59" s="6">
        <f>Q$34*'kWh per yr'!$G$22*emissions!$B59</f>
        <v>5777.2491568727646</v>
      </c>
      <c r="S59">
        <v>2048</v>
      </c>
      <c r="T59" s="6">
        <f>'kWh per yr'!G$22*emissions!B59</f>
        <v>577.72491568727651</v>
      </c>
      <c r="U59" s="6">
        <f>U58+T59</f>
        <v>12372.033571793563</v>
      </c>
    </row>
    <row r="61" spans="1:21">
      <c r="A61" t="s">
        <v>275</v>
      </c>
      <c r="C61" s="6">
        <f>SUM(C35:C54)/1000</f>
        <v>48.920100000000012</v>
      </c>
      <c r="D61" s="6">
        <f>SUM(D35:D54)/1000</f>
        <v>73.380150000000015</v>
      </c>
      <c r="E61" s="6">
        <f>SUM(E35:E54)/1000</f>
        <v>97.840200000000024</v>
      </c>
      <c r="F61" s="6">
        <f>SUM(F35:F54)/1000</f>
        <v>45.944700000000005</v>
      </c>
      <c r="G61" s="6">
        <f>SUM(G35:G54)/1000</f>
        <v>68.917050000000017</v>
      </c>
      <c r="H61" s="6">
        <f>SUM(H35:H54)/1000</f>
        <v>91.889400000000009</v>
      </c>
      <c r="I61" s="6">
        <f>SUM(I35:I54)/1000</f>
        <v>48.128399999999999</v>
      </c>
      <c r="J61" s="6">
        <f>SUM(J35:J54)/1000</f>
        <v>72.192599999999999</v>
      </c>
      <c r="K61" s="6">
        <f>SUM(K35:K54)/1000</f>
        <v>96.256799999999998</v>
      </c>
      <c r="L61" s="6">
        <f>SUM(L35:L54)/1000</f>
        <v>46.022999999999982</v>
      </c>
      <c r="M61" s="6">
        <f>SUM(M35:M54)/1000</f>
        <v>69.034500000000008</v>
      </c>
      <c r="N61" s="6">
        <f>SUM(N35:N54)/1000</f>
        <v>92.045999999999964</v>
      </c>
      <c r="O61" s="6">
        <f>SUM(O35:O54)/1000</f>
        <v>47.417044966785923</v>
      </c>
      <c r="P61" s="6">
        <f>SUM(P35:P54)/1000</f>
        <v>71.125567450178835</v>
      </c>
      <c r="Q61" s="6">
        <f>SUM(Q35:Q54)/1000</f>
        <v>94.834089933571846</v>
      </c>
    </row>
    <row r="62" spans="1:21">
      <c r="A62" t="s">
        <v>182</v>
      </c>
      <c r="C62" s="6">
        <f>SUM(C35:C59)/1000</f>
        <v>63.821050000000028</v>
      </c>
      <c r="D62" s="6">
        <f>SUM(D35:D59)/1000</f>
        <v>95.731575000000021</v>
      </c>
      <c r="E62" s="6">
        <f>SUM(E35:E59)/1000</f>
        <v>127.64210000000006</v>
      </c>
      <c r="F62" s="6">
        <f>SUM(F35:F59)/1000</f>
        <v>59.939350000000005</v>
      </c>
      <c r="G62" s="6">
        <f>SUM(G35:G59)/1000</f>
        <v>89.909025000000042</v>
      </c>
      <c r="H62" s="6">
        <f>SUM(H35:H59)/1000</f>
        <v>119.87870000000001</v>
      </c>
      <c r="I62" s="6">
        <f>SUM(I35:I59)/1000</f>
        <v>62.788199999999996</v>
      </c>
      <c r="J62" s="6">
        <f>SUM(J35:J59)/1000</f>
        <v>94.182300000000012</v>
      </c>
      <c r="K62" s="6">
        <f>SUM(K35:K59)/1000</f>
        <v>125.57639999999999</v>
      </c>
      <c r="L62" s="6">
        <f>SUM(L35:L59)/1000</f>
        <v>60.041499999999971</v>
      </c>
      <c r="M62" s="6">
        <f>SUM(M35:M59)/1000</f>
        <v>90.062250000000034</v>
      </c>
      <c r="N62" s="6">
        <f>SUM(N35:N59)/1000</f>
        <v>120.08299999999994</v>
      </c>
      <c r="O62" s="6">
        <f>SUM(O35:O59)/1000</f>
        <v>61.860167858967849</v>
      </c>
      <c r="P62" s="6">
        <f>SUM(P35:P59)/1000</f>
        <v>92.790251788451684</v>
      </c>
      <c r="Q62" s="6">
        <f>SUM(Q35:Q59)/1000</f>
        <v>123.7203357179357</v>
      </c>
    </row>
  </sheetData>
  <mergeCells count="12">
    <mergeCell ref="C33:E33"/>
    <mergeCell ref="F33:H33"/>
    <mergeCell ref="I33:K33"/>
    <mergeCell ref="L33:N33"/>
    <mergeCell ref="O33:Q33"/>
    <mergeCell ref="A16:H16"/>
    <mergeCell ref="A5:A6"/>
    <mergeCell ref="A1:H1"/>
    <mergeCell ref="A2:H2"/>
    <mergeCell ref="A3:H3"/>
    <mergeCell ref="A4:H4"/>
    <mergeCell ref="A15:H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24398-7486-473A-BC32-9E766A707E04}">
  <sheetPr>
    <tabColor theme="6"/>
  </sheetPr>
  <dimension ref="A3:Q69"/>
  <sheetViews>
    <sheetView workbookViewId="0">
      <selection activeCell="G11" sqref="G11"/>
    </sheetView>
  </sheetViews>
  <sheetFormatPr defaultRowHeight="14.5"/>
  <cols>
    <col min="1" max="1" width="21.81640625" customWidth="1"/>
    <col min="2" max="2" width="12" bestFit="1" customWidth="1"/>
    <col min="3" max="3" width="12.1796875" bestFit="1" customWidth="1"/>
    <col min="4" max="5" width="9.81640625" bestFit="1" customWidth="1"/>
    <col min="6" max="12" width="10.81640625" bestFit="1" customWidth="1"/>
    <col min="13" max="15" width="9.81640625" bestFit="1" customWidth="1"/>
  </cols>
  <sheetData>
    <row r="3" spans="1:7">
      <c r="A3" t="s">
        <v>2</v>
      </c>
      <c r="B3" t="s">
        <v>3</v>
      </c>
      <c r="C3" s="9" t="s">
        <v>34</v>
      </c>
    </row>
    <row r="4" spans="1:7">
      <c r="A4" t="s">
        <v>29</v>
      </c>
      <c r="B4">
        <v>10</v>
      </c>
    </row>
    <row r="5" spans="1:7">
      <c r="A5" t="s">
        <v>4</v>
      </c>
      <c r="B5" t="s">
        <v>5</v>
      </c>
    </row>
    <row r="6" spans="1:7">
      <c r="A6" t="s">
        <v>6</v>
      </c>
      <c r="B6" t="s">
        <v>7</v>
      </c>
    </row>
    <row r="7" spans="1:7">
      <c r="A7" t="s">
        <v>8</v>
      </c>
      <c r="B7" s="1">
        <v>0.14080000000000001</v>
      </c>
    </row>
    <row r="8" spans="1:7">
      <c r="A8" t="s">
        <v>9</v>
      </c>
      <c r="B8">
        <v>18.399999999999999</v>
      </c>
    </row>
    <row r="9" spans="1:7">
      <c r="A9" t="s">
        <v>10</v>
      </c>
      <c r="B9" s="2">
        <v>1.2</v>
      </c>
    </row>
    <row r="10" spans="1:7">
      <c r="A10" t="s">
        <v>11</v>
      </c>
      <c r="B10" s="3">
        <v>0.96</v>
      </c>
    </row>
    <row r="11" spans="1:7">
      <c r="A11" t="s">
        <v>12</v>
      </c>
      <c r="B11" t="s">
        <v>13</v>
      </c>
    </row>
    <row r="12" spans="1:7">
      <c r="A12" t="s">
        <v>14</v>
      </c>
      <c r="B12" t="s">
        <v>15</v>
      </c>
    </row>
    <row r="13" spans="1:7">
      <c r="A13" t="s">
        <v>16</v>
      </c>
      <c r="B13" s="3" t="s">
        <v>124</v>
      </c>
    </row>
    <row r="14" spans="1:7">
      <c r="B14" s="3"/>
    </row>
    <row r="15" spans="1:7">
      <c r="B15" s="104" t="s">
        <v>125</v>
      </c>
      <c r="C15" s="104"/>
      <c r="D15" s="104"/>
      <c r="E15" s="104"/>
    </row>
    <row r="16" spans="1:7">
      <c r="A16" s="7" t="s">
        <v>31</v>
      </c>
      <c r="B16" s="25" t="s">
        <v>1</v>
      </c>
      <c r="C16" s="7" t="s">
        <v>37</v>
      </c>
      <c r="D16" s="7" t="s">
        <v>35</v>
      </c>
      <c r="E16" s="7" t="s">
        <v>39</v>
      </c>
      <c r="F16" s="7" t="s">
        <v>325</v>
      </c>
      <c r="G16" s="7" t="s">
        <v>170</v>
      </c>
    </row>
    <row r="17" spans="1:15">
      <c r="A17" s="7">
        <v>90</v>
      </c>
      <c r="B17" s="6">
        <v>1054</v>
      </c>
      <c r="C17" s="6">
        <v>984</v>
      </c>
      <c r="D17" s="6">
        <v>1039</v>
      </c>
      <c r="E17" s="6">
        <v>971</v>
      </c>
      <c r="F17" s="6">
        <v>1040</v>
      </c>
      <c r="G17" s="6">
        <f>1170*SUM(B17:F17)/SUM(B$19:F$19)</f>
        <v>1013.960143076137</v>
      </c>
    </row>
    <row r="18" spans="1:15">
      <c r="A18" s="7">
        <v>135</v>
      </c>
      <c r="B18" s="6">
        <v>1165</v>
      </c>
      <c r="C18" s="6">
        <v>1097</v>
      </c>
      <c r="D18" s="6">
        <v>1141</v>
      </c>
      <c r="E18" s="6">
        <v>1092</v>
      </c>
      <c r="F18" s="6">
        <v>1155</v>
      </c>
      <c r="G18" s="6">
        <f t="shared" ref="G18:G21" si="0">1170*SUM(B18:F18)/SUM(B$19:F$19)</f>
        <v>1125.9580991313235</v>
      </c>
    </row>
    <row r="19" spans="1:15">
      <c r="A19" s="7">
        <v>180</v>
      </c>
      <c r="B19" s="6">
        <v>1205</v>
      </c>
      <c r="C19" s="6">
        <v>1138</v>
      </c>
      <c r="D19" s="6">
        <v>1180</v>
      </c>
      <c r="E19" s="6">
        <v>1143</v>
      </c>
      <c r="F19" s="6">
        <v>1205</v>
      </c>
      <c r="G19" s="6">
        <f t="shared" si="0"/>
        <v>1170</v>
      </c>
    </row>
    <row r="20" spans="1:15">
      <c r="A20" s="7">
        <v>225</v>
      </c>
      <c r="B20" s="6">
        <v>1156</v>
      </c>
      <c r="C20" s="6">
        <v>1089</v>
      </c>
      <c r="D20" s="6">
        <v>1138</v>
      </c>
      <c r="E20" s="6">
        <v>1100</v>
      </c>
      <c r="F20" s="6">
        <v>1166</v>
      </c>
      <c r="G20" s="6">
        <f t="shared" si="0"/>
        <v>1125.7588145120083</v>
      </c>
    </row>
    <row r="21" spans="1:15">
      <c r="A21" s="7">
        <v>270</v>
      </c>
      <c r="B21" s="6">
        <v>1043</v>
      </c>
      <c r="C21" s="6">
        <v>973</v>
      </c>
      <c r="D21" s="6">
        <v>1034</v>
      </c>
      <c r="E21" s="6">
        <v>984</v>
      </c>
      <c r="F21" s="6">
        <v>1057</v>
      </c>
      <c r="G21" s="6">
        <f t="shared" si="0"/>
        <v>1014.5579969340828</v>
      </c>
    </row>
    <row r="22" spans="1:15">
      <c r="A22" s="7" t="s">
        <v>145</v>
      </c>
      <c r="B22" s="6">
        <f>AVERAGE(B17:B21)</f>
        <v>1124.5999999999999</v>
      </c>
      <c r="C22" s="6">
        <f t="shared" ref="C22:F22" si="1">AVERAGE(C17:C21)</f>
        <v>1056.2</v>
      </c>
      <c r="D22" s="6">
        <f t="shared" si="1"/>
        <v>1106.4000000000001</v>
      </c>
      <c r="E22" s="6">
        <f t="shared" si="1"/>
        <v>1058</v>
      </c>
      <c r="F22" s="6">
        <f t="shared" si="1"/>
        <v>1124.5999999999999</v>
      </c>
      <c r="G22" s="6">
        <f>AVERAGE(G17:G21)</f>
        <v>1090.0470107307103</v>
      </c>
      <c r="H22" s="6"/>
    </row>
    <row r="23" spans="1:15">
      <c r="B23" s="3"/>
    </row>
    <row r="24" spans="1:15">
      <c r="C24" t="s">
        <v>1</v>
      </c>
    </row>
    <row r="25" spans="1:15">
      <c r="C25" t="s">
        <v>33</v>
      </c>
      <c r="D25" t="s">
        <v>17</v>
      </c>
      <c r="E25" t="s">
        <v>18</v>
      </c>
      <c r="F25" t="s">
        <v>19</v>
      </c>
      <c r="G25" t="s">
        <v>20</v>
      </c>
      <c r="H25" t="s">
        <v>21</v>
      </c>
      <c r="I25" t="s">
        <v>22</v>
      </c>
      <c r="J25" t="s">
        <v>23</v>
      </c>
      <c r="K25" t="s">
        <v>24</v>
      </c>
      <c r="L25" t="s">
        <v>25</v>
      </c>
      <c r="M25" t="s">
        <v>26</v>
      </c>
      <c r="N25" t="s">
        <v>27</v>
      </c>
      <c r="O25" t="s">
        <v>28</v>
      </c>
    </row>
    <row r="26" spans="1:15">
      <c r="A26" t="s">
        <v>32</v>
      </c>
      <c r="B26" s="7" t="s">
        <v>31</v>
      </c>
      <c r="C26" s="8">
        <f>AVERAGE(C27:C45)</f>
        <v>11958.368421052632</v>
      </c>
      <c r="D26" s="8">
        <f t="shared" ref="D26:O26" si="2">AVERAGE(D27:D45)</f>
        <v>530.89473684210532</v>
      </c>
      <c r="E26" s="8">
        <f t="shared" si="2"/>
        <v>718.89473684210532</v>
      </c>
      <c r="F26" s="8">
        <f t="shared" si="2"/>
        <v>1067.8947368421052</v>
      </c>
      <c r="G26" s="8">
        <f t="shared" si="2"/>
        <v>1213.6315789473683</v>
      </c>
      <c r="H26" s="8">
        <f t="shared" si="2"/>
        <v>1432</v>
      </c>
      <c r="I26" s="8">
        <f t="shared" si="2"/>
        <v>1465.4736842105262</v>
      </c>
      <c r="J26" s="8">
        <f t="shared" si="2"/>
        <v>1462.2105263157894</v>
      </c>
      <c r="K26" s="8">
        <f t="shared" si="2"/>
        <v>1319.3157894736842</v>
      </c>
      <c r="L26" s="8">
        <f t="shared" si="2"/>
        <v>1113.6842105263158</v>
      </c>
      <c r="M26" s="8">
        <f t="shared" si="2"/>
        <v>735.21052631578948</v>
      </c>
      <c r="N26" s="8">
        <f t="shared" si="2"/>
        <v>503.5263157894737</v>
      </c>
      <c r="O26" s="8">
        <f t="shared" si="2"/>
        <v>395.63157894736844</v>
      </c>
    </row>
    <row r="27" spans="1:15">
      <c r="B27">
        <v>90</v>
      </c>
      <c r="C27">
        <f t="shared" ref="C27:C45" si="3">SUM(D27:O27)</f>
        <v>10922</v>
      </c>
      <c r="D27" s="4">
        <v>404</v>
      </c>
      <c r="E27" s="4">
        <v>600</v>
      </c>
      <c r="F27" s="4">
        <v>945</v>
      </c>
      <c r="G27" s="5">
        <v>1152</v>
      </c>
      <c r="H27" s="5">
        <v>1381</v>
      </c>
      <c r="I27" s="5">
        <v>1445</v>
      </c>
      <c r="J27" s="5">
        <v>1404</v>
      </c>
      <c r="K27" s="5">
        <v>1252</v>
      </c>
      <c r="L27" s="4">
        <v>997</v>
      </c>
      <c r="M27" s="4">
        <v>635</v>
      </c>
      <c r="N27" s="4">
        <v>401</v>
      </c>
      <c r="O27" s="4">
        <v>306</v>
      </c>
    </row>
    <row r="28" spans="1:15">
      <c r="B28">
        <v>100</v>
      </c>
      <c r="C28">
        <f t="shared" si="3"/>
        <v>11240</v>
      </c>
      <c r="D28" s="4">
        <v>438</v>
      </c>
      <c r="E28" s="4">
        <v>636</v>
      </c>
      <c r="F28" s="4">
        <v>982</v>
      </c>
      <c r="G28" s="5">
        <v>1177</v>
      </c>
      <c r="H28" s="5">
        <v>1398</v>
      </c>
      <c r="I28" s="5">
        <v>1455</v>
      </c>
      <c r="J28" s="5">
        <v>1418</v>
      </c>
      <c r="K28" s="5">
        <v>1275</v>
      </c>
      <c r="L28" s="5">
        <v>1032</v>
      </c>
      <c r="M28" s="4">
        <v>666</v>
      </c>
      <c r="N28" s="4">
        <v>430</v>
      </c>
      <c r="O28" s="4">
        <v>333</v>
      </c>
    </row>
    <row r="29" spans="1:15">
      <c r="B29">
        <v>110</v>
      </c>
      <c r="C29">
        <f>SUM(D29:O29)</f>
        <v>11543</v>
      </c>
      <c r="D29" s="4">
        <v>471</v>
      </c>
      <c r="E29" s="4">
        <v>671</v>
      </c>
      <c r="F29" s="5">
        <v>1017</v>
      </c>
      <c r="G29" s="5">
        <v>1199</v>
      </c>
      <c r="H29" s="5">
        <v>1413</v>
      </c>
      <c r="I29" s="5">
        <v>1465</v>
      </c>
      <c r="J29" s="5">
        <v>1432</v>
      </c>
      <c r="K29" s="5">
        <v>1297</v>
      </c>
      <c r="L29" s="5">
        <v>1065</v>
      </c>
      <c r="M29" s="4">
        <v>696</v>
      </c>
      <c r="N29" s="4">
        <v>458</v>
      </c>
      <c r="O29" s="4">
        <v>359</v>
      </c>
    </row>
    <row r="30" spans="1:15">
      <c r="B30">
        <v>120</v>
      </c>
      <c r="C30">
        <f t="shared" si="3"/>
        <v>11820</v>
      </c>
      <c r="D30" s="4">
        <v>501</v>
      </c>
      <c r="E30" s="4">
        <v>703</v>
      </c>
      <c r="F30" s="5">
        <v>1051</v>
      </c>
      <c r="G30" s="5">
        <v>1218</v>
      </c>
      <c r="H30" s="5">
        <v>1427</v>
      </c>
      <c r="I30" s="5">
        <v>1473</v>
      </c>
      <c r="J30" s="5">
        <v>1445</v>
      </c>
      <c r="K30" s="5">
        <v>1316</v>
      </c>
      <c r="L30" s="5">
        <v>1095</v>
      </c>
      <c r="M30" s="4">
        <v>725</v>
      </c>
      <c r="N30" s="4">
        <v>484</v>
      </c>
      <c r="O30" s="4">
        <v>382</v>
      </c>
    </row>
    <row r="31" spans="1:15">
      <c r="B31">
        <v>130</v>
      </c>
      <c r="C31">
        <f t="shared" si="3"/>
        <v>12069</v>
      </c>
      <c r="D31" s="4">
        <v>530</v>
      </c>
      <c r="E31" s="4">
        <v>734</v>
      </c>
      <c r="F31" s="5">
        <v>1080</v>
      </c>
      <c r="G31" s="5">
        <v>1235</v>
      </c>
      <c r="H31" s="5">
        <v>1439</v>
      </c>
      <c r="I31" s="5">
        <v>1477</v>
      </c>
      <c r="J31" s="5">
        <v>1455</v>
      </c>
      <c r="K31" s="5">
        <v>1333</v>
      </c>
      <c r="L31" s="5">
        <v>1123</v>
      </c>
      <c r="M31" s="4">
        <v>750</v>
      </c>
      <c r="N31" s="4">
        <v>509</v>
      </c>
      <c r="O31" s="4">
        <v>404</v>
      </c>
    </row>
    <row r="32" spans="1:15">
      <c r="B32">
        <v>140</v>
      </c>
      <c r="C32">
        <f t="shared" si="3"/>
        <v>12281</v>
      </c>
      <c r="D32" s="4">
        <v>557</v>
      </c>
      <c r="E32" s="4">
        <v>760</v>
      </c>
      <c r="F32" s="5">
        <v>1105</v>
      </c>
      <c r="G32" s="5">
        <v>1248</v>
      </c>
      <c r="H32" s="5">
        <v>1447</v>
      </c>
      <c r="I32" s="5">
        <v>1480</v>
      </c>
      <c r="J32" s="5">
        <v>1464</v>
      </c>
      <c r="K32" s="5">
        <v>1346</v>
      </c>
      <c r="L32" s="5">
        <v>1146</v>
      </c>
      <c r="M32" s="4">
        <v>773</v>
      </c>
      <c r="N32" s="4">
        <v>531</v>
      </c>
      <c r="O32" s="4">
        <v>424</v>
      </c>
    </row>
    <row r="33" spans="2:15">
      <c r="B33">
        <v>150</v>
      </c>
      <c r="C33">
        <f t="shared" si="3"/>
        <v>12450</v>
      </c>
      <c r="D33" s="4">
        <v>580</v>
      </c>
      <c r="E33" s="4">
        <v>781</v>
      </c>
      <c r="F33" s="5">
        <v>1125</v>
      </c>
      <c r="G33" s="5">
        <v>1258</v>
      </c>
      <c r="H33" s="5">
        <v>1454</v>
      </c>
      <c r="I33" s="5">
        <v>1481</v>
      </c>
      <c r="J33" s="5">
        <v>1470</v>
      </c>
      <c r="K33" s="5">
        <v>1356</v>
      </c>
      <c r="L33" s="5">
        <v>1165</v>
      </c>
      <c r="M33" s="4">
        <v>791</v>
      </c>
      <c r="N33" s="4">
        <v>549</v>
      </c>
      <c r="O33" s="4">
        <v>440</v>
      </c>
    </row>
    <row r="34" spans="2:15">
      <c r="B34">
        <v>160</v>
      </c>
      <c r="C34">
        <f t="shared" si="3"/>
        <v>12575</v>
      </c>
      <c r="D34" s="4">
        <v>598</v>
      </c>
      <c r="E34" s="4">
        <v>797</v>
      </c>
      <c r="F34" s="5">
        <v>1140</v>
      </c>
      <c r="G34" s="5">
        <v>1263</v>
      </c>
      <c r="H34" s="5">
        <v>1458</v>
      </c>
      <c r="I34" s="5">
        <v>1482</v>
      </c>
      <c r="J34" s="5">
        <v>1476</v>
      </c>
      <c r="K34" s="5">
        <v>1362</v>
      </c>
      <c r="L34" s="5">
        <v>1179</v>
      </c>
      <c r="M34" s="4">
        <v>804</v>
      </c>
      <c r="N34" s="4">
        <v>564</v>
      </c>
      <c r="O34" s="4">
        <v>452</v>
      </c>
    </row>
    <row r="35" spans="2:15">
      <c r="B35">
        <v>170</v>
      </c>
      <c r="C35">
        <f t="shared" si="3"/>
        <v>12648</v>
      </c>
      <c r="D35" s="4">
        <v>611</v>
      </c>
      <c r="E35" s="4">
        <v>806</v>
      </c>
      <c r="F35" s="5">
        <v>1149</v>
      </c>
      <c r="G35" s="5">
        <v>1264</v>
      </c>
      <c r="H35" s="5">
        <v>1460</v>
      </c>
      <c r="I35" s="5">
        <v>1481</v>
      </c>
      <c r="J35" s="5">
        <v>1480</v>
      </c>
      <c r="K35" s="5">
        <v>1365</v>
      </c>
      <c r="L35" s="5">
        <v>1188</v>
      </c>
      <c r="M35" s="4">
        <v>811</v>
      </c>
      <c r="N35" s="4">
        <v>573</v>
      </c>
      <c r="O35" s="4">
        <v>460</v>
      </c>
    </row>
    <row r="36" spans="2:15">
      <c r="B36">
        <v>180</v>
      </c>
      <c r="C36">
        <f t="shared" si="3"/>
        <v>12669</v>
      </c>
      <c r="D36" s="4">
        <v>617</v>
      </c>
      <c r="E36" s="4">
        <v>808</v>
      </c>
      <c r="F36" s="5">
        <v>1151</v>
      </c>
      <c r="G36" s="5">
        <v>1262</v>
      </c>
      <c r="H36" s="5">
        <v>1461</v>
      </c>
      <c r="I36" s="5">
        <v>1480</v>
      </c>
      <c r="J36" s="5">
        <v>1484</v>
      </c>
      <c r="K36" s="5">
        <v>1365</v>
      </c>
      <c r="L36" s="5">
        <v>1191</v>
      </c>
      <c r="M36" s="4">
        <v>812</v>
      </c>
      <c r="N36" s="4">
        <v>576</v>
      </c>
      <c r="O36" s="4">
        <v>462</v>
      </c>
    </row>
    <row r="37" spans="2:15">
      <c r="B37">
        <v>190</v>
      </c>
      <c r="C37">
        <f t="shared" si="3"/>
        <v>12637</v>
      </c>
      <c r="D37" s="4">
        <v>615</v>
      </c>
      <c r="E37" s="4">
        <v>802</v>
      </c>
      <c r="F37" s="5">
        <v>1147</v>
      </c>
      <c r="G37" s="5">
        <v>1257</v>
      </c>
      <c r="H37" s="5">
        <v>1460</v>
      </c>
      <c r="I37" s="5">
        <v>1479</v>
      </c>
      <c r="J37" s="5">
        <v>1487</v>
      </c>
      <c r="K37" s="5">
        <v>1362</v>
      </c>
      <c r="L37" s="5">
        <v>1188</v>
      </c>
      <c r="M37" s="4">
        <v>807</v>
      </c>
      <c r="N37" s="4">
        <v>574</v>
      </c>
      <c r="O37" s="4">
        <v>459</v>
      </c>
    </row>
    <row r="38" spans="2:15">
      <c r="B38">
        <v>200</v>
      </c>
      <c r="C38">
        <f t="shared" si="3"/>
        <v>12550</v>
      </c>
      <c r="D38" s="4">
        <v>607</v>
      </c>
      <c r="E38" s="4">
        <v>790</v>
      </c>
      <c r="F38" s="5">
        <v>1138</v>
      </c>
      <c r="G38" s="5">
        <v>1249</v>
      </c>
      <c r="H38" s="5">
        <v>1457</v>
      </c>
      <c r="I38" s="5">
        <v>1476</v>
      </c>
      <c r="J38" s="5">
        <v>1488</v>
      </c>
      <c r="K38" s="5">
        <v>1355</v>
      </c>
      <c r="L38" s="5">
        <v>1179</v>
      </c>
      <c r="M38" s="4">
        <v>796</v>
      </c>
      <c r="N38" s="4">
        <v>565</v>
      </c>
      <c r="O38" s="4">
        <v>450</v>
      </c>
    </row>
    <row r="39" spans="2:15">
      <c r="B39">
        <v>210</v>
      </c>
      <c r="C39">
        <f t="shared" si="3"/>
        <v>12414</v>
      </c>
      <c r="D39" s="4">
        <v>591</v>
      </c>
      <c r="E39" s="4">
        <v>772</v>
      </c>
      <c r="F39" s="5">
        <v>1122</v>
      </c>
      <c r="G39" s="5">
        <v>1238</v>
      </c>
      <c r="H39" s="5">
        <v>1452</v>
      </c>
      <c r="I39" s="5">
        <v>1473</v>
      </c>
      <c r="J39" s="5">
        <v>1487</v>
      </c>
      <c r="K39" s="5">
        <v>1347</v>
      </c>
      <c r="L39" s="5">
        <v>1165</v>
      </c>
      <c r="M39" s="4">
        <v>780</v>
      </c>
      <c r="N39" s="4">
        <v>551</v>
      </c>
      <c r="O39" s="4">
        <v>436</v>
      </c>
    </row>
    <row r="40" spans="2:15">
      <c r="B40">
        <v>220</v>
      </c>
      <c r="C40">
        <f t="shared" si="3"/>
        <v>12228</v>
      </c>
      <c r="D40" s="4">
        <v>569</v>
      </c>
      <c r="E40" s="4">
        <v>748</v>
      </c>
      <c r="F40" s="5">
        <v>1100</v>
      </c>
      <c r="G40" s="5">
        <v>1224</v>
      </c>
      <c r="H40" s="5">
        <v>1446</v>
      </c>
      <c r="I40" s="5">
        <v>1468</v>
      </c>
      <c r="J40" s="5">
        <v>1484</v>
      </c>
      <c r="K40" s="5">
        <v>1335</v>
      </c>
      <c r="L40" s="5">
        <v>1146</v>
      </c>
      <c r="M40" s="4">
        <v>759</v>
      </c>
      <c r="N40" s="4">
        <v>532</v>
      </c>
      <c r="O40" s="4">
        <v>417</v>
      </c>
    </row>
    <row r="41" spans="2:15">
      <c r="B41">
        <v>230</v>
      </c>
      <c r="C41">
        <f t="shared" si="3"/>
        <v>12000</v>
      </c>
      <c r="D41" s="4">
        <v>542</v>
      </c>
      <c r="E41" s="4">
        <v>719</v>
      </c>
      <c r="F41" s="5">
        <v>1074</v>
      </c>
      <c r="G41" s="5">
        <v>1207</v>
      </c>
      <c r="H41" s="5">
        <v>1437</v>
      </c>
      <c r="I41" s="5">
        <v>1462</v>
      </c>
      <c r="J41" s="5">
        <v>1479</v>
      </c>
      <c r="K41" s="5">
        <v>1321</v>
      </c>
      <c r="L41" s="5">
        <v>1122</v>
      </c>
      <c r="M41" s="4">
        <v>733</v>
      </c>
      <c r="N41" s="4">
        <v>508</v>
      </c>
      <c r="O41" s="4">
        <v>396</v>
      </c>
    </row>
    <row r="42" spans="2:15">
      <c r="B42">
        <v>240</v>
      </c>
      <c r="C42">
        <f t="shared" si="3"/>
        <v>11740</v>
      </c>
      <c r="D42" s="4">
        <v>513</v>
      </c>
      <c r="E42" s="4">
        <v>686</v>
      </c>
      <c r="F42" s="5">
        <v>1044</v>
      </c>
      <c r="G42" s="5">
        <v>1187</v>
      </c>
      <c r="H42" s="5">
        <v>1426</v>
      </c>
      <c r="I42" s="5">
        <v>1455</v>
      </c>
      <c r="J42" s="5">
        <v>1473</v>
      </c>
      <c r="K42" s="5">
        <v>1303</v>
      </c>
      <c r="L42" s="5">
        <v>1094</v>
      </c>
      <c r="M42" s="4">
        <v>705</v>
      </c>
      <c r="N42" s="4">
        <v>482</v>
      </c>
      <c r="O42" s="4">
        <v>372</v>
      </c>
    </row>
    <row r="43" spans="2:15">
      <c r="B43">
        <v>250</v>
      </c>
      <c r="C43">
        <f t="shared" si="3"/>
        <v>11455</v>
      </c>
      <c r="D43" s="4">
        <v>482</v>
      </c>
      <c r="E43" s="4">
        <v>651</v>
      </c>
      <c r="F43" s="5">
        <v>1010</v>
      </c>
      <c r="G43" s="5">
        <v>1165</v>
      </c>
      <c r="H43" s="5">
        <v>1413</v>
      </c>
      <c r="I43" s="5">
        <v>1447</v>
      </c>
      <c r="J43" s="5">
        <v>1464</v>
      </c>
      <c r="K43" s="5">
        <v>1283</v>
      </c>
      <c r="L43" s="5">
        <v>1063</v>
      </c>
      <c r="M43" s="4">
        <v>674</v>
      </c>
      <c r="N43" s="4">
        <v>455</v>
      </c>
      <c r="O43" s="4">
        <v>348</v>
      </c>
    </row>
    <row r="44" spans="2:15">
      <c r="B44">
        <v>260</v>
      </c>
      <c r="C44">
        <f t="shared" si="3"/>
        <v>11147</v>
      </c>
      <c r="D44" s="4">
        <v>448</v>
      </c>
      <c r="E44" s="4">
        <v>616</v>
      </c>
      <c r="F44" s="4">
        <v>974</v>
      </c>
      <c r="G44" s="5">
        <v>1141</v>
      </c>
      <c r="H44" s="5">
        <v>1398</v>
      </c>
      <c r="I44" s="5">
        <v>1438</v>
      </c>
      <c r="J44" s="5">
        <v>1453</v>
      </c>
      <c r="K44" s="5">
        <v>1259</v>
      </c>
      <c r="L44" s="5">
        <v>1029</v>
      </c>
      <c r="M44" s="4">
        <v>642</v>
      </c>
      <c r="N44" s="4">
        <v>427</v>
      </c>
      <c r="O44" s="4">
        <v>322</v>
      </c>
    </row>
    <row r="45" spans="2:15">
      <c r="B45">
        <v>270</v>
      </c>
      <c r="C45">
        <f t="shared" si="3"/>
        <v>10821</v>
      </c>
      <c r="D45" s="4">
        <v>413</v>
      </c>
      <c r="E45" s="4">
        <v>579</v>
      </c>
      <c r="F45" s="4">
        <v>936</v>
      </c>
      <c r="G45" s="5">
        <v>1115</v>
      </c>
      <c r="H45" s="5">
        <v>1381</v>
      </c>
      <c r="I45" s="5">
        <v>1427</v>
      </c>
      <c r="J45" s="5">
        <v>1439</v>
      </c>
      <c r="K45" s="5">
        <v>1235</v>
      </c>
      <c r="L45" s="4">
        <v>993</v>
      </c>
      <c r="M45" s="4">
        <v>610</v>
      </c>
      <c r="N45" s="4">
        <v>398</v>
      </c>
      <c r="O45" s="4">
        <v>295</v>
      </c>
    </row>
    <row r="48" spans="2:15">
      <c r="B48" t="s">
        <v>42</v>
      </c>
      <c r="C48" t="s">
        <v>51</v>
      </c>
    </row>
    <row r="49" spans="1:17">
      <c r="A49" t="s">
        <v>1</v>
      </c>
      <c r="B49" s="10">
        <v>12669</v>
      </c>
      <c r="C49" s="10">
        <v>12669</v>
      </c>
      <c r="D49" s="4"/>
      <c r="F49" s="10"/>
      <c r="G49" s="10"/>
      <c r="H49" s="10"/>
      <c r="I49" s="10"/>
      <c r="J49" s="10"/>
      <c r="K49" s="10"/>
      <c r="L49" s="10"/>
      <c r="M49" s="10"/>
      <c r="N49" s="10"/>
      <c r="O49" s="10"/>
      <c r="P49" s="10"/>
      <c r="Q49" s="10"/>
    </row>
    <row r="50" spans="1:17">
      <c r="A50" t="s">
        <v>35</v>
      </c>
      <c r="B50" s="10">
        <v>12359</v>
      </c>
      <c r="C50" s="10">
        <v>12359</v>
      </c>
      <c r="D50" s="4"/>
      <c r="F50" s="4"/>
      <c r="G50" s="4"/>
      <c r="H50" s="4"/>
      <c r="I50" s="4"/>
      <c r="J50" s="4"/>
      <c r="K50" s="4"/>
      <c r="L50" s="4"/>
      <c r="M50" s="4"/>
      <c r="N50" s="4"/>
      <c r="O50" s="4"/>
      <c r="P50" s="4"/>
      <c r="Q50" s="4"/>
    </row>
    <row r="51" spans="1:17">
      <c r="A51" t="s">
        <v>36</v>
      </c>
      <c r="B51" s="10">
        <v>12261</v>
      </c>
      <c r="C51" s="10"/>
      <c r="D51" s="4"/>
      <c r="F51" s="4"/>
      <c r="G51" s="4"/>
      <c r="H51" s="4"/>
      <c r="I51" s="5"/>
      <c r="J51" s="5"/>
      <c r="K51" s="5"/>
      <c r="L51" s="5"/>
      <c r="M51" s="5"/>
      <c r="N51" s="4"/>
      <c r="O51" s="4"/>
      <c r="P51" s="4"/>
      <c r="Q51" s="4"/>
    </row>
    <row r="52" spans="1:17">
      <c r="A52" t="s">
        <v>37</v>
      </c>
      <c r="B52" s="10">
        <v>12014</v>
      </c>
      <c r="C52" s="10">
        <v>12014</v>
      </c>
      <c r="D52" s="5"/>
    </row>
    <row r="53" spans="1:17">
      <c r="A53" t="s">
        <v>38</v>
      </c>
      <c r="B53" s="10">
        <v>12416</v>
      </c>
      <c r="C53" s="10"/>
      <c r="D53" s="5"/>
    </row>
    <row r="54" spans="1:17">
      <c r="A54" t="s">
        <v>39</v>
      </c>
      <c r="B54" s="10">
        <v>12257</v>
      </c>
      <c r="C54" s="10"/>
      <c r="D54" s="5"/>
    </row>
    <row r="55" spans="1:17">
      <c r="A55" t="s">
        <v>40</v>
      </c>
      <c r="B55" s="10">
        <v>11578</v>
      </c>
      <c r="C55" s="10"/>
      <c r="D55" s="5"/>
    </row>
    <row r="56" spans="1:17">
      <c r="A56" t="s">
        <v>41</v>
      </c>
      <c r="B56" s="10">
        <v>12256</v>
      </c>
      <c r="C56" s="10"/>
      <c r="D56" s="5"/>
    </row>
    <row r="57" spans="1:17">
      <c r="A57" t="s">
        <v>43</v>
      </c>
      <c r="B57" s="10">
        <v>12826</v>
      </c>
      <c r="C57" s="10">
        <v>12826</v>
      </c>
      <c r="D57" s="4"/>
      <c r="I57" s="7" t="s">
        <v>61</v>
      </c>
    </row>
    <row r="58" spans="1:17">
      <c r="A58" t="s">
        <v>44</v>
      </c>
      <c r="B58" s="10">
        <v>12530</v>
      </c>
      <c r="C58" s="10">
        <v>12530</v>
      </c>
      <c r="D58" s="4"/>
    </row>
    <row r="59" spans="1:17">
      <c r="A59" t="s">
        <v>45</v>
      </c>
      <c r="B59" s="10">
        <v>12213</v>
      </c>
      <c r="C59" s="10"/>
      <c r="D59" s="4"/>
      <c r="I59" t="s">
        <v>60</v>
      </c>
    </row>
    <row r="60" spans="1:17">
      <c r="A60" t="s">
        <v>46</v>
      </c>
      <c r="B60" s="10">
        <v>12443</v>
      </c>
      <c r="C60" s="10"/>
      <c r="D60" s="4"/>
      <c r="I60" t="s">
        <v>62</v>
      </c>
    </row>
    <row r="61" spans="1:17">
      <c r="A61" t="s">
        <v>47</v>
      </c>
      <c r="B61" s="10">
        <v>13050</v>
      </c>
      <c r="C61" s="10">
        <v>13050</v>
      </c>
      <c r="I61" t="s">
        <v>63</v>
      </c>
    </row>
    <row r="62" spans="1:17">
      <c r="A62" t="s">
        <v>48</v>
      </c>
      <c r="B62" s="10">
        <v>12711</v>
      </c>
      <c r="C62" s="10"/>
      <c r="I62" t="s">
        <v>64</v>
      </c>
    </row>
    <row r="63" spans="1:17">
      <c r="A63" t="s">
        <v>49</v>
      </c>
      <c r="B63" s="10">
        <v>12495</v>
      </c>
      <c r="C63" s="10">
        <v>12495</v>
      </c>
    </row>
    <row r="64" spans="1:17">
      <c r="A64" t="s">
        <v>52</v>
      </c>
      <c r="B64" s="10">
        <v>12585</v>
      </c>
      <c r="C64" s="10">
        <v>12585</v>
      </c>
    </row>
    <row r="65" spans="1:3">
      <c r="A65" t="s">
        <v>50</v>
      </c>
      <c r="B65" s="10">
        <v>12598</v>
      </c>
      <c r="C65" s="10">
        <v>12598</v>
      </c>
    </row>
    <row r="67" spans="1:3">
      <c r="A67" t="s">
        <v>30</v>
      </c>
      <c r="B67" s="6">
        <f>AVERAGE(B49:B65)</f>
        <v>12427.117647058823</v>
      </c>
      <c r="C67" s="6">
        <f>AVERAGE(C49:C65)</f>
        <v>12569.555555555555</v>
      </c>
    </row>
    <row r="69" spans="1:3">
      <c r="A69" t="s">
        <v>69</v>
      </c>
      <c r="B69">
        <v>1170</v>
      </c>
      <c r="C69" s="9" t="s">
        <v>59</v>
      </c>
    </row>
  </sheetData>
  <mergeCells count="1">
    <mergeCell ref="B15:E15"/>
  </mergeCells>
  <hyperlinks>
    <hyperlink ref="C3" r:id="rId1" xr:uid="{75291BE4-B720-4E40-A235-0CC74A5A0BDE}"/>
    <hyperlink ref="C69" r:id="rId2" xr:uid="{B025840A-9D13-4A36-90DF-2908B520BF47}"/>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7</vt:i4>
      </vt:variant>
    </vt:vector>
  </HeadingPairs>
  <TitlesOfParts>
    <vt:vector size="21" baseType="lpstr">
      <vt:lpstr>Intro</vt:lpstr>
      <vt:lpstr>input</vt:lpstr>
      <vt:lpstr>Outcomes</vt:lpstr>
      <vt:lpstr>quotes</vt:lpstr>
      <vt:lpstr>utility rates</vt:lpstr>
      <vt:lpstr>methodology</vt:lpstr>
      <vt:lpstr>ON avg</vt:lpstr>
      <vt:lpstr>Alectra</vt:lpstr>
      <vt:lpstr>Toronto</vt:lpstr>
      <vt:lpstr>Ottawa</vt:lpstr>
      <vt:lpstr>London</vt:lpstr>
      <vt:lpstr>Sudbury</vt:lpstr>
      <vt:lpstr>emissions</vt:lpstr>
      <vt:lpstr>kWh per yr</vt:lpstr>
      <vt:lpstr>methodology!_ftn5</vt:lpstr>
      <vt:lpstr>methodology!_ftn6</vt:lpstr>
      <vt:lpstr>methodology!_ftn7</vt:lpstr>
      <vt:lpstr>methodology!_ftn8</vt:lpstr>
      <vt:lpstr>methodology!_ftnref1</vt:lpstr>
      <vt:lpstr>methodology!_ftnref2</vt:lpstr>
      <vt:lpstr>methodology!_ftnref6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McD</dc:creator>
  <cp:lastModifiedBy>Anonymous</cp:lastModifiedBy>
  <dcterms:created xsi:type="dcterms:W3CDTF">2023-09-08T19:39:45Z</dcterms:created>
  <dcterms:modified xsi:type="dcterms:W3CDTF">2024-08-12T18:01:48Z</dcterms:modified>
</cp:coreProperties>
</file>